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0315-1 - Zřízení mlatov..." sheetId="2" r:id="rId2"/>
  </sheets>
  <definedNames>
    <definedName name="_xlnm.Print_Area" localSheetId="0">'Rekapitulace stavby'!$D$4:$AO$36,'Rekapitulace stavby'!$C$42:$AQ$56</definedName>
    <definedName name="_xlnm._FilterDatabase" localSheetId="1" hidden="1">'190315-1 - Zřízení mlatov...'!$C$89:$K$175</definedName>
    <definedName name="_xlnm.Print_Area" localSheetId="1">'190315-1 - Zřízení mlatov...'!$C$4:$J$39,'190315-1 - Zřízení mlatov...'!$C$45:$J$71,'190315-1 - Zřízení mlatov...'!$C$77:$K$175</definedName>
    <definedName name="_xlnm.Print_Titles" localSheetId="0">'Rekapitulace stavby'!$52:$52</definedName>
    <definedName name="_xlnm.Print_Titles" localSheetId="1">'190315-1 - Zřízení mlatov...'!$89:$89</definedName>
  </definedNames>
  <calcPr fullCalcOnLoad="1"/>
</workbook>
</file>

<file path=xl/sharedStrings.xml><?xml version="1.0" encoding="utf-8"?>
<sst xmlns="http://schemas.openxmlformats.org/spreadsheetml/2006/main" count="999" uniqueCount="269">
  <si>
    <t>Export Komplet</t>
  </si>
  <si>
    <t/>
  </si>
  <si>
    <t>2.0</t>
  </si>
  <si>
    <t>ZAMOK</t>
  </si>
  <si>
    <t>False</t>
  </si>
  <si>
    <t>{1b99abd9-8bdf-4ed1-9b23-58be40cfa654}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</si>
  <si>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</si>
  <si>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</si>
  <si>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</si>
  <si>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</si>
  <si>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</si>
  <si>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</si>
  <si>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</si>
  <si>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</si>
  <si>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190315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</si>
  <si>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</si>
  <si>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</si>
  <si>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Zřízení mlatové stezky pro pěší a cyklisty v obci Dolní Kamenice</t>
  </si>
  <si>
    <t>0,1</t>
  </si>
  <si>
    <t>KSO:</t>
  </si>
  <si>
    <t>CC-CZ:</t>
  </si>
  <si>
    <t>1</t>
  </si>
  <si>
    <t>Místo:</t>
  </si>
  <si>
    <t>Dolní Kamenice</t>
  </si>
  <si>
    <t>Datum:</t>
  </si>
  <si>
    <t>14. 3. 2019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</si>
  <si>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</si>
  <si>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</si>
  <si>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</si>
  <si>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</si>
  <si>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</si>
  <si>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</si>
  <si>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</si>
  <si>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</si>
  <si>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</si>
  <si>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Jiří Němec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</si>
  <si>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</si>
  <si>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</si>
  <si>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</si>
  <si>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</si>
  <si>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</si>
  <si>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</si>
  <si>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</si>
  <si>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</si>
  <si>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</si>
  <si>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</si>
  <si>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</si>
  <si>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</si>
  <si>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</si>
  <si>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</si>
  <si>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</si>
  <si>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</si>
  <si>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</si>
  <si>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</si>
  <si>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</si>
  <si>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</si>
  <si>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</si>
  <si>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</si>
  <si>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</si>
  <si>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</si>
  <si>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</si>
  <si>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</si>
  <si>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</si>
  <si>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</si>
  <si>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</si>
  <si>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</si>
  <si>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</si>
  <si>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</si>
  <si>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</si>
  <si>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</si>
  <si>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</si>
  <si>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</si>
  <si>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</si>
  <si>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</si>
  <si>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</si>
  <si>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</si>
  <si>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</si>
  <si>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</si>
  <si>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190315-1</t>
  </si>
  <si>
    <t>Zřízení mlatové stezky pro pěší a cyklisty</t>
  </si>
  <si>
    <t>STA</t>
  </si>
  <si>
    <t>{de4f7402-f728-413a-aa57-a086625d014b}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</si>
  <si>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</si>
  <si>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</si>
  <si>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</si>
  <si>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</si>
  <si>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</si>
  <si>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</si>
  <si>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</si>
  <si>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</si>
  <si>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</si>
  <si>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</si>
  <si>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</si>
  <si>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</si>
  <si>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 Přesun hmot</t>
  </si>
  <si>
    <t>PSV - Práce a dodávky PSV</t>
  </si>
  <si>
    <t xml:space="preserve">    762 - Konstrukce tesařské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</si>
  <si>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</si>
  <si>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</si>
  <si>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</si>
  <si>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</si>
  <si>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</si>
  <si>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</si>
  <si>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</si>
  <si>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</si>
  <si>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</si>
  <si>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</si>
  <si>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</si>
  <si>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</si>
  <si>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</si>
  <si>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</si>
  <si>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</si>
  <si>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</si>
  <si>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</si>
  <si>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</si>
  <si>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</si>
  <si>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</si>
  <si>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</si>
  <si>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</si>
  <si>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119001201</t>
  </si>
  <si>
    <t>Úprava zemin vápnem nebo směsnými hydraulickými pojivy</t>
  </si>
  <si>
    <t>m3</t>
  </si>
  <si>
    <t>CS ÚRS 2019 01</t>
  </si>
  <si>
    <t>4</t>
  </si>
  <si>
    <t>492640220</t>
  </si>
  <si>
    <t>PP</t>
  </si>
  <si>
    <t>Úprava zemin vápnem nebo směsnými hydraulickými pojivy za účelem zlepšení mechanických vlastností a zpracovatelnosti u hrubých terénních úprav, násypů a zásypů</t>
  </si>
  <si>
    <t>M</t>
  </si>
  <si>
    <t>58530170</t>
  </si>
  <si>
    <t>vápno nehašené CL 90-Q pro úpravu zemin standardní</t>
  </si>
  <si>
    <t>t</t>
  </si>
  <si>
    <t>8</t>
  </si>
  <si>
    <t>-1528834821</t>
  </si>
  <si>
    <t>3</t>
  </si>
  <si>
    <t>121101101</t>
  </si>
  <si>
    <t>Sejmutí ornice s přemístěním na vzdálenost do 50 m</t>
  </si>
  <si>
    <t>609476797</t>
  </si>
  <si>
    <t>Sejmutí ornice nebo lesní půdy  s vodorovným přemístěním na hromady v místě upotřebení nebo na dočasné či trvalé skládky se složením, na vzdálenost do 50 m</t>
  </si>
  <si>
    <t>VV</t>
  </si>
  <si>
    <t>hloubení pod kci mlatové cesty</t>
  </si>
  <si>
    <t>0,08*665,0</t>
  </si>
  <si>
    <t>Součet</t>
  </si>
  <si>
    <t>122201101</t>
  </si>
  <si>
    <t>Odkopávky a prokopávky nezapažené v hornině tř. 3 objem do 100 m3</t>
  </si>
  <si>
    <t>1376669761</t>
  </si>
  <si>
    <t>Odkopávky a prokopávky nezapažené  s přehozením výkopku na vzdálenost do 3 m nebo s naložením na dopravní prostředek v hornině tř. 3 do 100 m3</t>
  </si>
  <si>
    <t>0,13*665,0</t>
  </si>
  <si>
    <t>5</t>
  </si>
  <si>
    <t>122201109</t>
  </si>
  <si>
    <t>Příplatek za lepivost u odkopávek v hornině tř. 1 až 3</t>
  </si>
  <si>
    <t>1042386973</t>
  </si>
  <si>
    <t>Odkopávky a prokopávky nezapažené  s přehozením výkopku na vzdálenost do 3 m nebo s naložením na dopravní prostředek v hornině tř. 3 Příplatek k cenám za lepivost horniny tř. 3</t>
  </si>
  <si>
    <t>uvaž. 50%</t>
  </si>
  <si>
    <t>86,45*0,5</t>
  </si>
  <si>
    <t>6</t>
  </si>
  <si>
    <t>162201102</t>
  </si>
  <si>
    <t>Vodorovné přemístění do 50 m výkopku/sypaniny z horniny tř. 1 až 4</t>
  </si>
  <si>
    <t>-644946938</t>
  </si>
  <si>
    <t>Vodorovné přemístění výkopku nebo sypaniny po suchu  na obvyklém dopravním prostředku, bez naložení výkopku, avšak se složením bez rozhrnutí z horniny tř. 1 až 4 na vzdálenost přes 20 do 50 m</t>
  </si>
  <si>
    <t>7</t>
  </si>
  <si>
    <t>181951102</t>
  </si>
  <si>
    <t>Úprava pláně v hornině tř. 1 až 4 se zhutněním</t>
  </si>
  <si>
    <t>m2</t>
  </si>
  <si>
    <t>184168044</t>
  </si>
  <si>
    <t>Úprava pláně vyrovnáním výškových rozdílů v hornině tř. 1 až 4 se zhutněním</t>
  </si>
  <si>
    <t>úprava pláně se zhutněním - plocha komunikace</t>
  </si>
  <si>
    <t>665,0</t>
  </si>
  <si>
    <t>Komunikace pozemní</t>
  </si>
  <si>
    <t>564851111</t>
  </si>
  <si>
    <t>Podklad ze štěrkodrtě ŠD tl 150 mm - fr. 0-63 mm - bez materiálu (materiál dodávkou objednatele)</t>
  </si>
  <si>
    <t>-1203872002</t>
  </si>
  <si>
    <t>Podklad ze štěrkodrti ŠD  s rozprostřením a zhutněním, po zhutnění tl. 150 mm</t>
  </si>
  <si>
    <t>štěrkodrť 0/63</t>
  </si>
  <si>
    <t>9</t>
  </si>
  <si>
    <t>564932110.1</t>
  </si>
  <si>
    <t>Podklad z mechanicky zpevněného kameniva MZK tl 50 mm - fr. 0-22 mm</t>
  </si>
  <si>
    <t>-1063853520</t>
  </si>
  <si>
    <t>Podklad z mechanicky zpevněného kameniva MZK (minerální beton)  s rozprostřením a s hutněním, po zhutnění tl. 100 mm</t>
  </si>
  <si>
    <t>571903111.1</t>
  </si>
  <si>
    <t>Posyp krytu kamenivem drceným nebo těženým do 15 kg/m2 - barevný písek fr. 0-4 mm</t>
  </si>
  <si>
    <t>-657359816</t>
  </si>
  <si>
    <t>Posyp podkladu nebo krytu s rozprostřením a zhutněním kamenivem  drceným nebo těženým, v množství přes 10 do 15 kg/m2</t>
  </si>
  <si>
    <t>Ostatní konstrukce a práce, bourání</t>
  </si>
  <si>
    <t>11</t>
  </si>
  <si>
    <t>914111111</t>
  </si>
  <si>
    <t>Montáž svislé dopravní značky do velikosti 1 m2 objímkami na sloupek nebo konzolu</t>
  </si>
  <si>
    <t>kus</t>
  </si>
  <si>
    <t>1919064202</t>
  </si>
  <si>
    <t>Montáž svislé dopravní značky základní  velikosti do 1 m2 objímkami na sloupky nebo konzoly</t>
  </si>
  <si>
    <t xml:space="preserve">4 "nové SDZ </t>
  </si>
  <si>
    <t>12</t>
  </si>
  <si>
    <t>40445477</t>
  </si>
  <si>
    <t>značka dopravní svislá - specifikace dle PD</t>
  </si>
  <si>
    <t>-432216907</t>
  </si>
  <si>
    <t>13</t>
  </si>
  <si>
    <t>914511111</t>
  </si>
  <si>
    <t>Montáž sloupku dopravních značek délky do 3,5 m s betonovým základem</t>
  </si>
  <si>
    <t>-1000391303</t>
  </si>
  <si>
    <t>Montáž sloupku dopravních značek  délky do 3,5 m do betonového základu</t>
  </si>
  <si>
    <t>4 "nové SDZ vč. sloupku</t>
  </si>
  <si>
    <t>14</t>
  </si>
  <si>
    <t>40445225</t>
  </si>
  <si>
    <t>sloupek Zn pro dopravní značku D 60mm v 3,5m</t>
  </si>
  <si>
    <t>-231746044</t>
  </si>
  <si>
    <t>915231111.1</t>
  </si>
  <si>
    <t>Vodorovné dopravní značení - bílý plast</t>
  </si>
  <si>
    <t>1160750518</t>
  </si>
  <si>
    <t>Vodorovné dopravní značení stříkaným plastem  přechody pro chodce, šipky, symboly nápisy bílé základní</t>
  </si>
  <si>
    <t>vodorovné dopravní značení</t>
  </si>
  <si>
    <t>vyznačení přejezdu pro cyklisty</t>
  </si>
  <si>
    <t>2,5</t>
  </si>
  <si>
    <t>16</t>
  </si>
  <si>
    <t>915621111</t>
  </si>
  <si>
    <t>Předznačení vodorovného plošného značení</t>
  </si>
  <si>
    <t>1630206245</t>
  </si>
  <si>
    <t>Předznačení pro vodorovné značení  stříkané barvou nebo prováděné z nátěrových hmot plošné šipky, symboly, nápisy</t>
  </si>
  <si>
    <t>17</t>
  </si>
  <si>
    <t>916241211</t>
  </si>
  <si>
    <t>Osazení obrubníku kamenného stojatého bez boční opěry do lože z kameniva těženého</t>
  </si>
  <si>
    <t>m</t>
  </si>
  <si>
    <t>-1222753165</t>
  </si>
  <si>
    <t>Osazení obrubníku kamenného se zřízením lože, s vyplněním a zatřením spár cementovou maltou stojatého bez boční opěry, do lože z kameniva těženého</t>
  </si>
  <si>
    <t>18</t>
  </si>
  <si>
    <t>58380007.1</t>
  </si>
  <si>
    <t>obrubník kamenný čedičový - lomový netříděný, velikost 150-250 mm</t>
  </si>
  <si>
    <t>955098799</t>
  </si>
  <si>
    <t>998</t>
  </si>
  <si>
    <t xml:space="preserve"> Přesun hmot</t>
  </si>
  <si>
    <t>19</t>
  </si>
  <si>
    <t>998225111</t>
  </si>
  <si>
    <t>Přesun hmot pro pozemní komunikace s krytem z kamene, monolitickým betonovým nebo živičným</t>
  </si>
  <si>
    <t>-1252886157</t>
  </si>
  <si>
    <t>PSV</t>
  </si>
  <si>
    <t>Práce a dodávky PSV</t>
  </si>
  <si>
    <t>762</t>
  </si>
  <si>
    <t>Konstrukce tesařské</t>
  </si>
  <si>
    <t>20</t>
  </si>
  <si>
    <t>762000001</t>
  </si>
  <si>
    <t>Dodávka a montáž dřevěné lávky, vč. kotvení, povrchové úpravy</t>
  </si>
  <si>
    <t>kpl</t>
  </si>
  <si>
    <t>1024</t>
  </si>
  <si>
    <t>-910962209</t>
  </si>
  <si>
    <t>P</t>
  </si>
  <si>
    <t>Poznámka k položce:
Lávka bude provedena v průjezdném profilu 1,8m. Lávka bude tvořená dřevěnými hranoly ze smrkového dřeva 160/180mm v osové vzdálenosti 1,6m. Na těchto pak budou osazeny smrkové fošny v tl. 60mm. Fošny budou pevně přikotveny k nosným trámům. Zábradlí bude provedeno rovněž jako dřevěné z dřevěných hranolů 80/80mm.
Lávka bude osazena pomocí ocelových trnů pevně vetknutých do břehů potoka a pevně přišroubována.
Podrobný popis a schema viz Výkresová část - výkres č. 05</t>
  </si>
  <si>
    <t>VRN</t>
  </si>
  <si>
    <t>Vedlejší rozpočtové náklady</t>
  </si>
  <si>
    <t>VRN1</t>
  </si>
  <si>
    <t>Průzkumné, geodetické a projektové práce</t>
  </si>
  <si>
    <t>012303000</t>
  </si>
  <si>
    <t xml:space="preserve">Geodetické práce </t>
  </si>
  <si>
    <t>1006591052</t>
  </si>
  <si>
    <t>Geodetické práce po výstavbě-vytyčení IS</t>
  </si>
  <si>
    <t>22</t>
  </si>
  <si>
    <t>013254000</t>
  </si>
  <si>
    <t>Dokumentace skutečného provedení stavby a geodetické plány</t>
  </si>
  <si>
    <t>-184571839</t>
  </si>
  <si>
    <t>Dokumentace skutečného provedení stavbya geodetické plány</t>
  </si>
  <si>
    <t>VRN3</t>
  </si>
  <si>
    <t>Zařízení staveniště</t>
  </si>
  <si>
    <t>23</t>
  </si>
  <si>
    <t>030001000</t>
  </si>
  <si>
    <t>803078242</t>
  </si>
  <si>
    <t>VRN9</t>
  </si>
  <si>
    <t>Ostatní náklady</t>
  </si>
  <si>
    <t>24</t>
  </si>
  <si>
    <t>090001000</t>
  </si>
  <si>
    <t>Ostatní náklady - DIO, DIR</t>
  </si>
  <si>
    <t>-2145152689</t>
  </si>
  <si>
    <t>Ostatní náklady- DIO, DIR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</si>
</sst>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18</v>
      </c>
    </row>
    <row r="7" spans="2:7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21</v>
      </c>
    </row>
    <row r="8" spans="2:7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26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27</v>
      </c>
    </row>
    <row r="10" spans="2:71" ht="12" customHeight="1">
      <c r="B10" s="19"/>
      <c r="C10" s="20"/>
      <c r="D10" s="30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29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18</v>
      </c>
    </row>
    <row r="11" spans="2:71" ht="18.45" customHeight="1">
      <c r="B11" s="19"/>
      <c r="C11" s="20"/>
      <c r="D11" s="20"/>
      <c r="E11" s="25" t="s">
        <v>30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31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18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18</v>
      </c>
    </row>
    <row r="13" spans="2:71" ht="12" customHeight="1">
      <c r="B13" s="19"/>
      <c r="C13" s="20"/>
      <c r="D13" s="30" t="s">
        <v>32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29</v>
      </c>
      <c r="AL13" s="20"/>
      <c r="AM13" s="20"/>
      <c r="AN13" s="32" t="s">
        <v>33</v>
      </c>
      <c r="AO13" s="20"/>
      <c r="AP13" s="20"/>
      <c r="AQ13" s="20"/>
      <c r="AR13" s="18"/>
      <c r="BE13" s="29"/>
      <c r="BS13" s="15" t="s">
        <v>18</v>
      </c>
    </row>
    <row r="14" spans="2:71" ht="12">
      <c r="B14" s="19"/>
      <c r="C14" s="20"/>
      <c r="D14" s="20"/>
      <c r="E14" s="32" t="s">
        <v>33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31</v>
      </c>
      <c r="AL14" s="20"/>
      <c r="AM14" s="20"/>
      <c r="AN14" s="32" t="s">
        <v>33</v>
      </c>
      <c r="AO14" s="20"/>
      <c r="AP14" s="20"/>
      <c r="AQ14" s="20"/>
      <c r="AR14" s="18"/>
      <c r="BE14" s="29"/>
      <c r="BS14" s="15" t="s">
        <v>18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29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31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36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37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29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31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36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43</v>
      </c>
      <c r="E29" s="44"/>
      <c r="F29" s="30" t="s">
        <v>44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45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46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47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57" s="2" customFormat="1" ht="14.4" customHeight="1" hidden="1">
      <c r="B33" s="43"/>
      <c r="C33" s="44"/>
      <c r="D33" s="44"/>
      <c r="E33" s="44"/>
      <c r="F33" s="30" t="s">
        <v>48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29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8"/>
      <c r="D35" s="49" t="s">
        <v>49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50</v>
      </c>
      <c r="U35" s="50"/>
      <c r="V35" s="50"/>
      <c r="W35" s="50"/>
      <c r="X35" s="52" t="s">
        <v>51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190315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Zřízení mlatové stezky pro pěší a cyklisty v obci Dolní Kamenice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Dolní Kamenice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65" t="str">
        <f>IF(AN8="","",AN8)</f>
        <v>14. 3. 2019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28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34</v>
      </c>
      <c r="AJ49" s="37"/>
      <c r="AK49" s="37"/>
      <c r="AL49" s="37"/>
      <c r="AM49" s="66" t="str">
        <f>IF(E17="","",E17)</f>
        <v>Jiří Němec</v>
      </c>
      <c r="AN49" s="37"/>
      <c r="AO49" s="37"/>
      <c r="AP49" s="37"/>
      <c r="AQ49" s="37"/>
      <c r="AR49" s="41"/>
      <c r="AS49" s="67" t="s">
        <v>53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32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66" t="str">
        <f>IF(E20="","",E20)</f>
        <v xml:space="preserve"> 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54</v>
      </c>
      <c r="D52" s="80"/>
      <c r="E52" s="80"/>
      <c r="F52" s="80"/>
      <c r="G52" s="80"/>
      <c r="H52" s="81"/>
      <c r="I52" s="82" t="s">
        <v>55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56</v>
      </c>
      <c r="AH52" s="80"/>
      <c r="AI52" s="80"/>
      <c r="AJ52" s="80"/>
      <c r="AK52" s="80"/>
      <c r="AL52" s="80"/>
      <c r="AM52" s="80"/>
      <c r="AN52" s="82" t="s">
        <v>57</v>
      </c>
      <c r="AO52" s="80"/>
      <c r="AP52" s="84"/>
      <c r="AQ52" s="85" t="s">
        <v>58</v>
      </c>
      <c r="AR52" s="41"/>
      <c r="AS52" s="86" t="s">
        <v>59</v>
      </c>
      <c r="AT52" s="87" t="s">
        <v>60</v>
      </c>
      <c r="AU52" s="87" t="s">
        <v>61</v>
      </c>
      <c r="AV52" s="87" t="s">
        <v>62</v>
      </c>
      <c r="AW52" s="87" t="s">
        <v>63</v>
      </c>
      <c r="AX52" s="87" t="s">
        <v>64</v>
      </c>
      <c r="AY52" s="87" t="s">
        <v>65</v>
      </c>
      <c r="AZ52" s="87" t="s">
        <v>66</v>
      </c>
      <c r="BA52" s="87" t="s">
        <v>67</v>
      </c>
      <c r="BB52" s="87" t="s">
        <v>68</v>
      </c>
      <c r="BC52" s="87" t="s">
        <v>69</v>
      </c>
      <c r="BD52" s="88" t="s">
        <v>70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</row>
    <row r="54" spans="2:90" s="4" customFormat="1" ht="32.4" customHeight="1">
      <c r="B54" s="92"/>
      <c r="C54" s="93" t="s">
        <v>71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ROUND(SUM(AV54:AW54),2)</f>
        <v>0</v>
      </c>
      <c r="AU54" s="101">
        <f>ROUND(AU55,5)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ROUND(AZ55,2)</f>
        <v>0</v>
      </c>
      <c r="BA54" s="100">
        <f>ROUND(BA55,2)</f>
        <v>0</v>
      </c>
      <c r="BB54" s="100">
        <f>ROUND(BB55,2)</f>
        <v>0</v>
      </c>
      <c r="BC54" s="100">
        <f>ROUND(BC55,2)</f>
        <v>0</v>
      </c>
      <c r="BD54" s="102">
        <f>ROUND(BD55,2)</f>
        <v>0</v>
      </c>
      <c r="BS54" s="103" t="s">
        <v>72</v>
      </c>
      <c r="BT54" s="103" t="s">
        <v>73</v>
      </c>
      <c r="BU54" s="104" t="s">
        <v>74</v>
      </c>
      <c r="BV54" s="103" t="s">
        <v>75</v>
      </c>
      <c r="BW54" s="103" t="s">
        <v>5</v>
      </c>
      <c r="BX54" s="103" t="s">
        <v>76</v>
      </c>
      <c r="CL54" s="103" t="s">
        <v>1</v>
      </c>
    </row>
    <row r="55" spans="1:91" s="5" customFormat="1" ht="27" customHeight="1">
      <c r="A55" s="105" t="s">
        <v>77</v>
      </c>
      <c r="B55" s="106"/>
      <c r="C55" s="107"/>
      <c r="D55" s="108" t="s">
        <v>78</v>
      </c>
      <c r="E55" s="108"/>
      <c r="F55" s="108"/>
      <c r="G55" s="108"/>
      <c r="H55" s="108"/>
      <c r="I55" s="109"/>
      <c r="J55" s="108" t="s">
        <v>79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'190315-1 - Zřízení mlatov...'!J30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80</v>
      </c>
      <c r="AR55" s="112"/>
      <c r="AS55" s="113">
        <v>0</v>
      </c>
      <c r="AT55" s="114">
        <f>ROUND(SUM(AV55:AW55),2)</f>
        <v>0</v>
      </c>
      <c r="AU55" s="115">
        <f>'190315-1 - Zřízení mlatov...'!P90</f>
        <v>0</v>
      </c>
      <c r="AV55" s="114">
        <f>'190315-1 - Zřízení mlatov...'!J33</f>
        <v>0</v>
      </c>
      <c r="AW55" s="114">
        <f>'190315-1 - Zřízení mlatov...'!J34</f>
        <v>0</v>
      </c>
      <c r="AX55" s="114">
        <f>'190315-1 - Zřízení mlatov...'!J35</f>
        <v>0</v>
      </c>
      <c r="AY55" s="114">
        <f>'190315-1 - Zřízení mlatov...'!J36</f>
        <v>0</v>
      </c>
      <c r="AZ55" s="114">
        <f>'190315-1 - Zřízení mlatov...'!F33</f>
        <v>0</v>
      </c>
      <c r="BA55" s="114">
        <f>'190315-1 - Zřízení mlatov...'!F34</f>
        <v>0</v>
      </c>
      <c r="BB55" s="114">
        <f>'190315-1 - Zřízení mlatov...'!F35</f>
        <v>0</v>
      </c>
      <c r="BC55" s="114">
        <f>'190315-1 - Zřízení mlatov...'!F36</f>
        <v>0</v>
      </c>
      <c r="BD55" s="116">
        <f>'190315-1 - Zřízení mlatov...'!F37</f>
        <v>0</v>
      </c>
      <c r="BT55" s="117" t="s">
        <v>21</v>
      </c>
      <c r="BV55" s="117" t="s">
        <v>75</v>
      </c>
      <c r="BW55" s="117" t="s">
        <v>81</v>
      </c>
      <c r="BX55" s="117" t="s">
        <v>5</v>
      </c>
      <c r="CL55" s="117" t="s">
        <v>1</v>
      </c>
      <c r="CM55" s="117" t="s">
        <v>82</v>
      </c>
    </row>
    <row r="56" spans="2:44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90315-1 - Zřízení mlato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8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81</v>
      </c>
    </row>
    <row r="3" spans="2:46" ht="6.95" customHeight="1">
      <c r="B3" s="119"/>
      <c r="C3" s="120"/>
      <c r="D3" s="120"/>
      <c r="E3" s="120"/>
      <c r="F3" s="120"/>
      <c r="G3" s="120"/>
      <c r="H3" s="120"/>
      <c r="I3" s="121"/>
      <c r="J3" s="120"/>
      <c r="K3" s="120"/>
      <c r="L3" s="18"/>
      <c r="AT3" s="15" t="s">
        <v>82</v>
      </c>
    </row>
    <row r="4" spans="2:46" ht="24.95" customHeight="1">
      <c r="B4" s="18"/>
      <c r="D4" s="122" t="s">
        <v>83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23" t="s">
        <v>16</v>
      </c>
      <c r="L6" s="18"/>
    </row>
    <row r="7" spans="2:12" ht="16.5" customHeight="1">
      <c r="B7" s="18"/>
      <c r="E7" s="124" t="str">
        <f>'Rekapitulace stavby'!K6</f>
        <v>Zřízení mlatové stezky pro pěší a cyklisty v obci Dolní Kamenice</v>
      </c>
      <c r="F7" s="123"/>
      <c r="G7" s="123"/>
      <c r="H7" s="123"/>
      <c r="L7" s="18"/>
    </row>
    <row r="8" spans="2:12" s="1" customFormat="1" ht="12" customHeight="1">
      <c r="B8" s="41"/>
      <c r="D8" s="123" t="s">
        <v>84</v>
      </c>
      <c r="I8" s="125"/>
      <c r="L8" s="41"/>
    </row>
    <row r="9" spans="2:12" s="1" customFormat="1" ht="36.95" customHeight="1">
      <c r="B9" s="41"/>
      <c r="E9" s="126" t="s">
        <v>79</v>
      </c>
      <c r="F9" s="1"/>
      <c r="G9" s="1"/>
      <c r="H9" s="1"/>
      <c r="I9" s="125"/>
      <c r="L9" s="41"/>
    </row>
    <row r="10" spans="2:12" s="1" customFormat="1" ht="12">
      <c r="B10" s="41"/>
      <c r="I10" s="125"/>
      <c r="L10" s="41"/>
    </row>
    <row r="11" spans="2:12" s="1" customFormat="1" ht="12" customHeight="1">
      <c r="B11" s="41"/>
      <c r="D11" s="123" t="s">
        <v>19</v>
      </c>
      <c r="F11" s="15" t="s">
        <v>1</v>
      </c>
      <c r="I11" s="127" t="s">
        <v>20</v>
      </c>
      <c r="J11" s="15" t="s">
        <v>1</v>
      </c>
      <c r="L11" s="41"/>
    </row>
    <row r="12" spans="2:12" s="1" customFormat="1" ht="12" customHeight="1">
      <c r="B12" s="41"/>
      <c r="D12" s="123" t="s">
        <v>22</v>
      </c>
      <c r="F12" s="15" t="s">
        <v>23</v>
      </c>
      <c r="I12" s="127" t="s">
        <v>24</v>
      </c>
      <c r="J12" s="128" t="str">
        <f>'Rekapitulace stavby'!AN8</f>
        <v>14. 3. 2019</v>
      </c>
      <c r="L12" s="41"/>
    </row>
    <row r="13" spans="2:12" s="1" customFormat="1" ht="10.8" customHeight="1">
      <c r="B13" s="41"/>
      <c r="I13" s="125"/>
      <c r="L13" s="41"/>
    </row>
    <row r="14" spans="2:12" s="1" customFormat="1" ht="12" customHeight="1">
      <c r="B14" s="41"/>
      <c r="D14" s="123" t="s">
        <v>28</v>
      </c>
      <c r="I14" s="127" t="s">
        <v>29</v>
      </c>
      <c r="J14" s="15" t="str">
        <f>IF('Rekapitulace stavby'!AN10="","",'Rekapitulace stavby'!AN10)</f>
        <v/>
      </c>
      <c r="L14" s="41"/>
    </row>
    <row r="15" spans="2:12" s="1" customFormat="1" ht="18" customHeight="1">
      <c r="B15" s="41"/>
      <c r="E15" s="15" t="str">
        <f>IF('Rekapitulace stavby'!E11="","",'Rekapitulace stavby'!E11)</f>
        <v xml:space="preserve"> </v>
      </c>
      <c r="I15" s="127" t="s">
        <v>31</v>
      </c>
      <c r="J15" s="15" t="str">
        <f>IF('Rekapitulace stavby'!AN11="","",'Rekapitulace stavby'!AN11)</f>
        <v/>
      </c>
      <c r="L15" s="41"/>
    </row>
    <row r="16" spans="2:12" s="1" customFormat="1" ht="6.95" customHeight="1">
      <c r="B16" s="41"/>
      <c r="I16" s="125"/>
      <c r="L16" s="41"/>
    </row>
    <row r="17" spans="2:12" s="1" customFormat="1" ht="12" customHeight="1">
      <c r="B17" s="41"/>
      <c r="D17" s="123" t="s">
        <v>32</v>
      </c>
      <c r="I17" s="127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27" t="s">
        <v>31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25"/>
      <c r="L19" s="41"/>
    </row>
    <row r="20" spans="2:12" s="1" customFormat="1" ht="12" customHeight="1">
      <c r="B20" s="41"/>
      <c r="D20" s="123" t="s">
        <v>34</v>
      </c>
      <c r="I20" s="127" t="s">
        <v>29</v>
      </c>
      <c r="J20" s="15" t="s">
        <v>1</v>
      </c>
      <c r="L20" s="41"/>
    </row>
    <row r="21" spans="2:12" s="1" customFormat="1" ht="18" customHeight="1">
      <c r="B21" s="41"/>
      <c r="E21" s="15" t="s">
        <v>35</v>
      </c>
      <c r="I21" s="127" t="s">
        <v>31</v>
      </c>
      <c r="J21" s="15" t="s">
        <v>1</v>
      </c>
      <c r="L21" s="41"/>
    </row>
    <row r="22" spans="2:12" s="1" customFormat="1" ht="6.95" customHeight="1">
      <c r="B22" s="41"/>
      <c r="I22" s="125"/>
      <c r="L22" s="41"/>
    </row>
    <row r="23" spans="2:12" s="1" customFormat="1" ht="12" customHeight="1">
      <c r="B23" s="41"/>
      <c r="D23" s="123" t="s">
        <v>37</v>
      </c>
      <c r="I23" s="127" t="s">
        <v>29</v>
      </c>
      <c r="J23" s="15" t="str">
        <f>IF('Rekapitulace stavby'!AN19="","",'Rekapitulace stavby'!AN19)</f>
        <v/>
      </c>
      <c r="L23" s="41"/>
    </row>
    <row r="24" spans="2:12" s="1" customFormat="1" ht="18" customHeight="1">
      <c r="B24" s="41"/>
      <c r="E24" s="15" t="str">
        <f>IF('Rekapitulace stavby'!E20="","",'Rekapitulace stavby'!E20)</f>
        <v xml:space="preserve"> </v>
      </c>
      <c r="I24" s="127" t="s">
        <v>31</v>
      </c>
      <c r="J24" s="15" t="str">
        <f>IF('Rekapitulace stavby'!AN20="","",'Rekapitulace stavby'!AN20)</f>
        <v/>
      </c>
      <c r="L24" s="41"/>
    </row>
    <row r="25" spans="2:12" s="1" customFormat="1" ht="6.95" customHeight="1">
      <c r="B25" s="41"/>
      <c r="I25" s="125"/>
      <c r="L25" s="41"/>
    </row>
    <row r="26" spans="2:12" s="1" customFormat="1" ht="12" customHeight="1">
      <c r="B26" s="41"/>
      <c r="D26" s="123" t="s">
        <v>38</v>
      </c>
      <c r="I26" s="125"/>
      <c r="L26" s="41"/>
    </row>
    <row r="27" spans="2:12" s="6" customFormat="1" ht="16.5" customHeight="1">
      <c r="B27" s="129"/>
      <c r="E27" s="130" t="s">
        <v>1</v>
      </c>
      <c r="F27" s="130"/>
      <c r="G27" s="130"/>
      <c r="H27" s="130"/>
      <c r="I27" s="131"/>
      <c r="L27" s="129"/>
    </row>
    <row r="28" spans="2:12" s="1" customFormat="1" ht="6.95" customHeight="1">
      <c r="B28" s="41"/>
      <c r="I28" s="125"/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32"/>
      <c r="J29" s="69"/>
      <c r="K29" s="69"/>
      <c r="L29" s="41"/>
    </row>
    <row r="30" spans="2:12" s="1" customFormat="1" ht="25.4" customHeight="1">
      <c r="B30" s="41"/>
      <c r="D30" s="133" t="s">
        <v>39</v>
      </c>
      <c r="I30" s="125"/>
      <c r="J30" s="134">
        <f>ROUND(J90,2)</f>
        <v>0</v>
      </c>
      <c r="L30" s="41"/>
    </row>
    <row r="31" spans="2:12" s="1" customFormat="1" ht="6.95" customHeight="1">
      <c r="B31" s="41"/>
      <c r="D31" s="69"/>
      <c r="E31" s="69"/>
      <c r="F31" s="69"/>
      <c r="G31" s="69"/>
      <c r="H31" s="69"/>
      <c r="I31" s="132"/>
      <c r="J31" s="69"/>
      <c r="K31" s="69"/>
      <c r="L31" s="41"/>
    </row>
    <row r="32" spans="2:12" s="1" customFormat="1" ht="14.4" customHeight="1">
      <c r="B32" s="41"/>
      <c r="F32" s="135" t="s">
        <v>41</v>
      </c>
      <c r="I32" s="136" t="s">
        <v>40</v>
      </c>
      <c r="J32" s="135" t="s">
        <v>42</v>
      </c>
      <c r="L32" s="41"/>
    </row>
    <row r="33" spans="2:12" s="1" customFormat="1" ht="14.4" customHeight="1">
      <c r="B33" s="41"/>
      <c r="D33" s="123" t="s">
        <v>43</v>
      </c>
      <c r="E33" s="123" t="s">
        <v>44</v>
      </c>
      <c r="F33" s="137">
        <f>ROUND((SUM(BE90:BE175)),2)</f>
        <v>0</v>
      </c>
      <c r="I33" s="138">
        <v>0.21</v>
      </c>
      <c r="J33" s="137">
        <f>ROUND(((SUM(BE90:BE175))*I33),2)</f>
        <v>0</v>
      </c>
      <c r="L33" s="41"/>
    </row>
    <row r="34" spans="2:12" s="1" customFormat="1" ht="14.4" customHeight="1">
      <c r="B34" s="41"/>
      <c r="E34" s="123" t="s">
        <v>45</v>
      </c>
      <c r="F34" s="137">
        <f>ROUND((SUM(BF90:BF175)),2)</f>
        <v>0</v>
      </c>
      <c r="I34" s="138">
        <v>0.15</v>
      </c>
      <c r="J34" s="137">
        <f>ROUND(((SUM(BF90:BF175))*I34),2)</f>
        <v>0</v>
      </c>
      <c r="L34" s="41"/>
    </row>
    <row r="35" spans="2:12" s="1" customFormat="1" ht="14.4" customHeight="1" hidden="1">
      <c r="B35" s="41"/>
      <c r="E35" s="123" t="s">
        <v>46</v>
      </c>
      <c r="F35" s="137">
        <f>ROUND((SUM(BG90:BG175)),2)</f>
        <v>0</v>
      </c>
      <c r="I35" s="138">
        <v>0.21</v>
      </c>
      <c r="J35" s="137">
        <f>0</f>
        <v>0</v>
      </c>
      <c r="L35" s="41"/>
    </row>
    <row r="36" spans="2:12" s="1" customFormat="1" ht="14.4" customHeight="1" hidden="1">
      <c r="B36" s="41"/>
      <c r="E36" s="123" t="s">
        <v>47</v>
      </c>
      <c r="F36" s="137">
        <f>ROUND((SUM(BH90:BH175)),2)</f>
        <v>0</v>
      </c>
      <c r="I36" s="138">
        <v>0.15</v>
      </c>
      <c r="J36" s="137">
        <f>0</f>
        <v>0</v>
      </c>
      <c r="L36" s="41"/>
    </row>
    <row r="37" spans="2:12" s="1" customFormat="1" ht="14.4" customHeight="1" hidden="1">
      <c r="B37" s="41"/>
      <c r="E37" s="123" t="s">
        <v>48</v>
      </c>
      <c r="F37" s="137">
        <f>ROUND((SUM(BI90:BI175)),2)</f>
        <v>0</v>
      </c>
      <c r="I37" s="138">
        <v>0</v>
      </c>
      <c r="J37" s="137">
        <f>0</f>
        <v>0</v>
      </c>
      <c r="L37" s="41"/>
    </row>
    <row r="38" spans="2:12" s="1" customFormat="1" ht="6.95" customHeight="1">
      <c r="B38" s="41"/>
      <c r="I38" s="125"/>
      <c r="L38" s="41"/>
    </row>
    <row r="39" spans="2:12" s="1" customFormat="1" ht="25.4" customHeight="1">
      <c r="B39" s="41"/>
      <c r="C39" s="139"/>
      <c r="D39" s="140" t="s">
        <v>49</v>
      </c>
      <c r="E39" s="141"/>
      <c r="F39" s="141"/>
      <c r="G39" s="142" t="s">
        <v>50</v>
      </c>
      <c r="H39" s="143" t="s">
        <v>51</v>
      </c>
      <c r="I39" s="144"/>
      <c r="J39" s="145">
        <f>SUM(J30:J37)</f>
        <v>0</v>
      </c>
      <c r="K39" s="146"/>
      <c r="L39" s="41"/>
    </row>
    <row r="40" spans="2:12" s="1" customFormat="1" ht="14.4" customHeight="1">
      <c r="B40" s="147"/>
      <c r="C40" s="148"/>
      <c r="D40" s="148"/>
      <c r="E40" s="148"/>
      <c r="F40" s="148"/>
      <c r="G40" s="148"/>
      <c r="H40" s="148"/>
      <c r="I40" s="149"/>
      <c r="J40" s="148"/>
      <c r="K40" s="148"/>
      <c r="L40" s="41"/>
    </row>
    <row r="44" spans="2:12" s="1" customFormat="1" ht="6.95" customHeight="1">
      <c r="B44" s="150"/>
      <c r="C44" s="151"/>
      <c r="D44" s="151"/>
      <c r="E44" s="151"/>
      <c r="F44" s="151"/>
      <c r="G44" s="151"/>
      <c r="H44" s="151"/>
      <c r="I44" s="152"/>
      <c r="J44" s="151"/>
      <c r="K44" s="151"/>
      <c r="L44" s="41"/>
    </row>
    <row r="45" spans="2:12" s="1" customFormat="1" ht="24.95" customHeight="1">
      <c r="B45" s="36"/>
      <c r="C45" s="21" t="s">
        <v>85</v>
      </c>
      <c r="D45" s="37"/>
      <c r="E45" s="37"/>
      <c r="F45" s="37"/>
      <c r="G45" s="37"/>
      <c r="H45" s="37"/>
      <c r="I45" s="125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5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5"/>
      <c r="J47" s="37"/>
      <c r="K47" s="37"/>
      <c r="L47" s="41"/>
    </row>
    <row r="48" spans="2:12" s="1" customFormat="1" ht="16.5" customHeight="1">
      <c r="B48" s="36"/>
      <c r="C48" s="37"/>
      <c r="D48" s="37"/>
      <c r="E48" s="153" t="str">
        <f>E7</f>
        <v>Zřízení mlatové stezky pro pěší a cyklisty v obci Dolní Kamenice</v>
      </c>
      <c r="F48" s="30"/>
      <c r="G48" s="30"/>
      <c r="H48" s="30"/>
      <c r="I48" s="125"/>
      <c r="J48" s="37"/>
      <c r="K48" s="37"/>
      <c r="L48" s="41"/>
    </row>
    <row r="49" spans="2:12" s="1" customFormat="1" ht="12" customHeight="1">
      <c r="B49" s="36"/>
      <c r="C49" s="30" t="s">
        <v>84</v>
      </c>
      <c r="D49" s="37"/>
      <c r="E49" s="37"/>
      <c r="F49" s="37"/>
      <c r="G49" s="37"/>
      <c r="H49" s="37"/>
      <c r="I49" s="125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Zřízení mlatové stezky pro pěší a cyklisty</v>
      </c>
      <c r="F50" s="37"/>
      <c r="G50" s="37"/>
      <c r="H50" s="37"/>
      <c r="I50" s="125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5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>Dolní Kamenice</v>
      </c>
      <c r="G52" s="37"/>
      <c r="H52" s="37"/>
      <c r="I52" s="127" t="s">
        <v>24</v>
      </c>
      <c r="J52" s="65" t="str">
        <f>IF(J12="","",J12)</f>
        <v>14. 3. 2019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5"/>
      <c r="J53" s="37"/>
      <c r="K53" s="37"/>
      <c r="L53" s="41"/>
    </row>
    <row r="54" spans="2:12" s="1" customFormat="1" ht="13.65" customHeight="1">
      <c r="B54" s="36"/>
      <c r="C54" s="30" t="s">
        <v>28</v>
      </c>
      <c r="D54" s="37"/>
      <c r="E54" s="37"/>
      <c r="F54" s="25" t="str">
        <f>E15</f>
        <v xml:space="preserve"> </v>
      </c>
      <c r="G54" s="37"/>
      <c r="H54" s="37"/>
      <c r="I54" s="127" t="s">
        <v>34</v>
      </c>
      <c r="J54" s="34" t="str">
        <f>E21</f>
        <v>Jiří Němec</v>
      </c>
      <c r="K54" s="37"/>
      <c r="L54" s="41"/>
    </row>
    <row r="55" spans="2:12" s="1" customFormat="1" ht="13.65" customHeight="1">
      <c r="B55" s="36"/>
      <c r="C55" s="30" t="s">
        <v>32</v>
      </c>
      <c r="D55" s="37"/>
      <c r="E55" s="37"/>
      <c r="F55" s="25" t="str">
        <f>IF(E18="","",E18)</f>
        <v>Vyplň údaj</v>
      </c>
      <c r="G55" s="37"/>
      <c r="H55" s="37"/>
      <c r="I55" s="127" t="s">
        <v>37</v>
      </c>
      <c r="J55" s="34" t="str">
        <f>E24</f>
        <v xml:space="preserve"> 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5"/>
      <c r="J56" s="37"/>
      <c r="K56" s="37"/>
      <c r="L56" s="41"/>
    </row>
    <row r="57" spans="2:12" s="1" customFormat="1" ht="29.25" customHeight="1">
      <c r="B57" s="36"/>
      <c r="C57" s="154" t="s">
        <v>86</v>
      </c>
      <c r="D57" s="155"/>
      <c r="E57" s="155"/>
      <c r="F57" s="155"/>
      <c r="G57" s="155"/>
      <c r="H57" s="155"/>
      <c r="I57" s="156"/>
      <c r="J57" s="157" t="s">
        <v>87</v>
      </c>
      <c r="K57" s="155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5"/>
      <c r="J58" s="37"/>
      <c r="K58" s="37"/>
      <c r="L58" s="41"/>
    </row>
    <row r="59" spans="2:47" s="1" customFormat="1" ht="22.8" customHeight="1">
      <c r="B59" s="36"/>
      <c r="C59" s="158" t="s">
        <v>88</v>
      </c>
      <c r="D59" s="37"/>
      <c r="E59" s="37"/>
      <c r="F59" s="37"/>
      <c r="G59" s="37"/>
      <c r="H59" s="37"/>
      <c r="I59" s="125"/>
      <c r="J59" s="96">
        <f>J90</f>
        <v>0</v>
      </c>
      <c r="K59" s="37"/>
      <c r="L59" s="41"/>
      <c r="AU59" s="15" t="s">
        <v>89</v>
      </c>
    </row>
    <row r="60" spans="2:12" s="7" customFormat="1" ht="24.95" customHeight="1">
      <c r="B60" s="159"/>
      <c r="C60" s="160"/>
      <c r="D60" s="161" t="s">
        <v>90</v>
      </c>
      <c r="E60" s="162"/>
      <c r="F60" s="162"/>
      <c r="G60" s="162"/>
      <c r="H60" s="162"/>
      <c r="I60" s="163"/>
      <c r="J60" s="164">
        <f>J91</f>
        <v>0</v>
      </c>
      <c r="K60" s="160"/>
      <c r="L60" s="165"/>
    </row>
    <row r="61" spans="2:12" s="8" customFormat="1" ht="19.9" customHeight="1">
      <c r="B61" s="166"/>
      <c r="C61" s="167"/>
      <c r="D61" s="168" t="s">
        <v>91</v>
      </c>
      <c r="E61" s="169"/>
      <c r="F61" s="169"/>
      <c r="G61" s="169"/>
      <c r="H61" s="169"/>
      <c r="I61" s="170"/>
      <c r="J61" s="171">
        <f>J92</f>
        <v>0</v>
      </c>
      <c r="K61" s="167"/>
      <c r="L61" s="172"/>
    </row>
    <row r="62" spans="2:12" s="8" customFormat="1" ht="19.9" customHeight="1">
      <c r="B62" s="166"/>
      <c r="C62" s="167"/>
      <c r="D62" s="168" t="s">
        <v>92</v>
      </c>
      <c r="E62" s="169"/>
      <c r="F62" s="169"/>
      <c r="G62" s="169"/>
      <c r="H62" s="169"/>
      <c r="I62" s="170"/>
      <c r="J62" s="171">
        <f>J120</f>
        <v>0</v>
      </c>
      <c r="K62" s="167"/>
      <c r="L62" s="172"/>
    </row>
    <row r="63" spans="2:12" s="8" customFormat="1" ht="19.9" customHeight="1">
      <c r="B63" s="166"/>
      <c r="C63" s="167"/>
      <c r="D63" s="168" t="s">
        <v>93</v>
      </c>
      <c r="E63" s="169"/>
      <c r="F63" s="169"/>
      <c r="G63" s="169"/>
      <c r="H63" s="169"/>
      <c r="I63" s="170"/>
      <c r="J63" s="171">
        <f>J130</f>
        <v>0</v>
      </c>
      <c r="K63" s="167"/>
      <c r="L63" s="172"/>
    </row>
    <row r="64" spans="2:12" s="8" customFormat="1" ht="19.9" customHeight="1">
      <c r="B64" s="166"/>
      <c r="C64" s="167"/>
      <c r="D64" s="168" t="s">
        <v>94</v>
      </c>
      <c r="E64" s="169"/>
      <c r="F64" s="169"/>
      <c r="G64" s="169"/>
      <c r="H64" s="169"/>
      <c r="I64" s="170"/>
      <c r="J64" s="171">
        <f>J156</f>
        <v>0</v>
      </c>
      <c r="K64" s="167"/>
      <c r="L64" s="172"/>
    </row>
    <row r="65" spans="2:12" s="7" customFormat="1" ht="24.95" customHeight="1">
      <c r="B65" s="159"/>
      <c r="C65" s="160"/>
      <c r="D65" s="161" t="s">
        <v>95</v>
      </c>
      <c r="E65" s="162"/>
      <c r="F65" s="162"/>
      <c r="G65" s="162"/>
      <c r="H65" s="162"/>
      <c r="I65" s="163"/>
      <c r="J65" s="164">
        <f>J159</f>
        <v>0</v>
      </c>
      <c r="K65" s="160"/>
      <c r="L65" s="165"/>
    </row>
    <row r="66" spans="2:12" s="8" customFormat="1" ht="19.9" customHeight="1">
      <c r="B66" s="166"/>
      <c r="C66" s="167"/>
      <c r="D66" s="168" t="s">
        <v>96</v>
      </c>
      <c r="E66" s="169"/>
      <c r="F66" s="169"/>
      <c r="G66" s="169"/>
      <c r="H66" s="169"/>
      <c r="I66" s="170"/>
      <c r="J66" s="171">
        <f>J160</f>
        <v>0</v>
      </c>
      <c r="K66" s="167"/>
      <c r="L66" s="172"/>
    </row>
    <row r="67" spans="2:12" s="7" customFormat="1" ht="24.95" customHeight="1">
      <c r="B67" s="159"/>
      <c r="C67" s="160"/>
      <c r="D67" s="161" t="s">
        <v>97</v>
      </c>
      <c r="E67" s="162"/>
      <c r="F67" s="162"/>
      <c r="G67" s="162"/>
      <c r="H67" s="162"/>
      <c r="I67" s="163"/>
      <c r="J67" s="164">
        <f>J164</f>
        <v>0</v>
      </c>
      <c r="K67" s="160"/>
      <c r="L67" s="165"/>
    </row>
    <row r="68" spans="2:12" s="8" customFormat="1" ht="19.9" customHeight="1">
      <c r="B68" s="166"/>
      <c r="C68" s="167"/>
      <c r="D68" s="168" t="s">
        <v>98</v>
      </c>
      <c r="E68" s="169"/>
      <c r="F68" s="169"/>
      <c r="G68" s="169"/>
      <c r="H68" s="169"/>
      <c r="I68" s="170"/>
      <c r="J68" s="171">
        <f>J165</f>
        <v>0</v>
      </c>
      <c r="K68" s="167"/>
      <c r="L68" s="172"/>
    </row>
    <row r="69" spans="2:12" s="8" customFormat="1" ht="19.9" customHeight="1">
      <c r="B69" s="166"/>
      <c r="C69" s="167"/>
      <c r="D69" s="168" t="s">
        <v>99</v>
      </c>
      <c r="E69" s="169"/>
      <c r="F69" s="169"/>
      <c r="G69" s="169"/>
      <c r="H69" s="169"/>
      <c r="I69" s="170"/>
      <c r="J69" s="171">
        <f>J170</f>
        <v>0</v>
      </c>
      <c r="K69" s="167"/>
      <c r="L69" s="172"/>
    </row>
    <row r="70" spans="2:12" s="8" customFormat="1" ht="19.9" customHeight="1">
      <c r="B70" s="166"/>
      <c r="C70" s="167"/>
      <c r="D70" s="168" t="s">
        <v>100</v>
      </c>
      <c r="E70" s="169"/>
      <c r="F70" s="169"/>
      <c r="G70" s="169"/>
      <c r="H70" s="169"/>
      <c r="I70" s="170"/>
      <c r="J70" s="171">
        <f>J173</f>
        <v>0</v>
      </c>
      <c r="K70" s="167"/>
      <c r="L70" s="172"/>
    </row>
    <row r="71" spans="2:12" s="1" customFormat="1" ht="21.8" customHeight="1">
      <c r="B71" s="36"/>
      <c r="C71" s="37"/>
      <c r="D71" s="37"/>
      <c r="E71" s="37"/>
      <c r="F71" s="37"/>
      <c r="G71" s="37"/>
      <c r="H71" s="37"/>
      <c r="I71" s="125"/>
      <c r="J71" s="37"/>
      <c r="K71" s="37"/>
      <c r="L71" s="41"/>
    </row>
    <row r="72" spans="2:12" s="1" customFormat="1" ht="6.95" customHeight="1">
      <c r="B72" s="55"/>
      <c r="C72" s="56"/>
      <c r="D72" s="56"/>
      <c r="E72" s="56"/>
      <c r="F72" s="56"/>
      <c r="G72" s="56"/>
      <c r="H72" s="56"/>
      <c r="I72" s="149"/>
      <c r="J72" s="56"/>
      <c r="K72" s="56"/>
      <c r="L72" s="41"/>
    </row>
    <row r="76" spans="2:12" s="1" customFormat="1" ht="6.95" customHeight="1">
      <c r="B76" s="57"/>
      <c r="C76" s="58"/>
      <c r="D76" s="58"/>
      <c r="E76" s="58"/>
      <c r="F76" s="58"/>
      <c r="G76" s="58"/>
      <c r="H76" s="58"/>
      <c r="I76" s="152"/>
      <c r="J76" s="58"/>
      <c r="K76" s="58"/>
      <c r="L76" s="41"/>
    </row>
    <row r="77" spans="2:12" s="1" customFormat="1" ht="24.95" customHeight="1">
      <c r="B77" s="36"/>
      <c r="C77" s="21" t="s">
        <v>101</v>
      </c>
      <c r="D77" s="37"/>
      <c r="E77" s="37"/>
      <c r="F77" s="37"/>
      <c r="G77" s="37"/>
      <c r="H77" s="37"/>
      <c r="I77" s="125"/>
      <c r="J77" s="37"/>
      <c r="K77" s="37"/>
      <c r="L77" s="41"/>
    </row>
    <row r="78" spans="2:12" s="1" customFormat="1" ht="6.95" customHeight="1">
      <c r="B78" s="36"/>
      <c r="C78" s="37"/>
      <c r="D78" s="37"/>
      <c r="E78" s="37"/>
      <c r="F78" s="37"/>
      <c r="G78" s="37"/>
      <c r="H78" s="37"/>
      <c r="I78" s="125"/>
      <c r="J78" s="37"/>
      <c r="K78" s="37"/>
      <c r="L78" s="41"/>
    </row>
    <row r="79" spans="2:12" s="1" customFormat="1" ht="12" customHeight="1">
      <c r="B79" s="36"/>
      <c r="C79" s="30" t="s">
        <v>16</v>
      </c>
      <c r="D79" s="37"/>
      <c r="E79" s="37"/>
      <c r="F79" s="37"/>
      <c r="G79" s="37"/>
      <c r="H79" s="37"/>
      <c r="I79" s="125"/>
      <c r="J79" s="37"/>
      <c r="K79" s="37"/>
      <c r="L79" s="41"/>
    </row>
    <row r="80" spans="2:12" s="1" customFormat="1" ht="16.5" customHeight="1">
      <c r="B80" s="36"/>
      <c r="C80" s="37"/>
      <c r="D80" s="37"/>
      <c r="E80" s="153" t="str">
        <f>E7</f>
        <v>Zřízení mlatové stezky pro pěší a cyklisty v obci Dolní Kamenice</v>
      </c>
      <c r="F80" s="30"/>
      <c r="G80" s="30"/>
      <c r="H80" s="30"/>
      <c r="I80" s="125"/>
      <c r="J80" s="37"/>
      <c r="K80" s="37"/>
      <c r="L80" s="41"/>
    </row>
    <row r="81" spans="2:12" s="1" customFormat="1" ht="12" customHeight="1">
      <c r="B81" s="36"/>
      <c r="C81" s="30" t="s">
        <v>84</v>
      </c>
      <c r="D81" s="37"/>
      <c r="E81" s="37"/>
      <c r="F81" s="37"/>
      <c r="G81" s="37"/>
      <c r="H81" s="37"/>
      <c r="I81" s="125"/>
      <c r="J81" s="37"/>
      <c r="K81" s="37"/>
      <c r="L81" s="41"/>
    </row>
    <row r="82" spans="2:12" s="1" customFormat="1" ht="16.5" customHeight="1">
      <c r="B82" s="36"/>
      <c r="C82" s="37"/>
      <c r="D82" s="37"/>
      <c r="E82" s="62" t="str">
        <f>E9</f>
        <v>Zřízení mlatové stezky pro pěší a cyklisty</v>
      </c>
      <c r="F82" s="37"/>
      <c r="G82" s="37"/>
      <c r="H82" s="37"/>
      <c r="I82" s="125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25"/>
      <c r="J83" s="37"/>
      <c r="K83" s="37"/>
      <c r="L83" s="41"/>
    </row>
    <row r="84" spans="2:12" s="1" customFormat="1" ht="12" customHeight="1">
      <c r="B84" s="36"/>
      <c r="C84" s="30" t="s">
        <v>22</v>
      </c>
      <c r="D84" s="37"/>
      <c r="E84" s="37"/>
      <c r="F84" s="25" t="str">
        <f>F12</f>
        <v>Dolní Kamenice</v>
      </c>
      <c r="G84" s="37"/>
      <c r="H84" s="37"/>
      <c r="I84" s="127" t="s">
        <v>24</v>
      </c>
      <c r="J84" s="65" t="str">
        <f>IF(J12="","",J12)</f>
        <v>14. 3. 2019</v>
      </c>
      <c r="K84" s="37"/>
      <c r="L84" s="41"/>
    </row>
    <row r="85" spans="2:12" s="1" customFormat="1" ht="6.95" customHeight="1">
      <c r="B85" s="36"/>
      <c r="C85" s="37"/>
      <c r="D85" s="37"/>
      <c r="E85" s="37"/>
      <c r="F85" s="37"/>
      <c r="G85" s="37"/>
      <c r="H85" s="37"/>
      <c r="I85" s="125"/>
      <c r="J85" s="37"/>
      <c r="K85" s="37"/>
      <c r="L85" s="41"/>
    </row>
    <row r="86" spans="2:12" s="1" customFormat="1" ht="13.65" customHeight="1">
      <c r="B86" s="36"/>
      <c r="C86" s="30" t="s">
        <v>28</v>
      </c>
      <c r="D86" s="37"/>
      <c r="E86" s="37"/>
      <c r="F86" s="25" t="str">
        <f>E15</f>
        <v xml:space="preserve"> </v>
      </c>
      <c r="G86" s="37"/>
      <c r="H86" s="37"/>
      <c r="I86" s="127" t="s">
        <v>34</v>
      </c>
      <c r="J86" s="34" t="str">
        <f>E21</f>
        <v>Jiří Němec</v>
      </c>
      <c r="K86" s="37"/>
      <c r="L86" s="41"/>
    </row>
    <row r="87" spans="2:12" s="1" customFormat="1" ht="13.65" customHeight="1">
      <c r="B87" s="36"/>
      <c r="C87" s="30" t="s">
        <v>32</v>
      </c>
      <c r="D87" s="37"/>
      <c r="E87" s="37"/>
      <c r="F87" s="25" t="str">
        <f>IF(E18="","",E18)</f>
        <v>Vyplň údaj</v>
      </c>
      <c r="G87" s="37"/>
      <c r="H87" s="37"/>
      <c r="I87" s="127" t="s">
        <v>37</v>
      </c>
      <c r="J87" s="34" t="str">
        <f>E24</f>
        <v xml:space="preserve"> </v>
      </c>
      <c r="K87" s="37"/>
      <c r="L87" s="41"/>
    </row>
    <row r="88" spans="2:12" s="1" customFormat="1" ht="10.3" customHeight="1">
      <c r="B88" s="36"/>
      <c r="C88" s="37"/>
      <c r="D88" s="37"/>
      <c r="E88" s="37"/>
      <c r="F88" s="37"/>
      <c r="G88" s="37"/>
      <c r="H88" s="37"/>
      <c r="I88" s="125"/>
      <c r="J88" s="37"/>
      <c r="K88" s="37"/>
      <c r="L88" s="41"/>
    </row>
    <row r="89" spans="2:20" s="9" customFormat="1" ht="29.25" customHeight="1">
      <c r="B89" s="173"/>
      <c r="C89" s="174" t="s">
        <v>102</v>
      </c>
      <c r="D89" s="175" t="s">
        <v>58</v>
      </c>
      <c r="E89" s="175" t="s">
        <v>54</v>
      </c>
      <c r="F89" s="175" t="s">
        <v>55</v>
      </c>
      <c r="G89" s="175" t="s">
        <v>103</v>
      </c>
      <c r="H89" s="175" t="s">
        <v>104</v>
      </c>
      <c r="I89" s="176" t="s">
        <v>105</v>
      </c>
      <c r="J89" s="175" t="s">
        <v>87</v>
      </c>
      <c r="K89" s="177" t="s">
        <v>106</v>
      </c>
      <c r="L89" s="178"/>
      <c r="M89" s="86" t="s">
        <v>1</v>
      </c>
      <c r="N89" s="87" t="s">
        <v>43</v>
      </c>
      <c r="O89" s="87" t="s">
        <v>107</v>
      </c>
      <c r="P89" s="87" t="s">
        <v>108</v>
      </c>
      <c r="Q89" s="87" t="s">
        <v>109</v>
      </c>
      <c r="R89" s="87" t="s">
        <v>110</v>
      </c>
      <c r="S89" s="87" t="s">
        <v>111</v>
      </c>
      <c r="T89" s="88" t="s">
        <v>112</v>
      </c>
    </row>
    <row r="90" spans="2:63" s="1" customFormat="1" ht="22.8" customHeight="1">
      <c r="B90" s="36"/>
      <c r="C90" s="93" t="s">
        <v>113</v>
      </c>
      <c r="D90" s="37"/>
      <c r="E90" s="37"/>
      <c r="F90" s="37"/>
      <c r="G90" s="37"/>
      <c r="H90" s="37"/>
      <c r="I90" s="125"/>
      <c r="J90" s="179">
        <f>BK90</f>
        <v>0</v>
      </c>
      <c r="K90" s="37"/>
      <c r="L90" s="41"/>
      <c r="M90" s="89"/>
      <c r="N90" s="90"/>
      <c r="O90" s="90"/>
      <c r="P90" s="180">
        <f>P91+P159+P164</f>
        <v>0</v>
      </c>
      <c r="Q90" s="90"/>
      <c r="R90" s="180">
        <f>R91+R159+R164</f>
        <v>138.43509945</v>
      </c>
      <c r="S90" s="90"/>
      <c r="T90" s="181">
        <f>T91+T159+T164</f>
        <v>0</v>
      </c>
      <c r="AT90" s="15" t="s">
        <v>72</v>
      </c>
      <c r="AU90" s="15" t="s">
        <v>89</v>
      </c>
      <c r="BK90" s="182">
        <f>BK91+BK159+BK164</f>
        <v>0</v>
      </c>
    </row>
    <row r="91" spans="2:63" s="10" customFormat="1" ht="25.9" customHeight="1">
      <c r="B91" s="183"/>
      <c r="C91" s="184"/>
      <c r="D91" s="185" t="s">
        <v>72</v>
      </c>
      <c r="E91" s="186" t="s">
        <v>114</v>
      </c>
      <c r="F91" s="186" t="s">
        <v>115</v>
      </c>
      <c r="G91" s="184"/>
      <c r="H91" s="184"/>
      <c r="I91" s="187"/>
      <c r="J91" s="188">
        <f>BK91</f>
        <v>0</v>
      </c>
      <c r="K91" s="184"/>
      <c r="L91" s="189"/>
      <c r="M91" s="190"/>
      <c r="N91" s="191"/>
      <c r="O91" s="191"/>
      <c r="P91" s="192">
        <f>P92+P120+P130+P156</f>
        <v>0</v>
      </c>
      <c r="Q91" s="191"/>
      <c r="R91" s="192">
        <f>R92+R120+R130+R156</f>
        <v>138.43509945</v>
      </c>
      <c r="S91" s="191"/>
      <c r="T91" s="193">
        <f>T92+T120+T130+T156</f>
        <v>0</v>
      </c>
      <c r="AR91" s="194" t="s">
        <v>21</v>
      </c>
      <c r="AT91" s="195" t="s">
        <v>72</v>
      </c>
      <c r="AU91" s="195" t="s">
        <v>73</v>
      </c>
      <c r="AY91" s="194" t="s">
        <v>116</v>
      </c>
      <c r="BK91" s="196">
        <f>BK92+BK120+BK130+BK156</f>
        <v>0</v>
      </c>
    </row>
    <row r="92" spans="2:63" s="10" customFormat="1" ht="22.8" customHeight="1">
      <c r="B92" s="183"/>
      <c r="C92" s="184"/>
      <c r="D92" s="185" t="s">
        <v>72</v>
      </c>
      <c r="E92" s="197" t="s">
        <v>21</v>
      </c>
      <c r="F92" s="197" t="s">
        <v>117</v>
      </c>
      <c r="G92" s="184"/>
      <c r="H92" s="184"/>
      <c r="I92" s="187"/>
      <c r="J92" s="198">
        <f>BK92</f>
        <v>0</v>
      </c>
      <c r="K92" s="184"/>
      <c r="L92" s="189"/>
      <c r="M92" s="190"/>
      <c r="N92" s="191"/>
      <c r="O92" s="191"/>
      <c r="P92" s="192">
        <f>SUM(P93:P119)</f>
        <v>0</v>
      </c>
      <c r="Q92" s="191"/>
      <c r="R92" s="192">
        <f>SUM(R93:R119)</f>
        <v>1</v>
      </c>
      <c r="S92" s="191"/>
      <c r="T92" s="193">
        <f>SUM(T93:T119)</f>
        <v>0</v>
      </c>
      <c r="AR92" s="194" t="s">
        <v>21</v>
      </c>
      <c r="AT92" s="195" t="s">
        <v>72</v>
      </c>
      <c r="AU92" s="195" t="s">
        <v>21</v>
      </c>
      <c r="AY92" s="194" t="s">
        <v>116</v>
      </c>
      <c r="BK92" s="196">
        <f>SUM(BK93:BK119)</f>
        <v>0</v>
      </c>
    </row>
    <row r="93" spans="2:65" s="1" customFormat="1" ht="16.5" customHeight="1">
      <c r="B93" s="36"/>
      <c r="C93" s="199" t="s">
        <v>21</v>
      </c>
      <c r="D93" s="199" t="s">
        <v>118</v>
      </c>
      <c r="E93" s="200" t="s">
        <v>119</v>
      </c>
      <c r="F93" s="201" t="s">
        <v>120</v>
      </c>
      <c r="G93" s="202" t="s">
        <v>121</v>
      </c>
      <c r="H93" s="203">
        <v>5</v>
      </c>
      <c r="I93" s="204"/>
      <c r="J93" s="205">
        <f>ROUND(I93*H93,2)</f>
        <v>0</v>
      </c>
      <c r="K93" s="201" t="s">
        <v>122</v>
      </c>
      <c r="L93" s="41"/>
      <c r="M93" s="206" t="s">
        <v>1</v>
      </c>
      <c r="N93" s="207" t="s">
        <v>44</v>
      </c>
      <c r="O93" s="77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15" t="s">
        <v>123</v>
      </c>
      <c r="AT93" s="15" t="s">
        <v>118</v>
      </c>
      <c r="AU93" s="15" t="s">
        <v>82</v>
      </c>
      <c r="AY93" s="15" t="s">
        <v>116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5" t="s">
        <v>21</v>
      </c>
      <c r="BK93" s="210">
        <f>ROUND(I93*H93,2)</f>
        <v>0</v>
      </c>
      <c r="BL93" s="15" t="s">
        <v>123</v>
      </c>
      <c r="BM93" s="15" t="s">
        <v>124</v>
      </c>
    </row>
    <row r="94" spans="2:47" s="1" customFormat="1" ht="12">
      <c r="B94" s="36"/>
      <c r="C94" s="37"/>
      <c r="D94" s="211" t="s">
        <v>125</v>
      </c>
      <c r="E94" s="37"/>
      <c r="F94" s="212" t="s">
        <v>126</v>
      </c>
      <c r="G94" s="37"/>
      <c r="H94" s="37"/>
      <c r="I94" s="125"/>
      <c r="J94" s="37"/>
      <c r="K94" s="37"/>
      <c r="L94" s="41"/>
      <c r="M94" s="213"/>
      <c r="N94" s="77"/>
      <c r="O94" s="77"/>
      <c r="P94" s="77"/>
      <c r="Q94" s="77"/>
      <c r="R94" s="77"/>
      <c r="S94" s="77"/>
      <c r="T94" s="78"/>
      <c r="AT94" s="15" t="s">
        <v>125</v>
      </c>
      <c r="AU94" s="15" t="s">
        <v>82</v>
      </c>
    </row>
    <row r="95" spans="2:65" s="1" customFormat="1" ht="16.5" customHeight="1">
      <c r="B95" s="36"/>
      <c r="C95" s="214" t="s">
        <v>82</v>
      </c>
      <c r="D95" s="214" t="s">
        <v>127</v>
      </c>
      <c r="E95" s="215" t="s">
        <v>128</v>
      </c>
      <c r="F95" s="216" t="s">
        <v>129</v>
      </c>
      <c r="G95" s="217" t="s">
        <v>130</v>
      </c>
      <c r="H95" s="218">
        <v>1</v>
      </c>
      <c r="I95" s="219"/>
      <c r="J95" s="220">
        <f>ROUND(I95*H95,2)</f>
        <v>0</v>
      </c>
      <c r="K95" s="216" t="s">
        <v>122</v>
      </c>
      <c r="L95" s="221"/>
      <c r="M95" s="222" t="s">
        <v>1</v>
      </c>
      <c r="N95" s="223" t="s">
        <v>44</v>
      </c>
      <c r="O95" s="77"/>
      <c r="P95" s="208">
        <f>O95*H95</f>
        <v>0</v>
      </c>
      <c r="Q95" s="208">
        <v>1</v>
      </c>
      <c r="R95" s="208">
        <f>Q95*H95</f>
        <v>1</v>
      </c>
      <c r="S95" s="208">
        <v>0</v>
      </c>
      <c r="T95" s="209">
        <f>S95*H95</f>
        <v>0</v>
      </c>
      <c r="AR95" s="15" t="s">
        <v>131</v>
      </c>
      <c r="AT95" s="15" t="s">
        <v>127</v>
      </c>
      <c r="AU95" s="15" t="s">
        <v>82</v>
      </c>
      <c r="AY95" s="15" t="s">
        <v>116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5" t="s">
        <v>21</v>
      </c>
      <c r="BK95" s="210">
        <f>ROUND(I95*H95,2)</f>
        <v>0</v>
      </c>
      <c r="BL95" s="15" t="s">
        <v>123</v>
      </c>
      <c r="BM95" s="15" t="s">
        <v>132</v>
      </c>
    </row>
    <row r="96" spans="2:47" s="1" customFormat="1" ht="12">
      <c r="B96" s="36"/>
      <c r="C96" s="37"/>
      <c r="D96" s="211" t="s">
        <v>125</v>
      </c>
      <c r="E96" s="37"/>
      <c r="F96" s="212" t="s">
        <v>129</v>
      </c>
      <c r="G96" s="37"/>
      <c r="H96" s="37"/>
      <c r="I96" s="125"/>
      <c r="J96" s="37"/>
      <c r="K96" s="37"/>
      <c r="L96" s="41"/>
      <c r="M96" s="213"/>
      <c r="N96" s="77"/>
      <c r="O96" s="77"/>
      <c r="P96" s="77"/>
      <c r="Q96" s="77"/>
      <c r="R96" s="77"/>
      <c r="S96" s="77"/>
      <c r="T96" s="78"/>
      <c r="AT96" s="15" t="s">
        <v>125</v>
      </c>
      <c r="AU96" s="15" t="s">
        <v>82</v>
      </c>
    </row>
    <row r="97" spans="2:65" s="1" customFormat="1" ht="16.5" customHeight="1">
      <c r="B97" s="36"/>
      <c r="C97" s="199" t="s">
        <v>133</v>
      </c>
      <c r="D97" s="199" t="s">
        <v>118</v>
      </c>
      <c r="E97" s="200" t="s">
        <v>134</v>
      </c>
      <c r="F97" s="201" t="s">
        <v>135</v>
      </c>
      <c r="G97" s="202" t="s">
        <v>121</v>
      </c>
      <c r="H97" s="203">
        <v>53.2</v>
      </c>
      <c r="I97" s="204"/>
      <c r="J97" s="205">
        <f>ROUND(I97*H97,2)</f>
        <v>0</v>
      </c>
      <c r="K97" s="201" t="s">
        <v>122</v>
      </c>
      <c r="L97" s="41"/>
      <c r="M97" s="206" t="s">
        <v>1</v>
      </c>
      <c r="N97" s="207" t="s">
        <v>44</v>
      </c>
      <c r="O97" s="77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AR97" s="15" t="s">
        <v>123</v>
      </c>
      <c r="AT97" s="15" t="s">
        <v>118</v>
      </c>
      <c r="AU97" s="15" t="s">
        <v>82</v>
      </c>
      <c r="AY97" s="15" t="s">
        <v>116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5" t="s">
        <v>21</v>
      </c>
      <c r="BK97" s="210">
        <f>ROUND(I97*H97,2)</f>
        <v>0</v>
      </c>
      <c r="BL97" s="15" t="s">
        <v>123</v>
      </c>
      <c r="BM97" s="15" t="s">
        <v>136</v>
      </c>
    </row>
    <row r="98" spans="2:47" s="1" customFormat="1" ht="12">
      <c r="B98" s="36"/>
      <c r="C98" s="37"/>
      <c r="D98" s="211" t="s">
        <v>125</v>
      </c>
      <c r="E98" s="37"/>
      <c r="F98" s="212" t="s">
        <v>137</v>
      </c>
      <c r="G98" s="37"/>
      <c r="H98" s="37"/>
      <c r="I98" s="125"/>
      <c r="J98" s="37"/>
      <c r="K98" s="37"/>
      <c r="L98" s="41"/>
      <c r="M98" s="213"/>
      <c r="N98" s="77"/>
      <c r="O98" s="77"/>
      <c r="P98" s="77"/>
      <c r="Q98" s="77"/>
      <c r="R98" s="77"/>
      <c r="S98" s="77"/>
      <c r="T98" s="78"/>
      <c r="AT98" s="15" t="s">
        <v>125</v>
      </c>
      <c r="AU98" s="15" t="s">
        <v>82</v>
      </c>
    </row>
    <row r="99" spans="2:51" s="11" customFormat="1" ht="12">
      <c r="B99" s="224"/>
      <c r="C99" s="225"/>
      <c r="D99" s="211" t="s">
        <v>138</v>
      </c>
      <c r="E99" s="226" t="s">
        <v>1</v>
      </c>
      <c r="F99" s="227" t="s">
        <v>139</v>
      </c>
      <c r="G99" s="225"/>
      <c r="H99" s="226" t="s">
        <v>1</v>
      </c>
      <c r="I99" s="228"/>
      <c r="J99" s="225"/>
      <c r="K99" s="225"/>
      <c r="L99" s="229"/>
      <c r="M99" s="230"/>
      <c r="N99" s="231"/>
      <c r="O99" s="231"/>
      <c r="P99" s="231"/>
      <c r="Q99" s="231"/>
      <c r="R99" s="231"/>
      <c r="S99" s="231"/>
      <c r="T99" s="232"/>
      <c r="AT99" s="233" t="s">
        <v>138</v>
      </c>
      <c r="AU99" s="233" t="s">
        <v>82</v>
      </c>
      <c r="AV99" s="11" t="s">
        <v>21</v>
      </c>
      <c r="AW99" s="11" t="s">
        <v>36</v>
      </c>
      <c r="AX99" s="11" t="s">
        <v>73</v>
      </c>
      <c r="AY99" s="233" t="s">
        <v>116</v>
      </c>
    </row>
    <row r="100" spans="2:51" s="12" customFormat="1" ht="12">
      <c r="B100" s="234"/>
      <c r="C100" s="235"/>
      <c r="D100" s="211" t="s">
        <v>138</v>
      </c>
      <c r="E100" s="236" t="s">
        <v>1</v>
      </c>
      <c r="F100" s="237" t="s">
        <v>140</v>
      </c>
      <c r="G100" s="235"/>
      <c r="H100" s="238">
        <v>53.2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138</v>
      </c>
      <c r="AU100" s="244" t="s">
        <v>82</v>
      </c>
      <c r="AV100" s="12" t="s">
        <v>82</v>
      </c>
      <c r="AW100" s="12" t="s">
        <v>36</v>
      </c>
      <c r="AX100" s="12" t="s">
        <v>73</v>
      </c>
      <c r="AY100" s="244" t="s">
        <v>116</v>
      </c>
    </row>
    <row r="101" spans="2:51" s="13" customFormat="1" ht="12">
      <c r="B101" s="245"/>
      <c r="C101" s="246"/>
      <c r="D101" s="211" t="s">
        <v>138</v>
      </c>
      <c r="E101" s="247" t="s">
        <v>1</v>
      </c>
      <c r="F101" s="248" t="s">
        <v>141</v>
      </c>
      <c r="G101" s="246"/>
      <c r="H101" s="249">
        <v>53.2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138</v>
      </c>
      <c r="AU101" s="255" t="s">
        <v>82</v>
      </c>
      <c r="AV101" s="13" t="s">
        <v>123</v>
      </c>
      <c r="AW101" s="13" t="s">
        <v>36</v>
      </c>
      <c r="AX101" s="13" t="s">
        <v>21</v>
      </c>
      <c r="AY101" s="255" t="s">
        <v>116</v>
      </c>
    </row>
    <row r="102" spans="2:65" s="1" customFormat="1" ht="16.5" customHeight="1">
      <c r="B102" s="36"/>
      <c r="C102" s="199" t="s">
        <v>123</v>
      </c>
      <c r="D102" s="199" t="s">
        <v>118</v>
      </c>
      <c r="E102" s="200" t="s">
        <v>142</v>
      </c>
      <c r="F102" s="201" t="s">
        <v>143</v>
      </c>
      <c r="G102" s="202" t="s">
        <v>121</v>
      </c>
      <c r="H102" s="203">
        <v>86.45</v>
      </c>
      <c r="I102" s="204"/>
      <c r="J102" s="205">
        <f>ROUND(I102*H102,2)</f>
        <v>0</v>
      </c>
      <c r="K102" s="201" t="s">
        <v>122</v>
      </c>
      <c r="L102" s="41"/>
      <c r="M102" s="206" t="s">
        <v>1</v>
      </c>
      <c r="N102" s="207" t="s">
        <v>44</v>
      </c>
      <c r="O102" s="77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15" t="s">
        <v>123</v>
      </c>
      <c r="AT102" s="15" t="s">
        <v>118</v>
      </c>
      <c r="AU102" s="15" t="s">
        <v>82</v>
      </c>
      <c r="AY102" s="15" t="s">
        <v>116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15" t="s">
        <v>21</v>
      </c>
      <c r="BK102" s="210">
        <f>ROUND(I102*H102,2)</f>
        <v>0</v>
      </c>
      <c r="BL102" s="15" t="s">
        <v>123</v>
      </c>
      <c r="BM102" s="15" t="s">
        <v>144</v>
      </c>
    </row>
    <row r="103" spans="2:47" s="1" customFormat="1" ht="12">
      <c r="B103" s="36"/>
      <c r="C103" s="37"/>
      <c r="D103" s="211" t="s">
        <v>125</v>
      </c>
      <c r="E103" s="37"/>
      <c r="F103" s="212" t="s">
        <v>145</v>
      </c>
      <c r="G103" s="37"/>
      <c r="H103" s="37"/>
      <c r="I103" s="125"/>
      <c r="J103" s="37"/>
      <c r="K103" s="37"/>
      <c r="L103" s="41"/>
      <c r="M103" s="213"/>
      <c r="N103" s="77"/>
      <c r="O103" s="77"/>
      <c r="P103" s="77"/>
      <c r="Q103" s="77"/>
      <c r="R103" s="77"/>
      <c r="S103" s="77"/>
      <c r="T103" s="78"/>
      <c r="AT103" s="15" t="s">
        <v>125</v>
      </c>
      <c r="AU103" s="15" t="s">
        <v>82</v>
      </c>
    </row>
    <row r="104" spans="2:51" s="11" customFormat="1" ht="12">
      <c r="B104" s="224"/>
      <c r="C104" s="225"/>
      <c r="D104" s="211" t="s">
        <v>138</v>
      </c>
      <c r="E104" s="226" t="s">
        <v>1</v>
      </c>
      <c r="F104" s="227" t="s">
        <v>139</v>
      </c>
      <c r="G104" s="225"/>
      <c r="H104" s="226" t="s">
        <v>1</v>
      </c>
      <c r="I104" s="228"/>
      <c r="J104" s="225"/>
      <c r="K104" s="225"/>
      <c r="L104" s="229"/>
      <c r="M104" s="230"/>
      <c r="N104" s="231"/>
      <c r="O104" s="231"/>
      <c r="P104" s="231"/>
      <c r="Q104" s="231"/>
      <c r="R104" s="231"/>
      <c r="S104" s="231"/>
      <c r="T104" s="232"/>
      <c r="AT104" s="233" t="s">
        <v>138</v>
      </c>
      <c r="AU104" s="233" t="s">
        <v>82</v>
      </c>
      <c r="AV104" s="11" t="s">
        <v>21</v>
      </c>
      <c r="AW104" s="11" t="s">
        <v>36</v>
      </c>
      <c r="AX104" s="11" t="s">
        <v>73</v>
      </c>
      <c r="AY104" s="233" t="s">
        <v>116</v>
      </c>
    </row>
    <row r="105" spans="2:51" s="12" customFormat="1" ht="12">
      <c r="B105" s="234"/>
      <c r="C105" s="235"/>
      <c r="D105" s="211" t="s">
        <v>138</v>
      </c>
      <c r="E105" s="236" t="s">
        <v>1</v>
      </c>
      <c r="F105" s="237" t="s">
        <v>146</v>
      </c>
      <c r="G105" s="235"/>
      <c r="H105" s="238">
        <v>86.45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138</v>
      </c>
      <c r="AU105" s="244" t="s">
        <v>82</v>
      </c>
      <c r="AV105" s="12" t="s">
        <v>82</v>
      </c>
      <c r="AW105" s="12" t="s">
        <v>36</v>
      </c>
      <c r="AX105" s="12" t="s">
        <v>73</v>
      </c>
      <c r="AY105" s="244" t="s">
        <v>116</v>
      </c>
    </row>
    <row r="106" spans="2:51" s="13" customFormat="1" ht="12">
      <c r="B106" s="245"/>
      <c r="C106" s="246"/>
      <c r="D106" s="211" t="s">
        <v>138</v>
      </c>
      <c r="E106" s="247" t="s">
        <v>1</v>
      </c>
      <c r="F106" s="248" t="s">
        <v>141</v>
      </c>
      <c r="G106" s="246"/>
      <c r="H106" s="249">
        <v>86.45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AT106" s="255" t="s">
        <v>138</v>
      </c>
      <c r="AU106" s="255" t="s">
        <v>82</v>
      </c>
      <c r="AV106" s="13" t="s">
        <v>123</v>
      </c>
      <c r="AW106" s="13" t="s">
        <v>36</v>
      </c>
      <c r="AX106" s="13" t="s">
        <v>21</v>
      </c>
      <c r="AY106" s="255" t="s">
        <v>116</v>
      </c>
    </row>
    <row r="107" spans="2:65" s="1" customFormat="1" ht="16.5" customHeight="1">
      <c r="B107" s="36"/>
      <c r="C107" s="199" t="s">
        <v>147</v>
      </c>
      <c r="D107" s="199" t="s">
        <v>118</v>
      </c>
      <c r="E107" s="200" t="s">
        <v>148</v>
      </c>
      <c r="F107" s="201" t="s">
        <v>149</v>
      </c>
      <c r="G107" s="202" t="s">
        <v>121</v>
      </c>
      <c r="H107" s="203">
        <v>43.225</v>
      </c>
      <c r="I107" s="204"/>
      <c r="J107" s="205">
        <f>ROUND(I107*H107,2)</f>
        <v>0</v>
      </c>
      <c r="K107" s="201" t="s">
        <v>122</v>
      </c>
      <c r="L107" s="41"/>
      <c r="M107" s="206" t="s">
        <v>1</v>
      </c>
      <c r="N107" s="207" t="s">
        <v>44</v>
      </c>
      <c r="O107" s="77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15" t="s">
        <v>123</v>
      </c>
      <c r="AT107" s="15" t="s">
        <v>118</v>
      </c>
      <c r="AU107" s="15" t="s">
        <v>82</v>
      </c>
      <c r="AY107" s="15" t="s">
        <v>116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5" t="s">
        <v>21</v>
      </c>
      <c r="BK107" s="210">
        <f>ROUND(I107*H107,2)</f>
        <v>0</v>
      </c>
      <c r="BL107" s="15" t="s">
        <v>123</v>
      </c>
      <c r="BM107" s="15" t="s">
        <v>150</v>
      </c>
    </row>
    <row r="108" spans="2:47" s="1" customFormat="1" ht="12">
      <c r="B108" s="36"/>
      <c r="C108" s="37"/>
      <c r="D108" s="211" t="s">
        <v>125</v>
      </c>
      <c r="E108" s="37"/>
      <c r="F108" s="212" t="s">
        <v>151</v>
      </c>
      <c r="G108" s="37"/>
      <c r="H108" s="37"/>
      <c r="I108" s="125"/>
      <c r="J108" s="37"/>
      <c r="K108" s="37"/>
      <c r="L108" s="41"/>
      <c r="M108" s="213"/>
      <c r="N108" s="77"/>
      <c r="O108" s="77"/>
      <c r="P108" s="77"/>
      <c r="Q108" s="77"/>
      <c r="R108" s="77"/>
      <c r="S108" s="77"/>
      <c r="T108" s="78"/>
      <c r="AT108" s="15" t="s">
        <v>125</v>
      </c>
      <c r="AU108" s="15" t="s">
        <v>82</v>
      </c>
    </row>
    <row r="109" spans="2:51" s="11" customFormat="1" ht="12">
      <c r="B109" s="224"/>
      <c r="C109" s="225"/>
      <c r="D109" s="211" t="s">
        <v>138</v>
      </c>
      <c r="E109" s="226" t="s">
        <v>1</v>
      </c>
      <c r="F109" s="227" t="s">
        <v>152</v>
      </c>
      <c r="G109" s="225"/>
      <c r="H109" s="226" t="s">
        <v>1</v>
      </c>
      <c r="I109" s="228"/>
      <c r="J109" s="225"/>
      <c r="K109" s="225"/>
      <c r="L109" s="229"/>
      <c r="M109" s="230"/>
      <c r="N109" s="231"/>
      <c r="O109" s="231"/>
      <c r="P109" s="231"/>
      <c r="Q109" s="231"/>
      <c r="R109" s="231"/>
      <c r="S109" s="231"/>
      <c r="T109" s="232"/>
      <c r="AT109" s="233" t="s">
        <v>138</v>
      </c>
      <c r="AU109" s="233" t="s">
        <v>82</v>
      </c>
      <c r="AV109" s="11" t="s">
        <v>21</v>
      </c>
      <c r="AW109" s="11" t="s">
        <v>36</v>
      </c>
      <c r="AX109" s="11" t="s">
        <v>73</v>
      </c>
      <c r="AY109" s="233" t="s">
        <v>116</v>
      </c>
    </row>
    <row r="110" spans="2:51" s="12" customFormat="1" ht="12">
      <c r="B110" s="234"/>
      <c r="C110" s="235"/>
      <c r="D110" s="211" t="s">
        <v>138</v>
      </c>
      <c r="E110" s="236" t="s">
        <v>1</v>
      </c>
      <c r="F110" s="237" t="s">
        <v>153</v>
      </c>
      <c r="G110" s="235"/>
      <c r="H110" s="238">
        <v>43.225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138</v>
      </c>
      <c r="AU110" s="244" t="s">
        <v>82</v>
      </c>
      <c r="AV110" s="12" t="s">
        <v>82</v>
      </c>
      <c r="AW110" s="12" t="s">
        <v>36</v>
      </c>
      <c r="AX110" s="12" t="s">
        <v>21</v>
      </c>
      <c r="AY110" s="244" t="s">
        <v>116</v>
      </c>
    </row>
    <row r="111" spans="2:65" s="1" customFormat="1" ht="16.5" customHeight="1">
      <c r="B111" s="36"/>
      <c r="C111" s="199" t="s">
        <v>154</v>
      </c>
      <c r="D111" s="199" t="s">
        <v>118</v>
      </c>
      <c r="E111" s="200" t="s">
        <v>155</v>
      </c>
      <c r="F111" s="201" t="s">
        <v>156</v>
      </c>
      <c r="G111" s="202" t="s">
        <v>121</v>
      </c>
      <c r="H111" s="203">
        <v>86.45</v>
      </c>
      <c r="I111" s="204"/>
      <c r="J111" s="205">
        <f>ROUND(I111*H111,2)</f>
        <v>0</v>
      </c>
      <c r="K111" s="201" t="s">
        <v>122</v>
      </c>
      <c r="L111" s="41"/>
      <c r="M111" s="206" t="s">
        <v>1</v>
      </c>
      <c r="N111" s="207" t="s">
        <v>44</v>
      </c>
      <c r="O111" s="77"/>
      <c r="P111" s="208">
        <f>O111*H111</f>
        <v>0</v>
      </c>
      <c r="Q111" s="208">
        <v>0</v>
      </c>
      <c r="R111" s="208">
        <f>Q111*H111</f>
        <v>0</v>
      </c>
      <c r="S111" s="208">
        <v>0</v>
      </c>
      <c r="T111" s="209">
        <f>S111*H111</f>
        <v>0</v>
      </c>
      <c r="AR111" s="15" t="s">
        <v>123</v>
      </c>
      <c r="AT111" s="15" t="s">
        <v>118</v>
      </c>
      <c r="AU111" s="15" t="s">
        <v>82</v>
      </c>
      <c r="AY111" s="15" t="s">
        <v>116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15" t="s">
        <v>21</v>
      </c>
      <c r="BK111" s="210">
        <f>ROUND(I111*H111,2)</f>
        <v>0</v>
      </c>
      <c r="BL111" s="15" t="s">
        <v>123</v>
      </c>
      <c r="BM111" s="15" t="s">
        <v>157</v>
      </c>
    </row>
    <row r="112" spans="2:47" s="1" customFormat="1" ht="12">
      <c r="B112" s="36"/>
      <c r="C112" s="37"/>
      <c r="D112" s="211" t="s">
        <v>125</v>
      </c>
      <c r="E112" s="37"/>
      <c r="F112" s="212" t="s">
        <v>158</v>
      </c>
      <c r="G112" s="37"/>
      <c r="H112" s="37"/>
      <c r="I112" s="125"/>
      <c r="J112" s="37"/>
      <c r="K112" s="37"/>
      <c r="L112" s="41"/>
      <c r="M112" s="213"/>
      <c r="N112" s="77"/>
      <c r="O112" s="77"/>
      <c r="P112" s="77"/>
      <c r="Q112" s="77"/>
      <c r="R112" s="77"/>
      <c r="S112" s="77"/>
      <c r="T112" s="78"/>
      <c r="AT112" s="15" t="s">
        <v>125</v>
      </c>
      <c r="AU112" s="15" t="s">
        <v>82</v>
      </c>
    </row>
    <row r="113" spans="2:51" s="11" customFormat="1" ht="12">
      <c r="B113" s="224"/>
      <c r="C113" s="225"/>
      <c r="D113" s="211" t="s">
        <v>138</v>
      </c>
      <c r="E113" s="226" t="s">
        <v>1</v>
      </c>
      <c r="F113" s="227" t="s">
        <v>139</v>
      </c>
      <c r="G113" s="225"/>
      <c r="H113" s="226" t="s">
        <v>1</v>
      </c>
      <c r="I113" s="228"/>
      <c r="J113" s="225"/>
      <c r="K113" s="225"/>
      <c r="L113" s="229"/>
      <c r="M113" s="230"/>
      <c r="N113" s="231"/>
      <c r="O113" s="231"/>
      <c r="P113" s="231"/>
      <c r="Q113" s="231"/>
      <c r="R113" s="231"/>
      <c r="S113" s="231"/>
      <c r="T113" s="232"/>
      <c r="AT113" s="233" t="s">
        <v>138</v>
      </c>
      <c r="AU113" s="233" t="s">
        <v>82</v>
      </c>
      <c r="AV113" s="11" t="s">
        <v>21</v>
      </c>
      <c r="AW113" s="11" t="s">
        <v>36</v>
      </c>
      <c r="AX113" s="11" t="s">
        <v>73</v>
      </c>
      <c r="AY113" s="233" t="s">
        <v>116</v>
      </c>
    </row>
    <row r="114" spans="2:51" s="12" customFormat="1" ht="12">
      <c r="B114" s="234"/>
      <c r="C114" s="235"/>
      <c r="D114" s="211" t="s">
        <v>138</v>
      </c>
      <c r="E114" s="236" t="s">
        <v>1</v>
      </c>
      <c r="F114" s="237" t="s">
        <v>146</v>
      </c>
      <c r="G114" s="235"/>
      <c r="H114" s="238">
        <v>86.45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138</v>
      </c>
      <c r="AU114" s="244" t="s">
        <v>82</v>
      </c>
      <c r="AV114" s="12" t="s">
        <v>82</v>
      </c>
      <c r="AW114" s="12" t="s">
        <v>36</v>
      </c>
      <c r="AX114" s="12" t="s">
        <v>73</v>
      </c>
      <c r="AY114" s="244" t="s">
        <v>116</v>
      </c>
    </row>
    <row r="115" spans="2:51" s="13" customFormat="1" ht="12">
      <c r="B115" s="245"/>
      <c r="C115" s="246"/>
      <c r="D115" s="211" t="s">
        <v>138</v>
      </c>
      <c r="E115" s="247" t="s">
        <v>1</v>
      </c>
      <c r="F115" s="248" t="s">
        <v>141</v>
      </c>
      <c r="G115" s="246"/>
      <c r="H115" s="249">
        <v>86.45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AT115" s="255" t="s">
        <v>138</v>
      </c>
      <c r="AU115" s="255" t="s">
        <v>82</v>
      </c>
      <c r="AV115" s="13" t="s">
        <v>123</v>
      </c>
      <c r="AW115" s="13" t="s">
        <v>36</v>
      </c>
      <c r="AX115" s="13" t="s">
        <v>21</v>
      </c>
      <c r="AY115" s="255" t="s">
        <v>116</v>
      </c>
    </row>
    <row r="116" spans="2:65" s="1" customFormat="1" ht="16.5" customHeight="1">
      <c r="B116" s="36"/>
      <c r="C116" s="199" t="s">
        <v>159</v>
      </c>
      <c r="D116" s="199" t="s">
        <v>118</v>
      </c>
      <c r="E116" s="200" t="s">
        <v>160</v>
      </c>
      <c r="F116" s="201" t="s">
        <v>161</v>
      </c>
      <c r="G116" s="202" t="s">
        <v>162</v>
      </c>
      <c r="H116" s="203">
        <v>665</v>
      </c>
      <c r="I116" s="204"/>
      <c r="J116" s="205">
        <f>ROUND(I116*H116,2)</f>
        <v>0</v>
      </c>
      <c r="K116" s="201" t="s">
        <v>122</v>
      </c>
      <c r="L116" s="41"/>
      <c r="M116" s="206" t="s">
        <v>1</v>
      </c>
      <c r="N116" s="207" t="s">
        <v>44</v>
      </c>
      <c r="O116" s="77"/>
      <c r="P116" s="208">
        <f>O116*H116</f>
        <v>0</v>
      </c>
      <c r="Q116" s="208">
        <v>0</v>
      </c>
      <c r="R116" s="208">
        <f>Q116*H116</f>
        <v>0</v>
      </c>
      <c r="S116" s="208">
        <v>0</v>
      </c>
      <c r="T116" s="209">
        <f>S116*H116</f>
        <v>0</v>
      </c>
      <c r="AR116" s="15" t="s">
        <v>123</v>
      </c>
      <c r="AT116" s="15" t="s">
        <v>118</v>
      </c>
      <c r="AU116" s="15" t="s">
        <v>82</v>
      </c>
      <c r="AY116" s="15" t="s">
        <v>116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5" t="s">
        <v>21</v>
      </c>
      <c r="BK116" s="210">
        <f>ROUND(I116*H116,2)</f>
        <v>0</v>
      </c>
      <c r="BL116" s="15" t="s">
        <v>123</v>
      </c>
      <c r="BM116" s="15" t="s">
        <v>163</v>
      </c>
    </row>
    <row r="117" spans="2:47" s="1" customFormat="1" ht="12">
      <c r="B117" s="36"/>
      <c r="C117" s="37"/>
      <c r="D117" s="211" t="s">
        <v>125</v>
      </c>
      <c r="E117" s="37"/>
      <c r="F117" s="212" t="s">
        <v>164</v>
      </c>
      <c r="G117" s="37"/>
      <c r="H117" s="37"/>
      <c r="I117" s="125"/>
      <c r="J117" s="37"/>
      <c r="K117" s="37"/>
      <c r="L117" s="41"/>
      <c r="M117" s="213"/>
      <c r="N117" s="77"/>
      <c r="O117" s="77"/>
      <c r="P117" s="77"/>
      <c r="Q117" s="77"/>
      <c r="R117" s="77"/>
      <c r="S117" s="77"/>
      <c r="T117" s="78"/>
      <c r="AT117" s="15" t="s">
        <v>125</v>
      </c>
      <c r="AU117" s="15" t="s">
        <v>82</v>
      </c>
    </row>
    <row r="118" spans="2:51" s="11" customFormat="1" ht="12">
      <c r="B118" s="224"/>
      <c r="C118" s="225"/>
      <c r="D118" s="211" t="s">
        <v>138</v>
      </c>
      <c r="E118" s="226" t="s">
        <v>1</v>
      </c>
      <c r="F118" s="227" t="s">
        <v>165</v>
      </c>
      <c r="G118" s="225"/>
      <c r="H118" s="226" t="s">
        <v>1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138</v>
      </c>
      <c r="AU118" s="233" t="s">
        <v>82</v>
      </c>
      <c r="AV118" s="11" t="s">
        <v>21</v>
      </c>
      <c r="AW118" s="11" t="s">
        <v>36</v>
      </c>
      <c r="AX118" s="11" t="s">
        <v>73</v>
      </c>
      <c r="AY118" s="233" t="s">
        <v>116</v>
      </c>
    </row>
    <row r="119" spans="2:51" s="12" customFormat="1" ht="12">
      <c r="B119" s="234"/>
      <c r="C119" s="235"/>
      <c r="D119" s="211" t="s">
        <v>138</v>
      </c>
      <c r="E119" s="236" t="s">
        <v>1</v>
      </c>
      <c r="F119" s="237" t="s">
        <v>166</v>
      </c>
      <c r="G119" s="235"/>
      <c r="H119" s="238">
        <v>665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138</v>
      </c>
      <c r="AU119" s="244" t="s">
        <v>82</v>
      </c>
      <c r="AV119" s="12" t="s">
        <v>82</v>
      </c>
      <c r="AW119" s="12" t="s">
        <v>36</v>
      </c>
      <c r="AX119" s="12" t="s">
        <v>21</v>
      </c>
      <c r="AY119" s="244" t="s">
        <v>116</v>
      </c>
    </row>
    <row r="120" spans="2:63" s="10" customFormat="1" ht="22.8" customHeight="1">
      <c r="B120" s="183"/>
      <c r="C120" s="184"/>
      <c r="D120" s="185" t="s">
        <v>72</v>
      </c>
      <c r="E120" s="197" t="s">
        <v>147</v>
      </c>
      <c r="F120" s="197" t="s">
        <v>167</v>
      </c>
      <c r="G120" s="184"/>
      <c r="H120" s="184"/>
      <c r="I120" s="187"/>
      <c r="J120" s="198">
        <f>BK120</f>
        <v>0</v>
      </c>
      <c r="K120" s="184"/>
      <c r="L120" s="189"/>
      <c r="M120" s="190"/>
      <c r="N120" s="191"/>
      <c r="O120" s="191"/>
      <c r="P120" s="192">
        <f>SUM(P121:P129)</f>
        <v>0</v>
      </c>
      <c r="Q120" s="191"/>
      <c r="R120" s="192">
        <f>SUM(R121:R129)</f>
        <v>0</v>
      </c>
      <c r="S120" s="191"/>
      <c r="T120" s="193">
        <f>SUM(T121:T129)</f>
        <v>0</v>
      </c>
      <c r="AR120" s="194" t="s">
        <v>21</v>
      </c>
      <c r="AT120" s="195" t="s">
        <v>72</v>
      </c>
      <c r="AU120" s="195" t="s">
        <v>21</v>
      </c>
      <c r="AY120" s="194" t="s">
        <v>116</v>
      </c>
      <c r="BK120" s="196">
        <f>SUM(BK121:BK129)</f>
        <v>0</v>
      </c>
    </row>
    <row r="121" spans="2:65" s="1" customFormat="1" ht="16.5" customHeight="1">
      <c r="B121" s="36"/>
      <c r="C121" s="199" t="s">
        <v>131</v>
      </c>
      <c r="D121" s="199" t="s">
        <v>118</v>
      </c>
      <c r="E121" s="200" t="s">
        <v>168</v>
      </c>
      <c r="F121" s="201" t="s">
        <v>169</v>
      </c>
      <c r="G121" s="202" t="s">
        <v>162</v>
      </c>
      <c r="H121" s="203">
        <v>665</v>
      </c>
      <c r="I121" s="204"/>
      <c r="J121" s="205">
        <f>ROUND(I121*H121,2)</f>
        <v>0</v>
      </c>
      <c r="K121" s="201" t="s">
        <v>122</v>
      </c>
      <c r="L121" s="41"/>
      <c r="M121" s="206" t="s">
        <v>1</v>
      </c>
      <c r="N121" s="207" t="s">
        <v>44</v>
      </c>
      <c r="O121" s="77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AR121" s="15" t="s">
        <v>123</v>
      </c>
      <c r="AT121" s="15" t="s">
        <v>118</v>
      </c>
      <c r="AU121" s="15" t="s">
        <v>82</v>
      </c>
      <c r="AY121" s="15" t="s">
        <v>116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15" t="s">
        <v>21</v>
      </c>
      <c r="BK121" s="210">
        <f>ROUND(I121*H121,2)</f>
        <v>0</v>
      </c>
      <c r="BL121" s="15" t="s">
        <v>123</v>
      </c>
      <c r="BM121" s="15" t="s">
        <v>170</v>
      </c>
    </row>
    <row r="122" spans="2:47" s="1" customFormat="1" ht="12">
      <c r="B122" s="36"/>
      <c r="C122" s="37"/>
      <c r="D122" s="211" t="s">
        <v>125</v>
      </c>
      <c r="E122" s="37"/>
      <c r="F122" s="212" t="s">
        <v>171</v>
      </c>
      <c r="G122" s="37"/>
      <c r="H122" s="37"/>
      <c r="I122" s="125"/>
      <c r="J122" s="37"/>
      <c r="K122" s="37"/>
      <c r="L122" s="41"/>
      <c r="M122" s="213"/>
      <c r="N122" s="77"/>
      <c r="O122" s="77"/>
      <c r="P122" s="77"/>
      <c r="Q122" s="77"/>
      <c r="R122" s="77"/>
      <c r="S122" s="77"/>
      <c r="T122" s="78"/>
      <c r="AT122" s="15" t="s">
        <v>125</v>
      </c>
      <c r="AU122" s="15" t="s">
        <v>82</v>
      </c>
    </row>
    <row r="123" spans="2:51" s="11" customFormat="1" ht="12">
      <c r="B123" s="224"/>
      <c r="C123" s="225"/>
      <c r="D123" s="211" t="s">
        <v>138</v>
      </c>
      <c r="E123" s="226" t="s">
        <v>1</v>
      </c>
      <c r="F123" s="227" t="s">
        <v>172</v>
      </c>
      <c r="G123" s="225"/>
      <c r="H123" s="226" t="s">
        <v>1</v>
      </c>
      <c r="I123" s="228"/>
      <c r="J123" s="225"/>
      <c r="K123" s="225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138</v>
      </c>
      <c r="AU123" s="233" t="s">
        <v>82</v>
      </c>
      <c r="AV123" s="11" t="s">
        <v>21</v>
      </c>
      <c r="AW123" s="11" t="s">
        <v>36</v>
      </c>
      <c r="AX123" s="11" t="s">
        <v>73</v>
      </c>
      <c r="AY123" s="233" t="s">
        <v>116</v>
      </c>
    </row>
    <row r="124" spans="2:51" s="12" customFormat="1" ht="12">
      <c r="B124" s="234"/>
      <c r="C124" s="235"/>
      <c r="D124" s="211" t="s">
        <v>138</v>
      </c>
      <c r="E124" s="236" t="s">
        <v>1</v>
      </c>
      <c r="F124" s="237" t="s">
        <v>166</v>
      </c>
      <c r="G124" s="235"/>
      <c r="H124" s="238">
        <v>665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138</v>
      </c>
      <c r="AU124" s="244" t="s">
        <v>82</v>
      </c>
      <c r="AV124" s="12" t="s">
        <v>82</v>
      </c>
      <c r="AW124" s="12" t="s">
        <v>36</v>
      </c>
      <c r="AX124" s="12" t="s">
        <v>21</v>
      </c>
      <c r="AY124" s="244" t="s">
        <v>116</v>
      </c>
    </row>
    <row r="125" spans="2:65" s="1" customFormat="1" ht="16.5" customHeight="1">
      <c r="B125" s="36"/>
      <c r="C125" s="199" t="s">
        <v>173</v>
      </c>
      <c r="D125" s="199" t="s">
        <v>118</v>
      </c>
      <c r="E125" s="200" t="s">
        <v>174</v>
      </c>
      <c r="F125" s="201" t="s">
        <v>175</v>
      </c>
      <c r="G125" s="202" t="s">
        <v>162</v>
      </c>
      <c r="H125" s="203">
        <v>665</v>
      </c>
      <c r="I125" s="204"/>
      <c r="J125" s="205">
        <f>ROUND(I125*H125,2)</f>
        <v>0</v>
      </c>
      <c r="K125" s="201" t="s">
        <v>1</v>
      </c>
      <c r="L125" s="41"/>
      <c r="M125" s="206" t="s">
        <v>1</v>
      </c>
      <c r="N125" s="207" t="s">
        <v>44</v>
      </c>
      <c r="O125" s="77"/>
      <c r="P125" s="208">
        <f>O125*H125</f>
        <v>0</v>
      </c>
      <c r="Q125" s="208">
        <v>0</v>
      </c>
      <c r="R125" s="208">
        <f>Q125*H125</f>
        <v>0</v>
      </c>
      <c r="S125" s="208">
        <v>0</v>
      </c>
      <c r="T125" s="209">
        <f>S125*H125</f>
        <v>0</v>
      </c>
      <c r="AR125" s="15" t="s">
        <v>123</v>
      </c>
      <c r="AT125" s="15" t="s">
        <v>118</v>
      </c>
      <c r="AU125" s="15" t="s">
        <v>82</v>
      </c>
      <c r="AY125" s="15" t="s">
        <v>116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5" t="s">
        <v>21</v>
      </c>
      <c r="BK125" s="210">
        <f>ROUND(I125*H125,2)</f>
        <v>0</v>
      </c>
      <c r="BL125" s="15" t="s">
        <v>123</v>
      </c>
      <c r="BM125" s="15" t="s">
        <v>176</v>
      </c>
    </row>
    <row r="126" spans="2:47" s="1" customFormat="1" ht="12">
      <c r="B126" s="36"/>
      <c r="C126" s="37"/>
      <c r="D126" s="211" t="s">
        <v>125</v>
      </c>
      <c r="E126" s="37"/>
      <c r="F126" s="212" t="s">
        <v>177</v>
      </c>
      <c r="G126" s="37"/>
      <c r="H126" s="37"/>
      <c r="I126" s="125"/>
      <c r="J126" s="37"/>
      <c r="K126" s="37"/>
      <c r="L126" s="41"/>
      <c r="M126" s="213"/>
      <c r="N126" s="77"/>
      <c r="O126" s="77"/>
      <c r="P126" s="77"/>
      <c r="Q126" s="77"/>
      <c r="R126" s="77"/>
      <c r="S126" s="77"/>
      <c r="T126" s="78"/>
      <c r="AT126" s="15" t="s">
        <v>125</v>
      </c>
      <c r="AU126" s="15" t="s">
        <v>82</v>
      </c>
    </row>
    <row r="127" spans="2:51" s="12" customFormat="1" ht="12">
      <c r="B127" s="234"/>
      <c r="C127" s="235"/>
      <c r="D127" s="211" t="s">
        <v>138</v>
      </c>
      <c r="E127" s="236" t="s">
        <v>1</v>
      </c>
      <c r="F127" s="237" t="s">
        <v>166</v>
      </c>
      <c r="G127" s="235"/>
      <c r="H127" s="238">
        <v>665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138</v>
      </c>
      <c r="AU127" s="244" t="s">
        <v>82</v>
      </c>
      <c r="AV127" s="12" t="s">
        <v>82</v>
      </c>
      <c r="AW127" s="12" t="s">
        <v>36</v>
      </c>
      <c r="AX127" s="12" t="s">
        <v>21</v>
      </c>
      <c r="AY127" s="244" t="s">
        <v>116</v>
      </c>
    </row>
    <row r="128" spans="2:65" s="1" customFormat="1" ht="16.5" customHeight="1">
      <c r="B128" s="36"/>
      <c r="C128" s="199" t="s">
        <v>26</v>
      </c>
      <c r="D128" s="199" t="s">
        <v>118</v>
      </c>
      <c r="E128" s="200" t="s">
        <v>178</v>
      </c>
      <c r="F128" s="201" t="s">
        <v>179</v>
      </c>
      <c r="G128" s="202" t="s">
        <v>162</v>
      </c>
      <c r="H128" s="203">
        <v>665</v>
      </c>
      <c r="I128" s="204"/>
      <c r="J128" s="205">
        <f>ROUND(I128*H128,2)</f>
        <v>0</v>
      </c>
      <c r="K128" s="201" t="s">
        <v>1</v>
      </c>
      <c r="L128" s="41"/>
      <c r="M128" s="206" t="s">
        <v>1</v>
      </c>
      <c r="N128" s="207" t="s">
        <v>44</v>
      </c>
      <c r="O128" s="77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AR128" s="15" t="s">
        <v>123</v>
      </c>
      <c r="AT128" s="15" t="s">
        <v>118</v>
      </c>
      <c r="AU128" s="15" t="s">
        <v>82</v>
      </c>
      <c r="AY128" s="15" t="s">
        <v>116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5" t="s">
        <v>21</v>
      </c>
      <c r="BK128" s="210">
        <f>ROUND(I128*H128,2)</f>
        <v>0</v>
      </c>
      <c r="BL128" s="15" t="s">
        <v>123</v>
      </c>
      <c r="BM128" s="15" t="s">
        <v>180</v>
      </c>
    </row>
    <row r="129" spans="2:47" s="1" customFormat="1" ht="12">
      <c r="B129" s="36"/>
      <c r="C129" s="37"/>
      <c r="D129" s="211" t="s">
        <v>125</v>
      </c>
      <c r="E129" s="37"/>
      <c r="F129" s="212" t="s">
        <v>181</v>
      </c>
      <c r="G129" s="37"/>
      <c r="H129" s="37"/>
      <c r="I129" s="125"/>
      <c r="J129" s="37"/>
      <c r="K129" s="37"/>
      <c r="L129" s="41"/>
      <c r="M129" s="213"/>
      <c r="N129" s="77"/>
      <c r="O129" s="77"/>
      <c r="P129" s="77"/>
      <c r="Q129" s="77"/>
      <c r="R129" s="77"/>
      <c r="S129" s="77"/>
      <c r="T129" s="78"/>
      <c r="AT129" s="15" t="s">
        <v>125</v>
      </c>
      <c r="AU129" s="15" t="s">
        <v>82</v>
      </c>
    </row>
    <row r="130" spans="2:63" s="10" customFormat="1" ht="22.8" customHeight="1">
      <c r="B130" s="183"/>
      <c r="C130" s="184"/>
      <c r="D130" s="185" t="s">
        <v>72</v>
      </c>
      <c r="E130" s="197" t="s">
        <v>173</v>
      </c>
      <c r="F130" s="197" t="s">
        <v>182</v>
      </c>
      <c r="G130" s="184"/>
      <c r="H130" s="184"/>
      <c r="I130" s="187"/>
      <c r="J130" s="198">
        <f>BK130</f>
        <v>0</v>
      </c>
      <c r="K130" s="184"/>
      <c r="L130" s="189"/>
      <c r="M130" s="190"/>
      <c r="N130" s="191"/>
      <c r="O130" s="191"/>
      <c r="P130" s="192">
        <f>SUM(P131:P155)</f>
        <v>0</v>
      </c>
      <c r="Q130" s="191"/>
      <c r="R130" s="192">
        <f>SUM(R131:R155)</f>
        <v>137.43509945</v>
      </c>
      <c r="S130" s="191"/>
      <c r="T130" s="193">
        <f>SUM(T131:T155)</f>
        <v>0</v>
      </c>
      <c r="AR130" s="194" t="s">
        <v>21</v>
      </c>
      <c r="AT130" s="195" t="s">
        <v>72</v>
      </c>
      <c r="AU130" s="195" t="s">
        <v>21</v>
      </c>
      <c r="AY130" s="194" t="s">
        <v>116</v>
      </c>
      <c r="BK130" s="196">
        <f>SUM(BK131:BK155)</f>
        <v>0</v>
      </c>
    </row>
    <row r="131" spans="2:65" s="1" customFormat="1" ht="16.5" customHeight="1">
      <c r="B131" s="36"/>
      <c r="C131" s="199" t="s">
        <v>183</v>
      </c>
      <c r="D131" s="199" t="s">
        <v>118</v>
      </c>
      <c r="E131" s="200" t="s">
        <v>184</v>
      </c>
      <c r="F131" s="201" t="s">
        <v>185</v>
      </c>
      <c r="G131" s="202" t="s">
        <v>186</v>
      </c>
      <c r="H131" s="203">
        <v>4</v>
      </c>
      <c r="I131" s="204"/>
      <c r="J131" s="205">
        <f>ROUND(I131*H131,2)</f>
        <v>0</v>
      </c>
      <c r="K131" s="201" t="s">
        <v>122</v>
      </c>
      <c r="L131" s="41"/>
      <c r="M131" s="206" t="s">
        <v>1</v>
      </c>
      <c r="N131" s="207" t="s">
        <v>44</v>
      </c>
      <c r="O131" s="77"/>
      <c r="P131" s="208">
        <f>O131*H131</f>
        <v>0</v>
      </c>
      <c r="Q131" s="208">
        <v>0.0007</v>
      </c>
      <c r="R131" s="208">
        <f>Q131*H131</f>
        <v>0.0028</v>
      </c>
      <c r="S131" s="208">
        <v>0</v>
      </c>
      <c r="T131" s="209">
        <f>S131*H131</f>
        <v>0</v>
      </c>
      <c r="AR131" s="15" t="s">
        <v>123</v>
      </c>
      <c r="AT131" s="15" t="s">
        <v>118</v>
      </c>
      <c r="AU131" s="15" t="s">
        <v>82</v>
      </c>
      <c r="AY131" s="15" t="s">
        <v>116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15" t="s">
        <v>21</v>
      </c>
      <c r="BK131" s="210">
        <f>ROUND(I131*H131,2)</f>
        <v>0</v>
      </c>
      <c r="BL131" s="15" t="s">
        <v>123</v>
      </c>
      <c r="BM131" s="15" t="s">
        <v>187</v>
      </c>
    </row>
    <row r="132" spans="2:47" s="1" customFormat="1" ht="12">
      <c r="B132" s="36"/>
      <c r="C132" s="37"/>
      <c r="D132" s="211" t="s">
        <v>125</v>
      </c>
      <c r="E132" s="37"/>
      <c r="F132" s="212" t="s">
        <v>188</v>
      </c>
      <c r="G132" s="37"/>
      <c r="H132" s="37"/>
      <c r="I132" s="125"/>
      <c r="J132" s="37"/>
      <c r="K132" s="37"/>
      <c r="L132" s="41"/>
      <c r="M132" s="213"/>
      <c r="N132" s="77"/>
      <c r="O132" s="77"/>
      <c r="P132" s="77"/>
      <c r="Q132" s="77"/>
      <c r="R132" s="77"/>
      <c r="S132" s="77"/>
      <c r="T132" s="78"/>
      <c r="AT132" s="15" t="s">
        <v>125</v>
      </c>
      <c r="AU132" s="15" t="s">
        <v>82</v>
      </c>
    </row>
    <row r="133" spans="2:51" s="12" customFormat="1" ht="12">
      <c r="B133" s="234"/>
      <c r="C133" s="235"/>
      <c r="D133" s="211" t="s">
        <v>138</v>
      </c>
      <c r="E133" s="236" t="s">
        <v>1</v>
      </c>
      <c r="F133" s="237" t="s">
        <v>189</v>
      </c>
      <c r="G133" s="235"/>
      <c r="H133" s="238">
        <v>4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138</v>
      </c>
      <c r="AU133" s="244" t="s">
        <v>82</v>
      </c>
      <c r="AV133" s="12" t="s">
        <v>82</v>
      </c>
      <c r="AW133" s="12" t="s">
        <v>36</v>
      </c>
      <c r="AX133" s="12" t="s">
        <v>73</v>
      </c>
      <c r="AY133" s="244" t="s">
        <v>116</v>
      </c>
    </row>
    <row r="134" spans="2:51" s="13" customFormat="1" ht="12">
      <c r="B134" s="245"/>
      <c r="C134" s="246"/>
      <c r="D134" s="211" t="s">
        <v>138</v>
      </c>
      <c r="E134" s="247" t="s">
        <v>1</v>
      </c>
      <c r="F134" s="248" t="s">
        <v>141</v>
      </c>
      <c r="G134" s="246"/>
      <c r="H134" s="249">
        <v>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138</v>
      </c>
      <c r="AU134" s="255" t="s">
        <v>82</v>
      </c>
      <c r="AV134" s="13" t="s">
        <v>123</v>
      </c>
      <c r="AW134" s="13" t="s">
        <v>36</v>
      </c>
      <c r="AX134" s="13" t="s">
        <v>21</v>
      </c>
      <c r="AY134" s="255" t="s">
        <v>116</v>
      </c>
    </row>
    <row r="135" spans="2:65" s="1" customFormat="1" ht="16.5" customHeight="1">
      <c r="B135" s="36"/>
      <c r="C135" s="214" t="s">
        <v>190</v>
      </c>
      <c r="D135" s="214" t="s">
        <v>127</v>
      </c>
      <c r="E135" s="215" t="s">
        <v>191</v>
      </c>
      <c r="F135" s="216" t="s">
        <v>192</v>
      </c>
      <c r="G135" s="217" t="s">
        <v>186</v>
      </c>
      <c r="H135" s="218">
        <v>4</v>
      </c>
      <c r="I135" s="219"/>
      <c r="J135" s="220">
        <f>ROUND(I135*H135,2)</f>
        <v>0</v>
      </c>
      <c r="K135" s="216" t="s">
        <v>122</v>
      </c>
      <c r="L135" s="221"/>
      <c r="M135" s="222" t="s">
        <v>1</v>
      </c>
      <c r="N135" s="223" t="s">
        <v>44</v>
      </c>
      <c r="O135" s="77"/>
      <c r="P135" s="208">
        <f>O135*H135</f>
        <v>0</v>
      </c>
      <c r="Q135" s="208">
        <v>0.0025</v>
      </c>
      <c r="R135" s="208">
        <f>Q135*H135</f>
        <v>0.01</v>
      </c>
      <c r="S135" s="208">
        <v>0</v>
      </c>
      <c r="T135" s="209">
        <f>S135*H135</f>
        <v>0</v>
      </c>
      <c r="AR135" s="15" t="s">
        <v>131</v>
      </c>
      <c r="AT135" s="15" t="s">
        <v>127</v>
      </c>
      <c r="AU135" s="15" t="s">
        <v>82</v>
      </c>
      <c r="AY135" s="15" t="s">
        <v>116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15" t="s">
        <v>21</v>
      </c>
      <c r="BK135" s="210">
        <f>ROUND(I135*H135,2)</f>
        <v>0</v>
      </c>
      <c r="BL135" s="15" t="s">
        <v>123</v>
      </c>
      <c r="BM135" s="15" t="s">
        <v>193</v>
      </c>
    </row>
    <row r="136" spans="2:47" s="1" customFormat="1" ht="12">
      <c r="B136" s="36"/>
      <c r="C136" s="37"/>
      <c r="D136" s="211" t="s">
        <v>125</v>
      </c>
      <c r="E136" s="37"/>
      <c r="F136" s="212" t="s">
        <v>192</v>
      </c>
      <c r="G136" s="37"/>
      <c r="H136" s="37"/>
      <c r="I136" s="125"/>
      <c r="J136" s="37"/>
      <c r="K136" s="37"/>
      <c r="L136" s="41"/>
      <c r="M136" s="213"/>
      <c r="N136" s="77"/>
      <c r="O136" s="77"/>
      <c r="P136" s="77"/>
      <c r="Q136" s="77"/>
      <c r="R136" s="77"/>
      <c r="S136" s="77"/>
      <c r="T136" s="78"/>
      <c r="AT136" s="15" t="s">
        <v>125</v>
      </c>
      <c r="AU136" s="15" t="s">
        <v>82</v>
      </c>
    </row>
    <row r="137" spans="2:65" s="1" customFormat="1" ht="16.5" customHeight="1">
      <c r="B137" s="36"/>
      <c r="C137" s="199" t="s">
        <v>194</v>
      </c>
      <c r="D137" s="199" t="s">
        <v>118</v>
      </c>
      <c r="E137" s="200" t="s">
        <v>195</v>
      </c>
      <c r="F137" s="201" t="s">
        <v>196</v>
      </c>
      <c r="G137" s="202" t="s">
        <v>186</v>
      </c>
      <c r="H137" s="203">
        <v>4</v>
      </c>
      <c r="I137" s="204"/>
      <c r="J137" s="205">
        <f>ROUND(I137*H137,2)</f>
        <v>0</v>
      </c>
      <c r="K137" s="201" t="s">
        <v>122</v>
      </c>
      <c r="L137" s="41"/>
      <c r="M137" s="206" t="s">
        <v>1</v>
      </c>
      <c r="N137" s="207" t="s">
        <v>44</v>
      </c>
      <c r="O137" s="77"/>
      <c r="P137" s="208">
        <f>O137*H137</f>
        <v>0</v>
      </c>
      <c r="Q137" s="208">
        <v>0.109405</v>
      </c>
      <c r="R137" s="208">
        <f>Q137*H137</f>
        <v>0.43762</v>
      </c>
      <c r="S137" s="208">
        <v>0</v>
      </c>
      <c r="T137" s="209">
        <f>S137*H137</f>
        <v>0</v>
      </c>
      <c r="AR137" s="15" t="s">
        <v>123</v>
      </c>
      <c r="AT137" s="15" t="s">
        <v>118</v>
      </c>
      <c r="AU137" s="15" t="s">
        <v>82</v>
      </c>
      <c r="AY137" s="15" t="s">
        <v>116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15" t="s">
        <v>21</v>
      </c>
      <c r="BK137" s="210">
        <f>ROUND(I137*H137,2)</f>
        <v>0</v>
      </c>
      <c r="BL137" s="15" t="s">
        <v>123</v>
      </c>
      <c r="BM137" s="15" t="s">
        <v>197</v>
      </c>
    </row>
    <row r="138" spans="2:47" s="1" customFormat="1" ht="12">
      <c r="B138" s="36"/>
      <c r="C138" s="37"/>
      <c r="D138" s="211" t="s">
        <v>125</v>
      </c>
      <c r="E138" s="37"/>
      <c r="F138" s="212" t="s">
        <v>198</v>
      </c>
      <c r="G138" s="37"/>
      <c r="H138" s="37"/>
      <c r="I138" s="125"/>
      <c r="J138" s="37"/>
      <c r="K138" s="37"/>
      <c r="L138" s="41"/>
      <c r="M138" s="213"/>
      <c r="N138" s="77"/>
      <c r="O138" s="77"/>
      <c r="P138" s="77"/>
      <c r="Q138" s="77"/>
      <c r="R138" s="77"/>
      <c r="S138" s="77"/>
      <c r="T138" s="78"/>
      <c r="AT138" s="15" t="s">
        <v>125</v>
      </c>
      <c r="AU138" s="15" t="s">
        <v>82</v>
      </c>
    </row>
    <row r="139" spans="2:51" s="12" customFormat="1" ht="12">
      <c r="B139" s="234"/>
      <c r="C139" s="235"/>
      <c r="D139" s="211" t="s">
        <v>138</v>
      </c>
      <c r="E139" s="236" t="s">
        <v>1</v>
      </c>
      <c r="F139" s="237" t="s">
        <v>199</v>
      </c>
      <c r="G139" s="235"/>
      <c r="H139" s="238">
        <v>4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138</v>
      </c>
      <c r="AU139" s="244" t="s">
        <v>82</v>
      </c>
      <c r="AV139" s="12" t="s">
        <v>82</v>
      </c>
      <c r="AW139" s="12" t="s">
        <v>36</v>
      </c>
      <c r="AX139" s="12" t="s">
        <v>21</v>
      </c>
      <c r="AY139" s="244" t="s">
        <v>116</v>
      </c>
    </row>
    <row r="140" spans="2:65" s="1" customFormat="1" ht="16.5" customHeight="1">
      <c r="B140" s="36"/>
      <c r="C140" s="214" t="s">
        <v>200</v>
      </c>
      <c r="D140" s="214" t="s">
        <v>127</v>
      </c>
      <c r="E140" s="215" t="s">
        <v>201</v>
      </c>
      <c r="F140" s="216" t="s">
        <v>202</v>
      </c>
      <c r="G140" s="217" t="s">
        <v>186</v>
      </c>
      <c r="H140" s="218">
        <v>4</v>
      </c>
      <c r="I140" s="219"/>
      <c r="J140" s="220">
        <f>ROUND(I140*H140,2)</f>
        <v>0</v>
      </c>
      <c r="K140" s="216" t="s">
        <v>122</v>
      </c>
      <c r="L140" s="221"/>
      <c r="M140" s="222" t="s">
        <v>1</v>
      </c>
      <c r="N140" s="223" t="s">
        <v>44</v>
      </c>
      <c r="O140" s="77"/>
      <c r="P140" s="208">
        <f>O140*H140</f>
        <v>0</v>
      </c>
      <c r="Q140" s="208">
        <v>0.0061</v>
      </c>
      <c r="R140" s="208">
        <f>Q140*H140</f>
        <v>0.0244</v>
      </c>
      <c r="S140" s="208">
        <v>0</v>
      </c>
      <c r="T140" s="209">
        <f>S140*H140</f>
        <v>0</v>
      </c>
      <c r="AR140" s="15" t="s">
        <v>131</v>
      </c>
      <c r="AT140" s="15" t="s">
        <v>127</v>
      </c>
      <c r="AU140" s="15" t="s">
        <v>82</v>
      </c>
      <c r="AY140" s="15" t="s">
        <v>116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15" t="s">
        <v>21</v>
      </c>
      <c r="BK140" s="210">
        <f>ROUND(I140*H140,2)</f>
        <v>0</v>
      </c>
      <c r="BL140" s="15" t="s">
        <v>123</v>
      </c>
      <c r="BM140" s="15" t="s">
        <v>203</v>
      </c>
    </row>
    <row r="141" spans="2:47" s="1" customFormat="1" ht="12">
      <c r="B141" s="36"/>
      <c r="C141" s="37"/>
      <c r="D141" s="211" t="s">
        <v>125</v>
      </c>
      <c r="E141" s="37"/>
      <c r="F141" s="212" t="s">
        <v>202</v>
      </c>
      <c r="G141" s="37"/>
      <c r="H141" s="37"/>
      <c r="I141" s="125"/>
      <c r="J141" s="37"/>
      <c r="K141" s="37"/>
      <c r="L141" s="41"/>
      <c r="M141" s="213"/>
      <c r="N141" s="77"/>
      <c r="O141" s="77"/>
      <c r="P141" s="77"/>
      <c r="Q141" s="77"/>
      <c r="R141" s="77"/>
      <c r="S141" s="77"/>
      <c r="T141" s="78"/>
      <c r="AT141" s="15" t="s">
        <v>125</v>
      </c>
      <c r="AU141" s="15" t="s">
        <v>82</v>
      </c>
    </row>
    <row r="142" spans="2:65" s="1" customFormat="1" ht="16.5" customHeight="1">
      <c r="B142" s="36"/>
      <c r="C142" s="199" t="s">
        <v>8</v>
      </c>
      <c r="D142" s="199" t="s">
        <v>118</v>
      </c>
      <c r="E142" s="200" t="s">
        <v>204</v>
      </c>
      <c r="F142" s="201" t="s">
        <v>205</v>
      </c>
      <c r="G142" s="202" t="s">
        <v>162</v>
      </c>
      <c r="H142" s="203">
        <v>2.5</v>
      </c>
      <c r="I142" s="204"/>
      <c r="J142" s="205">
        <f>ROUND(I142*H142,2)</f>
        <v>0</v>
      </c>
      <c r="K142" s="201" t="s">
        <v>1</v>
      </c>
      <c r="L142" s="41"/>
      <c r="M142" s="206" t="s">
        <v>1</v>
      </c>
      <c r="N142" s="207" t="s">
        <v>44</v>
      </c>
      <c r="O142" s="77"/>
      <c r="P142" s="208">
        <f>O142*H142</f>
        <v>0</v>
      </c>
      <c r="Q142" s="208">
        <v>0.0016</v>
      </c>
      <c r="R142" s="208">
        <f>Q142*H142</f>
        <v>0.004</v>
      </c>
      <c r="S142" s="208">
        <v>0</v>
      </c>
      <c r="T142" s="209">
        <f>S142*H142</f>
        <v>0</v>
      </c>
      <c r="AR142" s="15" t="s">
        <v>123</v>
      </c>
      <c r="AT142" s="15" t="s">
        <v>118</v>
      </c>
      <c r="AU142" s="15" t="s">
        <v>82</v>
      </c>
      <c r="AY142" s="15" t="s">
        <v>116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15" t="s">
        <v>21</v>
      </c>
      <c r="BK142" s="210">
        <f>ROUND(I142*H142,2)</f>
        <v>0</v>
      </c>
      <c r="BL142" s="15" t="s">
        <v>123</v>
      </c>
      <c r="BM142" s="15" t="s">
        <v>206</v>
      </c>
    </row>
    <row r="143" spans="2:47" s="1" customFormat="1" ht="12">
      <c r="B143" s="36"/>
      <c r="C143" s="37"/>
      <c r="D143" s="211" t="s">
        <v>125</v>
      </c>
      <c r="E143" s="37"/>
      <c r="F143" s="212" t="s">
        <v>207</v>
      </c>
      <c r="G143" s="37"/>
      <c r="H143" s="37"/>
      <c r="I143" s="125"/>
      <c r="J143" s="37"/>
      <c r="K143" s="37"/>
      <c r="L143" s="41"/>
      <c r="M143" s="213"/>
      <c r="N143" s="77"/>
      <c r="O143" s="77"/>
      <c r="P143" s="77"/>
      <c r="Q143" s="77"/>
      <c r="R143" s="77"/>
      <c r="S143" s="77"/>
      <c r="T143" s="78"/>
      <c r="AT143" s="15" t="s">
        <v>125</v>
      </c>
      <c r="AU143" s="15" t="s">
        <v>82</v>
      </c>
    </row>
    <row r="144" spans="2:51" s="11" customFormat="1" ht="12">
      <c r="B144" s="224"/>
      <c r="C144" s="225"/>
      <c r="D144" s="211" t="s">
        <v>138</v>
      </c>
      <c r="E144" s="226" t="s">
        <v>1</v>
      </c>
      <c r="F144" s="227" t="s">
        <v>208</v>
      </c>
      <c r="G144" s="225"/>
      <c r="H144" s="226" t="s">
        <v>1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138</v>
      </c>
      <c r="AU144" s="233" t="s">
        <v>82</v>
      </c>
      <c r="AV144" s="11" t="s">
        <v>21</v>
      </c>
      <c r="AW144" s="11" t="s">
        <v>36</v>
      </c>
      <c r="AX144" s="11" t="s">
        <v>73</v>
      </c>
      <c r="AY144" s="233" t="s">
        <v>116</v>
      </c>
    </row>
    <row r="145" spans="2:51" s="11" customFormat="1" ht="12">
      <c r="B145" s="224"/>
      <c r="C145" s="225"/>
      <c r="D145" s="211" t="s">
        <v>138</v>
      </c>
      <c r="E145" s="226" t="s">
        <v>1</v>
      </c>
      <c r="F145" s="227" t="s">
        <v>209</v>
      </c>
      <c r="G145" s="225"/>
      <c r="H145" s="226" t="s">
        <v>1</v>
      </c>
      <c r="I145" s="228"/>
      <c r="J145" s="225"/>
      <c r="K145" s="225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138</v>
      </c>
      <c r="AU145" s="233" t="s">
        <v>82</v>
      </c>
      <c r="AV145" s="11" t="s">
        <v>21</v>
      </c>
      <c r="AW145" s="11" t="s">
        <v>36</v>
      </c>
      <c r="AX145" s="11" t="s">
        <v>73</v>
      </c>
      <c r="AY145" s="233" t="s">
        <v>116</v>
      </c>
    </row>
    <row r="146" spans="2:51" s="12" customFormat="1" ht="12">
      <c r="B146" s="234"/>
      <c r="C146" s="235"/>
      <c r="D146" s="211" t="s">
        <v>138</v>
      </c>
      <c r="E146" s="236" t="s">
        <v>1</v>
      </c>
      <c r="F146" s="237" t="s">
        <v>210</v>
      </c>
      <c r="G146" s="235"/>
      <c r="H146" s="238">
        <v>2.5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138</v>
      </c>
      <c r="AU146" s="244" t="s">
        <v>82</v>
      </c>
      <c r="AV146" s="12" t="s">
        <v>82</v>
      </c>
      <c r="AW146" s="12" t="s">
        <v>36</v>
      </c>
      <c r="AX146" s="12" t="s">
        <v>21</v>
      </c>
      <c r="AY146" s="244" t="s">
        <v>116</v>
      </c>
    </row>
    <row r="147" spans="2:65" s="1" customFormat="1" ht="16.5" customHeight="1">
      <c r="B147" s="36"/>
      <c r="C147" s="199" t="s">
        <v>211</v>
      </c>
      <c r="D147" s="199" t="s">
        <v>118</v>
      </c>
      <c r="E147" s="200" t="s">
        <v>212</v>
      </c>
      <c r="F147" s="201" t="s">
        <v>213</v>
      </c>
      <c r="G147" s="202" t="s">
        <v>162</v>
      </c>
      <c r="H147" s="203">
        <v>2.5</v>
      </c>
      <c r="I147" s="204"/>
      <c r="J147" s="205">
        <f>ROUND(I147*H147,2)</f>
        <v>0</v>
      </c>
      <c r="K147" s="201" t="s">
        <v>122</v>
      </c>
      <c r="L147" s="41"/>
      <c r="M147" s="206" t="s">
        <v>1</v>
      </c>
      <c r="N147" s="207" t="s">
        <v>44</v>
      </c>
      <c r="O147" s="77"/>
      <c r="P147" s="208">
        <f>O147*H147</f>
        <v>0</v>
      </c>
      <c r="Q147" s="208">
        <v>9.38E-06</v>
      </c>
      <c r="R147" s="208">
        <f>Q147*H147</f>
        <v>2.345E-05</v>
      </c>
      <c r="S147" s="208">
        <v>0</v>
      </c>
      <c r="T147" s="209">
        <f>S147*H147</f>
        <v>0</v>
      </c>
      <c r="AR147" s="15" t="s">
        <v>123</v>
      </c>
      <c r="AT147" s="15" t="s">
        <v>118</v>
      </c>
      <c r="AU147" s="15" t="s">
        <v>82</v>
      </c>
      <c r="AY147" s="15" t="s">
        <v>116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15" t="s">
        <v>21</v>
      </c>
      <c r="BK147" s="210">
        <f>ROUND(I147*H147,2)</f>
        <v>0</v>
      </c>
      <c r="BL147" s="15" t="s">
        <v>123</v>
      </c>
      <c r="BM147" s="15" t="s">
        <v>214</v>
      </c>
    </row>
    <row r="148" spans="2:47" s="1" customFormat="1" ht="12">
      <c r="B148" s="36"/>
      <c r="C148" s="37"/>
      <c r="D148" s="211" t="s">
        <v>125</v>
      </c>
      <c r="E148" s="37"/>
      <c r="F148" s="212" t="s">
        <v>215</v>
      </c>
      <c r="G148" s="37"/>
      <c r="H148" s="37"/>
      <c r="I148" s="125"/>
      <c r="J148" s="37"/>
      <c r="K148" s="37"/>
      <c r="L148" s="41"/>
      <c r="M148" s="213"/>
      <c r="N148" s="77"/>
      <c r="O148" s="77"/>
      <c r="P148" s="77"/>
      <c r="Q148" s="77"/>
      <c r="R148" s="77"/>
      <c r="S148" s="77"/>
      <c r="T148" s="78"/>
      <c r="AT148" s="15" t="s">
        <v>125</v>
      </c>
      <c r="AU148" s="15" t="s">
        <v>82</v>
      </c>
    </row>
    <row r="149" spans="2:51" s="11" customFormat="1" ht="12">
      <c r="B149" s="224"/>
      <c r="C149" s="225"/>
      <c r="D149" s="211" t="s">
        <v>138</v>
      </c>
      <c r="E149" s="226" t="s">
        <v>1</v>
      </c>
      <c r="F149" s="227" t="s">
        <v>208</v>
      </c>
      <c r="G149" s="225"/>
      <c r="H149" s="226" t="s">
        <v>1</v>
      </c>
      <c r="I149" s="228"/>
      <c r="J149" s="225"/>
      <c r="K149" s="225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138</v>
      </c>
      <c r="AU149" s="233" t="s">
        <v>82</v>
      </c>
      <c r="AV149" s="11" t="s">
        <v>21</v>
      </c>
      <c r="AW149" s="11" t="s">
        <v>36</v>
      </c>
      <c r="AX149" s="11" t="s">
        <v>73</v>
      </c>
      <c r="AY149" s="233" t="s">
        <v>116</v>
      </c>
    </row>
    <row r="150" spans="2:51" s="11" customFormat="1" ht="12">
      <c r="B150" s="224"/>
      <c r="C150" s="225"/>
      <c r="D150" s="211" t="s">
        <v>138</v>
      </c>
      <c r="E150" s="226" t="s">
        <v>1</v>
      </c>
      <c r="F150" s="227" t="s">
        <v>209</v>
      </c>
      <c r="G150" s="225"/>
      <c r="H150" s="226" t="s">
        <v>1</v>
      </c>
      <c r="I150" s="228"/>
      <c r="J150" s="225"/>
      <c r="K150" s="225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138</v>
      </c>
      <c r="AU150" s="233" t="s">
        <v>82</v>
      </c>
      <c r="AV150" s="11" t="s">
        <v>21</v>
      </c>
      <c r="AW150" s="11" t="s">
        <v>36</v>
      </c>
      <c r="AX150" s="11" t="s">
        <v>73</v>
      </c>
      <c r="AY150" s="233" t="s">
        <v>116</v>
      </c>
    </row>
    <row r="151" spans="2:51" s="12" customFormat="1" ht="12">
      <c r="B151" s="234"/>
      <c r="C151" s="235"/>
      <c r="D151" s="211" t="s">
        <v>138</v>
      </c>
      <c r="E151" s="236" t="s">
        <v>1</v>
      </c>
      <c r="F151" s="237" t="s">
        <v>210</v>
      </c>
      <c r="G151" s="235"/>
      <c r="H151" s="238">
        <v>2.5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138</v>
      </c>
      <c r="AU151" s="244" t="s">
        <v>82</v>
      </c>
      <c r="AV151" s="12" t="s">
        <v>82</v>
      </c>
      <c r="AW151" s="12" t="s">
        <v>36</v>
      </c>
      <c r="AX151" s="12" t="s">
        <v>21</v>
      </c>
      <c r="AY151" s="244" t="s">
        <v>116</v>
      </c>
    </row>
    <row r="152" spans="2:65" s="1" customFormat="1" ht="16.5" customHeight="1">
      <c r="B152" s="36"/>
      <c r="C152" s="199" t="s">
        <v>216</v>
      </c>
      <c r="D152" s="199" t="s">
        <v>118</v>
      </c>
      <c r="E152" s="200" t="s">
        <v>217</v>
      </c>
      <c r="F152" s="201" t="s">
        <v>218</v>
      </c>
      <c r="G152" s="202" t="s">
        <v>219</v>
      </c>
      <c r="H152" s="203">
        <v>760</v>
      </c>
      <c r="I152" s="204"/>
      <c r="J152" s="205">
        <f>ROUND(I152*H152,2)</f>
        <v>0</v>
      </c>
      <c r="K152" s="201" t="s">
        <v>122</v>
      </c>
      <c r="L152" s="41"/>
      <c r="M152" s="206" t="s">
        <v>1</v>
      </c>
      <c r="N152" s="207" t="s">
        <v>44</v>
      </c>
      <c r="O152" s="77"/>
      <c r="P152" s="208">
        <f>O152*H152</f>
        <v>0</v>
      </c>
      <c r="Q152" s="208">
        <v>0.0762056</v>
      </c>
      <c r="R152" s="208">
        <f>Q152*H152</f>
        <v>57.916256</v>
      </c>
      <c r="S152" s="208">
        <v>0</v>
      </c>
      <c r="T152" s="209">
        <f>S152*H152</f>
        <v>0</v>
      </c>
      <c r="AR152" s="15" t="s">
        <v>123</v>
      </c>
      <c r="AT152" s="15" t="s">
        <v>118</v>
      </c>
      <c r="AU152" s="15" t="s">
        <v>82</v>
      </c>
      <c r="AY152" s="15" t="s">
        <v>116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15" t="s">
        <v>21</v>
      </c>
      <c r="BK152" s="210">
        <f>ROUND(I152*H152,2)</f>
        <v>0</v>
      </c>
      <c r="BL152" s="15" t="s">
        <v>123</v>
      </c>
      <c r="BM152" s="15" t="s">
        <v>220</v>
      </c>
    </row>
    <row r="153" spans="2:47" s="1" customFormat="1" ht="12">
      <c r="B153" s="36"/>
      <c r="C153" s="37"/>
      <c r="D153" s="211" t="s">
        <v>125</v>
      </c>
      <c r="E153" s="37"/>
      <c r="F153" s="212" t="s">
        <v>221</v>
      </c>
      <c r="G153" s="37"/>
      <c r="H153" s="37"/>
      <c r="I153" s="125"/>
      <c r="J153" s="37"/>
      <c r="K153" s="37"/>
      <c r="L153" s="41"/>
      <c r="M153" s="213"/>
      <c r="N153" s="77"/>
      <c r="O153" s="77"/>
      <c r="P153" s="77"/>
      <c r="Q153" s="77"/>
      <c r="R153" s="77"/>
      <c r="S153" s="77"/>
      <c r="T153" s="78"/>
      <c r="AT153" s="15" t="s">
        <v>125</v>
      </c>
      <c r="AU153" s="15" t="s">
        <v>82</v>
      </c>
    </row>
    <row r="154" spans="2:65" s="1" customFormat="1" ht="16.5" customHeight="1">
      <c r="B154" s="36"/>
      <c r="C154" s="214" t="s">
        <v>222</v>
      </c>
      <c r="D154" s="214" t="s">
        <v>127</v>
      </c>
      <c r="E154" s="215" t="s">
        <v>223</v>
      </c>
      <c r="F154" s="216" t="s">
        <v>224</v>
      </c>
      <c r="G154" s="217" t="s">
        <v>219</v>
      </c>
      <c r="H154" s="218">
        <v>760</v>
      </c>
      <c r="I154" s="219"/>
      <c r="J154" s="220">
        <f>ROUND(I154*H154,2)</f>
        <v>0</v>
      </c>
      <c r="K154" s="216" t="s">
        <v>1</v>
      </c>
      <c r="L154" s="221"/>
      <c r="M154" s="222" t="s">
        <v>1</v>
      </c>
      <c r="N154" s="223" t="s">
        <v>44</v>
      </c>
      <c r="O154" s="77"/>
      <c r="P154" s="208">
        <f>O154*H154</f>
        <v>0</v>
      </c>
      <c r="Q154" s="208">
        <v>0.104</v>
      </c>
      <c r="R154" s="208">
        <f>Q154*H154</f>
        <v>79.03999999999999</v>
      </c>
      <c r="S154" s="208">
        <v>0</v>
      </c>
      <c r="T154" s="209">
        <f>S154*H154</f>
        <v>0</v>
      </c>
      <c r="AR154" s="15" t="s">
        <v>131</v>
      </c>
      <c r="AT154" s="15" t="s">
        <v>127</v>
      </c>
      <c r="AU154" s="15" t="s">
        <v>82</v>
      </c>
      <c r="AY154" s="15" t="s">
        <v>116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5" t="s">
        <v>21</v>
      </c>
      <c r="BK154" s="210">
        <f>ROUND(I154*H154,2)</f>
        <v>0</v>
      </c>
      <c r="BL154" s="15" t="s">
        <v>123</v>
      </c>
      <c r="BM154" s="15" t="s">
        <v>225</v>
      </c>
    </row>
    <row r="155" spans="2:47" s="1" customFormat="1" ht="12">
      <c r="B155" s="36"/>
      <c r="C155" s="37"/>
      <c r="D155" s="211" t="s">
        <v>125</v>
      </c>
      <c r="E155" s="37"/>
      <c r="F155" s="212" t="s">
        <v>224</v>
      </c>
      <c r="G155" s="37"/>
      <c r="H155" s="37"/>
      <c r="I155" s="125"/>
      <c r="J155" s="37"/>
      <c r="K155" s="37"/>
      <c r="L155" s="41"/>
      <c r="M155" s="213"/>
      <c r="N155" s="77"/>
      <c r="O155" s="77"/>
      <c r="P155" s="77"/>
      <c r="Q155" s="77"/>
      <c r="R155" s="77"/>
      <c r="S155" s="77"/>
      <c r="T155" s="78"/>
      <c r="AT155" s="15" t="s">
        <v>125</v>
      </c>
      <c r="AU155" s="15" t="s">
        <v>82</v>
      </c>
    </row>
    <row r="156" spans="2:63" s="10" customFormat="1" ht="22.8" customHeight="1">
      <c r="B156" s="183"/>
      <c r="C156" s="184"/>
      <c r="D156" s="185" t="s">
        <v>72</v>
      </c>
      <c r="E156" s="197" t="s">
        <v>226</v>
      </c>
      <c r="F156" s="197" t="s">
        <v>227</v>
      </c>
      <c r="G156" s="184"/>
      <c r="H156" s="184"/>
      <c r="I156" s="187"/>
      <c r="J156" s="198">
        <f>BK156</f>
        <v>0</v>
      </c>
      <c r="K156" s="184"/>
      <c r="L156" s="189"/>
      <c r="M156" s="190"/>
      <c r="N156" s="191"/>
      <c r="O156" s="191"/>
      <c r="P156" s="192">
        <f>SUM(P157:P158)</f>
        <v>0</v>
      </c>
      <c r="Q156" s="191"/>
      <c r="R156" s="192">
        <f>SUM(R157:R158)</f>
        <v>0</v>
      </c>
      <c r="S156" s="191"/>
      <c r="T156" s="193">
        <f>SUM(T157:T158)</f>
        <v>0</v>
      </c>
      <c r="AR156" s="194" t="s">
        <v>21</v>
      </c>
      <c r="AT156" s="195" t="s">
        <v>72</v>
      </c>
      <c r="AU156" s="195" t="s">
        <v>21</v>
      </c>
      <c r="AY156" s="194" t="s">
        <v>116</v>
      </c>
      <c r="BK156" s="196">
        <f>SUM(BK157:BK158)</f>
        <v>0</v>
      </c>
    </row>
    <row r="157" spans="2:65" s="1" customFormat="1" ht="16.5" customHeight="1">
      <c r="B157" s="36"/>
      <c r="C157" s="199" t="s">
        <v>228</v>
      </c>
      <c r="D157" s="199" t="s">
        <v>118</v>
      </c>
      <c r="E157" s="200" t="s">
        <v>229</v>
      </c>
      <c r="F157" s="201" t="s">
        <v>230</v>
      </c>
      <c r="G157" s="202" t="s">
        <v>130</v>
      </c>
      <c r="H157" s="203">
        <v>138.435</v>
      </c>
      <c r="I157" s="204"/>
      <c r="J157" s="205">
        <f>ROUND(I157*H157,2)</f>
        <v>0</v>
      </c>
      <c r="K157" s="201" t="s">
        <v>122</v>
      </c>
      <c r="L157" s="41"/>
      <c r="M157" s="206" t="s">
        <v>1</v>
      </c>
      <c r="N157" s="207" t="s">
        <v>44</v>
      </c>
      <c r="O157" s="77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AR157" s="15" t="s">
        <v>123</v>
      </c>
      <c r="AT157" s="15" t="s">
        <v>118</v>
      </c>
      <c r="AU157" s="15" t="s">
        <v>82</v>
      </c>
      <c r="AY157" s="15" t="s">
        <v>116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15" t="s">
        <v>21</v>
      </c>
      <c r="BK157" s="210">
        <f>ROUND(I157*H157,2)</f>
        <v>0</v>
      </c>
      <c r="BL157" s="15" t="s">
        <v>123</v>
      </c>
      <c r="BM157" s="15" t="s">
        <v>231</v>
      </c>
    </row>
    <row r="158" spans="2:47" s="1" customFormat="1" ht="12">
      <c r="B158" s="36"/>
      <c r="C158" s="37"/>
      <c r="D158" s="211" t="s">
        <v>125</v>
      </c>
      <c r="E158" s="37"/>
      <c r="F158" s="212" t="s">
        <v>230</v>
      </c>
      <c r="G158" s="37"/>
      <c r="H158" s="37"/>
      <c r="I158" s="125"/>
      <c r="J158" s="37"/>
      <c r="K158" s="37"/>
      <c r="L158" s="41"/>
      <c r="M158" s="213"/>
      <c r="N158" s="77"/>
      <c r="O158" s="77"/>
      <c r="P158" s="77"/>
      <c r="Q158" s="77"/>
      <c r="R158" s="77"/>
      <c r="S158" s="77"/>
      <c r="T158" s="78"/>
      <c r="AT158" s="15" t="s">
        <v>125</v>
      </c>
      <c r="AU158" s="15" t="s">
        <v>82</v>
      </c>
    </row>
    <row r="159" spans="2:63" s="10" customFormat="1" ht="25.9" customHeight="1">
      <c r="B159" s="183"/>
      <c r="C159" s="184"/>
      <c r="D159" s="185" t="s">
        <v>72</v>
      </c>
      <c r="E159" s="186" t="s">
        <v>232</v>
      </c>
      <c r="F159" s="186" t="s">
        <v>233</v>
      </c>
      <c r="G159" s="184"/>
      <c r="H159" s="184"/>
      <c r="I159" s="187"/>
      <c r="J159" s="188">
        <f>BK159</f>
        <v>0</v>
      </c>
      <c r="K159" s="184"/>
      <c r="L159" s="189"/>
      <c r="M159" s="190"/>
      <c r="N159" s="191"/>
      <c r="O159" s="191"/>
      <c r="P159" s="192">
        <f>P160</f>
        <v>0</v>
      </c>
      <c r="Q159" s="191"/>
      <c r="R159" s="192">
        <f>R160</f>
        <v>0</v>
      </c>
      <c r="S159" s="191"/>
      <c r="T159" s="193">
        <f>T160</f>
        <v>0</v>
      </c>
      <c r="AR159" s="194" t="s">
        <v>82</v>
      </c>
      <c r="AT159" s="195" t="s">
        <v>72</v>
      </c>
      <c r="AU159" s="195" t="s">
        <v>73</v>
      </c>
      <c r="AY159" s="194" t="s">
        <v>116</v>
      </c>
      <c r="BK159" s="196">
        <f>BK160</f>
        <v>0</v>
      </c>
    </row>
    <row r="160" spans="2:63" s="10" customFormat="1" ht="22.8" customHeight="1">
      <c r="B160" s="183"/>
      <c r="C160" s="184"/>
      <c r="D160" s="185" t="s">
        <v>72</v>
      </c>
      <c r="E160" s="197" t="s">
        <v>234</v>
      </c>
      <c r="F160" s="197" t="s">
        <v>235</v>
      </c>
      <c r="G160" s="184"/>
      <c r="H160" s="184"/>
      <c r="I160" s="187"/>
      <c r="J160" s="198">
        <f>BK160</f>
        <v>0</v>
      </c>
      <c r="K160" s="184"/>
      <c r="L160" s="189"/>
      <c r="M160" s="190"/>
      <c r="N160" s="191"/>
      <c r="O160" s="191"/>
      <c r="P160" s="192">
        <f>SUM(P161:P163)</f>
        <v>0</v>
      </c>
      <c r="Q160" s="191"/>
      <c r="R160" s="192">
        <f>SUM(R161:R163)</f>
        <v>0</v>
      </c>
      <c r="S160" s="191"/>
      <c r="T160" s="193">
        <f>SUM(T161:T163)</f>
        <v>0</v>
      </c>
      <c r="AR160" s="194" t="s">
        <v>82</v>
      </c>
      <c r="AT160" s="195" t="s">
        <v>72</v>
      </c>
      <c r="AU160" s="195" t="s">
        <v>21</v>
      </c>
      <c r="AY160" s="194" t="s">
        <v>116</v>
      </c>
      <c r="BK160" s="196">
        <f>SUM(BK161:BK163)</f>
        <v>0</v>
      </c>
    </row>
    <row r="161" spans="2:65" s="1" customFormat="1" ht="16.5" customHeight="1">
      <c r="B161" s="36"/>
      <c r="C161" s="199" t="s">
        <v>236</v>
      </c>
      <c r="D161" s="199" t="s">
        <v>118</v>
      </c>
      <c r="E161" s="200" t="s">
        <v>237</v>
      </c>
      <c r="F161" s="201" t="s">
        <v>238</v>
      </c>
      <c r="G161" s="202" t="s">
        <v>239</v>
      </c>
      <c r="H161" s="203">
        <v>1</v>
      </c>
      <c r="I161" s="204"/>
      <c r="J161" s="205">
        <f>ROUND(I161*H161,2)</f>
        <v>0</v>
      </c>
      <c r="K161" s="201" t="s">
        <v>1</v>
      </c>
      <c r="L161" s="41"/>
      <c r="M161" s="206" t="s">
        <v>1</v>
      </c>
      <c r="N161" s="207" t="s">
        <v>44</v>
      </c>
      <c r="O161" s="77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AR161" s="15" t="s">
        <v>240</v>
      </c>
      <c r="AT161" s="15" t="s">
        <v>118</v>
      </c>
      <c r="AU161" s="15" t="s">
        <v>82</v>
      </c>
      <c r="AY161" s="15" t="s">
        <v>116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15" t="s">
        <v>21</v>
      </c>
      <c r="BK161" s="210">
        <f>ROUND(I161*H161,2)</f>
        <v>0</v>
      </c>
      <c r="BL161" s="15" t="s">
        <v>240</v>
      </c>
      <c r="BM161" s="15" t="s">
        <v>241</v>
      </c>
    </row>
    <row r="162" spans="2:47" s="1" customFormat="1" ht="12">
      <c r="B162" s="36"/>
      <c r="C162" s="37"/>
      <c r="D162" s="211" t="s">
        <v>125</v>
      </c>
      <c r="E162" s="37"/>
      <c r="F162" s="212" t="s">
        <v>238</v>
      </c>
      <c r="G162" s="37"/>
      <c r="H162" s="37"/>
      <c r="I162" s="125"/>
      <c r="J162" s="37"/>
      <c r="K162" s="37"/>
      <c r="L162" s="41"/>
      <c r="M162" s="213"/>
      <c r="N162" s="77"/>
      <c r="O162" s="77"/>
      <c r="P162" s="77"/>
      <c r="Q162" s="77"/>
      <c r="R162" s="77"/>
      <c r="S162" s="77"/>
      <c r="T162" s="78"/>
      <c r="AT162" s="15" t="s">
        <v>125</v>
      </c>
      <c r="AU162" s="15" t="s">
        <v>82</v>
      </c>
    </row>
    <row r="163" spans="2:47" s="1" customFormat="1" ht="12">
      <c r="B163" s="36"/>
      <c r="C163" s="37"/>
      <c r="D163" s="211" t="s">
        <v>242</v>
      </c>
      <c r="E163" s="37"/>
      <c r="F163" s="256" t="s">
        <v>243</v>
      </c>
      <c r="G163" s="37"/>
      <c r="H163" s="37"/>
      <c r="I163" s="125"/>
      <c r="J163" s="37"/>
      <c r="K163" s="37"/>
      <c r="L163" s="41"/>
      <c r="M163" s="213"/>
      <c r="N163" s="77"/>
      <c r="O163" s="77"/>
      <c r="P163" s="77"/>
      <c r="Q163" s="77"/>
      <c r="R163" s="77"/>
      <c r="S163" s="77"/>
      <c r="T163" s="78"/>
      <c r="AT163" s="15" t="s">
        <v>242</v>
      </c>
      <c r="AU163" s="15" t="s">
        <v>82</v>
      </c>
    </row>
    <row r="164" spans="2:63" s="10" customFormat="1" ht="25.9" customHeight="1">
      <c r="B164" s="183"/>
      <c r="C164" s="184"/>
      <c r="D164" s="185" t="s">
        <v>72</v>
      </c>
      <c r="E164" s="186" t="s">
        <v>244</v>
      </c>
      <c r="F164" s="186" t="s">
        <v>245</v>
      </c>
      <c r="G164" s="184"/>
      <c r="H164" s="184"/>
      <c r="I164" s="187"/>
      <c r="J164" s="188">
        <f>BK164</f>
        <v>0</v>
      </c>
      <c r="K164" s="184"/>
      <c r="L164" s="189"/>
      <c r="M164" s="190"/>
      <c r="N164" s="191"/>
      <c r="O164" s="191"/>
      <c r="P164" s="192">
        <f>P165+P170+P173</f>
        <v>0</v>
      </c>
      <c r="Q164" s="191"/>
      <c r="R164" s="192">
        <f>R165+R170+R173</f>
        <v>0</v>
      </c>
      <c r="S164" s="191"/>
      <c r="T164" s="193">
        <f>T165+T170+T173</f>
        <v>0</v>
      </c>
      <c r="AR164" s="194" t="s">
        <v>147</v>
      </c>
      <c r="AT164" s="195" t="s">
        <v>72</v>
      </c>
      <c r="AU164" s="195" t="s">
        <v>73</v>
      </c>
      <c r="AY164" s="194" t="s">
        <v>116</v>
      </c>
      <c r="BK164" s="196">
        <f>BK165+BK170+BK173</f>
        <v>0</v>
      </c>
    </row>
    <row r="165" spans="2:63" s="10" customFormat="1" ht="22.8" customHeight="1">
      <c r="B165" s="183"/>
      <c r="C165" s="184"/>
      <c r="D165" s="185" t="s">
        <v>72</v>
      </c>
      <c r="E165" s="197" t="s">
        <v>246</v>
      </c>
      <c r="F165" s="197" t="s">
        <v>247</v>
      </c>
      <c r="G165" s="184"/>
      <c r="H165" s="184"/>
      <c r="I165" s="187"/>
      <c r="J165" s="198">
        <f>BK165</f>
        <v>0</v>
      </c>
      <c r="K165" s="184"/>
      <c r="L165" s="189"/>
      <c r="M165" s="190"/>
      <c r="N165" s="191"/>
      <c r="O165" s="191"/>
      <c r="P165" s="192">
        <f>SUM(P166:P169)</f>
        <v>0</v>
      </c>
      <c r="Q165" s="191"/>
      <c r="R165" s="192">
        <f>SUM(R166:R169)</f>
        <v>0</v>
      </c>
      <c r="S165" s="191"/>
      <c r="T165" s="193">
        <f>SUM(T166:T169)</f>
        <v>0</v>
      </c>
      <c r="AR165" s="194" t="s">
        <v>147</v>
      </c>
      <c r="AT165" s="195" t="s">
        <v>72</v>
      </c>
      <c r="AU165" s="195" t="s">
        <v>21</v>
      </c>
      <c r="AY165" s="194" t="s">
        <v>116</v>
      </c>
      <c r="BK165" s="196">
        <f>SUM(BK166:BK169)</f>
        <v>0</v>
      </c>
    </row>
    <row r="166" spans="2:65" s="1" customFormat="1" ht="16.5" customHeight="1">
      <c r="B166" s="36"/>
      <c r="C166" s="199" t="s">
        <v>7</v>
      </c>
      <c r="D166" s="199" t="s">
        <v>118</v>
      </c>
      <c r="E166" s="200" t="s">
        <v>248</v>
      </c>
      <c r="F166" s="201" t="s">
        <v>249</v>
      </c>
      <c r="G166" s="202" t="s">
        <v>239</v>
      </c>
      <c r="H166" s="203">
        <v>1</v>
      </c>
      <c r="I166" s="204"/>
      <c r="J166" s="205">
        <f>ROUND(I166*H166,2)</f>
        <v>0</v>
      </c>
      <c r="K166" s="201" t="s">
        <v>1</v>
      </c>
      <c r="L166" s="41"/>
      <c r="M166" s="206" t="s">
        <v>1</v>
      </c>
      <c r="N166" s="207" t="s">
        <v>44</v>
      </c>
      <c r="O166" s="77"/>
      <c r="P166" s="208">
        <f>O166*H166</f>
        <v>0</v>
      </c>
      <c r="Q166" s="208">
        <v>0</v>
      </c>
      <c r="R166" s="208">
        <f>Q166*H166</f>
        <v>0</v>
      </c>
      <c r="S166" s="208">
        <v>0</v>
      </c>
      <c r="T166" s="209">
        <f>S166*H166</f>
        <v>0</v>
      </c>
      <c r="AR166" s="15" t="s">
        <v>123</v>
      </c>
      <c r="AT166" s="15" t="s">
        <v>118</v>
      </c>
      <c r="AU166" s="15" t="s">
        <v>82</v>
      </c>
      <c r="AY166" s="15" t="s">
        <v>116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15" t="s">
        <v>21</v>
      </c>
      <c r="BK166" s="210">
        <f>ROUND(I166*H166,2)</f>
        <v>0</v>
      </c>
      <c r="BL166" s="15" t="s">
        <v>123</v>
      </c>
      <c r="BM166" s="15" t="s">
        <v>250</v>
      </c>
    </row>
    <row r="167" spans="2:47" s="1" customFormat="1" ht="12">
      <c r="B167" s="36"/>
      <c r="C167" s="37"/>
      <c r="D167" s="211" t="s">
        <v>125</v>
      </c>
      <c r="E167" s="37"/>
      <c r="F167" s="212" t="s">
        <v>251</v>
      </c>
      <c r="G167" s="37"/>
      <c r="H167" s="37"/>
      <c r="I167" s="125"/>
      <c r="J167" s="37"/>
      <c r="K167" s="37"/>
      <c r="L167" s="41"/>
      <c r="M167" s="213"/>
      <c r="N167" s="77"/>
      <c r="O167" s="77"/>
      <c r="P167" s="77"/>
      <c r="Q167" s="77"/>
      <c r="R167" s="77"/>
      <c r="S167" s="77"/>
      <c r="T167" s="78"/>
      <c r="AT167" s="15" t="s">
        <v>125</v>
      </c>
      <c r="AU167" s="15" t="s">
        <v>82</v>
      </c>
    </row>
    <row r="168" spans="2:65" s="1" customFormat="1" ht="16.5" customHeight="1">
      <c r="B168" s="36"/>
      <c r="C168" s="199" t="s">
        <v>252</v>
      </c>
      <c r="D168" s="199" t="s">
        <v>118</v>
      </c>
      <c r="E168" s="200" t="s">
        <v>253</v>
      </c>
      <c r="F168" s="201" t="s">
        <v>254</v>
      </c>
      <c r="G168" s="202" t="s">
        <v>239</v>
      </c>
      <c r="H168" s="203">
        <v>1</v>
      </c>
      <c r="I168" s="204"/>
      <c r="J168" s="205">
        <f>ROUND(I168*H168,2)</f>
        <v>0</v>
      </c>
      <c r="K168" s="201" t="s">
        <v>1</v>
      </c>
      <c r="L168" s="41"/>
      <c r="M168" s="206" t="s">
        <v>1</v>
      </c>
      <c r="N168" s="207" t="s">
        <v>44</v>
      </c>
      <c r="O168" s="77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AR168" s="15" t="s">
        <v>123</v>
      </c>
      <c r="AT168" s="15" t="s">
        <v>118</v>
      </c>
      <c r="AU168" s="15" t="s">
        <v>82</v>
      </c>
      <c r="AY168" s="15" t="s">
        <v>116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15" t="s">
        <v>21</v>
      </c>
      <c r="BK168" s="210">
        <f>ROUND(I168*H168,2)</f>
        <v>0</v>
      </c>
      <c r="BL168" s="15" t="s">
        <v>123</v>
      </c>
      <c r="BM168" s="15" t="s">
        <v>255</v>
      </c>
    </row>
    <row r="169" spans="2:47" s="1" customFormat="1" ht="12">
      <c r="B169" s="36"/>
      <c r="C169" s="37"/>
      <c r="D169" s="211" t="s">
        <v>125</v>
      </c>
      <c r="E169" s="37"/>
      <c r="F169" s="212" t="s">
        <v>256</v>
      </c>
      <c r="G169" s="37"/>
      <c r="H169" s="37"/>
      <c r="I169" s="125"/>
      <c r="J169" s="37"/>
      <c r="K169" s="37"/>
      <c r="L169" s="41"/>
      <c r="M169" s="213"/>
      <c r="N169" s="77"/>
      <c r="O169" s="77"/>
      <c r="P169" s="77"/>
      <c r="Q169" s="77"/>
      <c r="R169" s="77"/>
      <c r="S169" s="77"/>
      <c r="T169" s="78"/>
      <c r="AT169" s="15" t="s">
        <v>125</v>
      </c>
      <c r="AU169" s="15" t="s">
        <v>82</v>
      </c>
    </row>
    <row r="170" spans="2:63" s="10" customFormat="1" ht="22.8" customHeight="1">
      <c r="B170" s="183"/>
      <c r="C170" s="184"/>
      <c r="D170" s="185" t="s">
        <v>72</v>
      </c>
      <c r="E170" s="197" t="s">
        <v>257</v>
      </c>
      <c r="F170" s="197" t="s">
        <v>258</v>
      </c>
      <c r="G170" s="184"/>
      <c r="H170" s="184"/>
      <c r="I170" s="187"/>
      <c r="J170" s="198">
        <f>BK170</f>
        <v>0</v>
      </c>
      <c r="K170" s="184"/>
      <c r="L170" s="189"/>
      <c r="M170" s="190"/>
      <c r="N170" s="191"/>
      <c r="O170" s="191"/>
      <c r="P170" s="192">
        <f>SUM(P171:P172)</f>
        <v>0</v>
      </c>
      <c r="Q170" s="191"/>
      <c r="R170" s="192">
        <f>SUM(R171:R172)</f>
        <v>0</v>
      </c>
      <c r="S170" s="191"/>
      <c r="T170" s="193">
        <f>SUM(T171:T172)</f>
        <v>0</v>
      </c>
      <c r="AR170" s="194" t="s">
        <v>147</v>
      </c>
      <c r="AT170" s="195" t="s">
        <v>72</v>
      </c>
      <c r="AU170" s="195" t="s">
        <v>21</v>
      </c>
      <c r="AY170" s="194" t="s">
        <v>116</v>
      </c>
      <c r="BK170" s="196">
        <f>SUM(BK171:BK172)</f>
        <v>0</v>
      </c>
    </row>
    <row r="171" spans="2:65" s="1" customFormat="1" ht="16.5" customHeight="1">
      <c r="B171" s="36"/>
      <c r="C171" s="199" t="s">
        <v>259</v>
      </c>
      <c r="D171" s="199" t="s">
        <v>118</v>
      </c>
      <c r="E171" s="200" t="s">
        <v>260</v>
      </c>
      <c r="F171" s="201" t="s">
        <v>258</v>
      </c>
      <c r="G171" s="202" t="s">
        <v>239</v>
      </c>
      <c r="H171" s="203">
        <v>1</v>
      </c>
      <c r="I171" s="204"/>
      <c r="J171" s="205">
        <f>ROUND(I171*H171,2)</f>
        <v>0</v>
      </c>
      <c r="K171" s="201" t="s">
        <v>1</v>
      </c>
      <c r="L171" s="41"/>
      <c r="M171" s="206" t="s">
        <v>1</v>
      </c>
      <c r="N171" s="207" t="s">
        <v>44</v>
      </c>
      <c r="O171" s="77"/>
      <c r="P171" s="208">
        <f>O171*H171</f>
        <v>0</v>
      </c>
      <c r="Q171" s="208">
        <v>0</v>
      </c>
      <c r="R171" s="208">
        <f>Q171*H171</f>
        <v>0</v>
      </c>
      <c r="S171" s="208">
        <v>0</v>
      </c>
      <c r="T171" s="209">
        <f>S171*H171</f>
        <v>0</v>
      </c>
      <c r="AR171" s="15" t="s">
        <v>240</v>
      </c>
      <c r="AT171" s="15" t="s">
        <v>118</v>
      </c>
      <c r="AU171" s="15" t="s">
        <v>82</v>
      </c>
      <c r="AY171" s="15" t="s">
        <v>116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15" t="s">
        <v>21</v>
      </c>
      <c r="BK171" s="210">
        <f>ROUND(I171*H171,2)</f>
        <v>0</v>
      </c>
      <c r="BL171" s="15" t="s">
        <v>240</v>
      </c>
      <c r="BM171" s="15" t="s">
        <v>261</v>
      </c>
    </row>
    <row r="172" spans="2:47" s="1" customFormat="1" ht="12">
      <c r="B172" s="36"/>
      <c r="C172" s="37"/>
      <c r="D172" s="211" t="s">
        <v>125</v>
      </c>
      <c r="E172" s="37"/>
      <c r="F172" s="212" t="s">
        <v>258</v>
      </c>
      <c r="G172" s="37"/>
      <c r="H172" s="37"/>
      <c r="I172" s="125"/>
      <c r="J172" s="37"/>
      <c r="K172" s="37"/>
      <c r="L172" s="41"/>
      <c r="M172" s="213"/>
      <c r="N172" s="77"/>
      <c r="O172" s="77"/>
      <c r="P172" s="77"/>
      <c r="Q172" s="77"/>
      <c r="R172" s="77"/>
      <c r="S172" s="77"/>
      <c r="T172" s="78"/>
      <c r="AT172" s="15" t="s">
        <v>125</v>
      </c>
      <c r="AU172" s="15" t="s">
        <v>82</v>
      </c>
    </row>
    <row r="173" spans="2:63" s="10" customFormat="1" ht="22.8" customHeight="1">
      <c r="B173" s="183"/>
      <c r="C173" s="184"/>
      <c r="D173" s="185" t="s">
        <v>72</v>
      </c>
      <c r="E173" s="197" t="s">
        <v>262</v>
      </c>
      <c r="F173" s="197" t="s">
        <v>263</v>
      </c>
      <c r="G173" s="184"/>
      <c r="H173" s="184"/>
      <c r="I173" s="187"/>
      <c r="J173" s="198">
        <f>BK173</f>
        <v>0</v>
      </c>
      <c r="K173" s="184"/>
      <c r="L173" s="189"/>
      <c r="M173" s="190"/>
      <c r="N173" s="191"/>
      <c r="O173" s="191"/>
      <c r="P173" s="192">
        <f>SUM(P174:P175)</f>
        <v>0</v>
      </c>
      <c r="Q173" s="191"/>
      <c r="R173" s="192">
        <f>SUM(R174:R175)</f>
        <v>0</v>
      </c>
      <c r="S173" s="191"/>
      <c r="T173" s="193">
        <f>SUM(T174:T175)</f>
        <v>0</v>
      </c>
      <c r="AR173" s="194" t="s">
        <v>147</v>
      </c>
      <c r="AT173" s="195" t="s">
        <v>72</v>
      </c>
      <c r="AU173" s="195" t="s">
        <v>21</v>
      </c>
      <c r="AY173" s="194" t="s">
        <v>116</v>
      </c>
      <c r="BK173" s="196">
        <f>SUM(BK174:BK175)</f>
        <v>0</v>
      </c>
    </row>
    <row r="174" spans="2:65" s="1" customFormat="1" ht="16.5" customHeight="1">
      <c r="B174" s="36"/>
      <c r="C174" s="199" t="s">
        <v>264</v>
      </c>
      <c r="D174" s="199" t="s">
        <v>118</v>
      </c>
      <c r="E174" s="200" t="s">
        <v>265</v>
      </c>
      <c r="F174" s="201" t="s">
        <v>266</v>
      </c>
      <c r="G174" s="202" t="s">
        <v>239</v>
      </c>
      <c r="H174" s="203">
        <v>1</v>
      </c>
      <c r="I174" s="204"/>
      <c r="J174" s="205">
        <f>ROUND(I174*H174,2)</f>
        <v>0</v>
      </c>
      <c r="K174" s="201" t="s">
        <v>1</v>
      </c>
      <c r="L174" s="41"/>
      <c r="M174" s="206" t="s">
        <v>1</v>
      </c>
      <c r="N174" s="207" t="s">
        <v>44</v>
      </c>
      <c r="O174" s="77"/>
      <c r="P174" s="208">
        <f>O174*H174</f>
        <v>0</v>
      </c>
      <c r="Q174" s="208">
        <v>0</v>
      </c>
      <c r="R174" s="208">
        <f>Q174*H174</f>
        <v>0</v>
      </c>
      <c r="S174" s="208">
        <v>0</v>
      </c>
      <c r="T174" s="209">
        <f>S174*H174</f>
        <v>0</v>
      </c>
      <c r="AR174" s="15" t="s">
        <v>123</v>
      </c>
      <c r="AT174" s="15" t="s">
        <v>118</v>
      </c>
      <c r="AU174" s="15" t="s">
        <v>82</v>
      </c>
      <c r="AY174" s="15" t="s">
        <v>116</v>
      </c>
      <c r="BE174" s="210">
        <f>IF(N174="základní",J174,0)</f>
        <v>0</v>
      </c>
      <c r="BF174" s="210">
        <f>IF(N174="snížená",J174,0)</f>
        <v>0</v>
      </c>
      <c r="BG174" s="210">
        <f>IF(N174="zákl. přenesená",J174,0)</f>
        <v>0</v>
      </c>
      <c r="BH174" s="210">
        <f>IF(N174="sníž. přenesená",J174,0)</f>
        <v>0</v>
      </c>
      <c r="BI174" s="210">
        <f>IF(N174="nulová",J174,0)</f>
        <v>0</v>
      </c>
      <c r="BJ174" s="15" t="s">
        <v>21</v>
      </c>
      <c r="BK174" s="210">
        <f>ROUND(I174*H174,2)</f>
        <v>0</v>
      </c>
      <c r="BL174" s="15" t="s">
        <v>123</v>
      </c>
      <c r="BM174" s="15" t="s">
        <v>267</v>
      </c>
    </row>
    <row r="175" spans="2:47" s="1" customFormat="1" ht="12">
      <c r="B175" s="36"/>
      <c r="C175" s="37"/>
      <c r="D175" s="211" t="s">
        <v>125</v>
      </c>
      <c r="E175" s="37"/>
      <c r="F175" s="212" t="s">
        <v>268</v>
      </c>
      <c r="G175" s="37"/>
      <c r="H175" s="37"/>
      <c r="I175" s="125"/>
      <c r="J175" s="37"/>
      <c r="K175" s="37"/>
      <c r="L175" s="41"/>
      <c r="M175" s="257"/>
      <c r="N175" s="258"/>
      <c r="O175" s="258"/>
      <c r="P175" s="258"/>
      <c r="Q175" s="258"/>
      <c r="R175" s="258"/>
      <c r="S175" s="258"/>
      <c r="T175" s="259"/>
      <c r="AT175" s="15" t="s">
        <v>125</v>
      </c>
      <c r="AU175" s="15" t="s">
        <v>82</v>
      </c>
    </row>
    <row r="176" spans="2:12" s="1" customFormat="1" ht="6.95" customHeight="1">
      <c r="B176" s="55"/>
      <c r="C176" s="56"/>
      <c r="D176" s="56"/>
      <c r="E176" s="56"/>
      <c r="F176" s="56"/>
      <c r="G176" s="56"/>
      <c r="H176" s="56"/>
      <c r="I176" s="149"/>
      <c r="J176" s="56"/>
      <c r="K176" s="56"/>
      <c r="L176" s="41"/>
    </row>
  </sheetData>
  <sheetProtection password="CC35" sheet="1" objects="1" scenarios="1" formatColumns="0" formatRows="0" autoFilter="0"/>
  <autoFilter ref="C89:K17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DESKTOP-9CP0SEB\Alena</dc:creator>
  <cp:keywords/>
  <dc:description/>
  <cp:lastModifiedBy>DESKTOP-9CP0SEB\Alena</cp:lastModifiedBy>
  <dcterms:created xsi:type="dcterms:W3CDTF">2019-05-22T18:19:29Z</dcterms:created>
  <dcterms:modified xsi:type="dcterms:W3CDTF">2019-05-22T18:19:31Z</dcterms:modified>
  <cp:category/>
  <cp:version/>
  <cp:contentType/>
  <cp:contentStatus/>
</cp:coreProperties>
</file>