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/>
  <bookViews>
    <workbookView xWindow="28680" yWindow="65416" windowWidth="29040" windowHeight="15840" activeTab="0"/>
  </bookViews>
  <sheets>
    <sheet name="Rekapitulace stavby" sheetId="1" r:id="rId1"/>
    <sheet name="01 - IO 01.2" sheetId="2" r:id="rId2"/>
    <sheet name="02 - IO 02" sheetId="3" r:id="rId3"/>
    <sheet name="03 - IO 03" sheetId="4" r:id="rId4"/>
    <sheet name="04 - Oprava povrchů" sheetId="5" r:id="rId5"/>
    <sheet name="05 - VRN" sheetId="6" r:id="rId6"/>
  </sheets>
  <definedNames>
    <definedName name="_xlnm._FilterDatabase" localSheetId="1" hidden="1">'01 - IO 01.2'!$C$122:$K$300</definedName>
    <definedName name="_xlnm._FilterDatabase" localSheetId="2" hidden="1">'02 - IO 02'!$C$123:$K$264</definedName>
    <definedName name="_xlnm._FilterDatabase" localSheetId="3" hidden="1">'03 - IO 03'!$C$124:$K$332</definedName>
    <definedName name="_xlnm._FilterDatabase" localSheetId="4" hidden="1">'04 - Oprava povrchů'!$C$121:$K$235</definedName>
    <definedName name="_xlnm._FilterDatabase" localSheetId="5" hidden="1">'05 - VRN'!$C$119:$K$137</definedName>
    <definedName name="_xlnm.Print_Area" localSheetId="1">'01 - IO 01.2'!$C$4:$J$76,'01 - IO 01.2'!$C$82:$J$104,'01 - IO 01.2'!$C$110:$K$300</definedName>
    <definedName name="_xlnm.Print_Area" localSheetId="2">'02 - IO 02'!$C$4:$J$76,'02 - IO 02'!$C$82:$J$105,'02 - IO 02'!$C$111:$K$264</definedName>
    <definedName name="_xlnm.Print_Area" localSheetId="3">'03 - IO 03'!$C$4:$J$76,'03 - IO 03'!$C$82:$J$106,'03 - IO 03'!$C$112:$K$332</definedName>
    <definedName name="_xlnm.Print_Area" localSheetId="4">'04 - Oprava povrchů'!$C$4:$J$76,'04 - Oprava povrchů'!$C$82:$J$103,'04 - Oprava povrchů'!$C$109:$K$235</definedName>
    <definedName name="_xlnm.Print_Area" localSheetId="5">'05 - VRN'!$C$4:$J$76,'05 - VRN'!$C$82:$J$101,'05 - VRN'!$C$107:$K$137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'01 - IO 01.2'!$122:$122</definedName>
    <definedName name="_xlnm.Print_Titles" localSheetId="2">'02 - IO 02'!$123:$123</definedName>
    <definedName name="_xlnm.Print_Titles" localSheetId="3">'03 - IO 03'!$124:$124</definedName>
    <definedName name="_xlnm.Print_Titles" localSheetId="4">'04 - Oprava povrchů'!$121:$121</definedName>
    <definedName name="_xlnm.Print_Titles" localSheetId="5">'05 - VRN'!$119:$119</definedName>
  </definedNames>
  <calcPr calcId="191029"/>
  <extLst/>
</workbook>
</file>

<file path=xl/sharedStrings.xml><?xml version="1.0" encoding="utf-8"?>
<sst xmlns="http://schemas.openxmlformats.org/spreadsheetml/2006/main" count="6754" uniqueCount="906">
  <si>
    <t>Export Komplet</t>
  </si>
  <si>
    <t/>
  </si>
  <si>
    <t>2.0</t>
  </si>
  <si>
    <t>ZAMOK</t>
  </si>
  <si>
    <t>False</t>
  </si>
  <si>
    <t>{562d4ab7-40ba-4350-9f89-bdd02bb2c331}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</si>
  <si>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</si>
  <si>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</si>
  <si>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</si>
  <si>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</si>
  <si>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</si>
  <si>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</si>
  <si>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</si>
  <si>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</si>
  <si>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20210310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</si>
  <si>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</si>
  <si>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</si>
  <si>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zatrubněného potoka Č. Kamenice - II. etapa R1</t>
  </si>
  <si>
    <t>KSO:</t>
  </si>
  <si>
    <t>CC-CZ:</t>
  </si>
  <si>
    <t>Místo:</t>
  </si>
  <si>
    <t xml:space="preserve"> </t>
  </si>
  <si>
    <t>Datum:</t>
  </si>
  <si>
    <t>18. 10. 2021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</si>
  <si>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</si>
  <si>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</si>
  <si>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</si>
  <si>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</si>
  <si>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</si>
  <si>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</si>
  <si>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</si>
  <si>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</si>
  <si>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</si>
  <si>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</si>
  <si>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</si>
  <si>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</si>
  <si>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</si>
  <si>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</si>
  <si>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</si>
  <si>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</si>
  <si>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</si>
  <si>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</si>
  <si>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</si>
  <si>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</si>
  <si>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</si>
  <si>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</si>
  <si>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</si>
  <si>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</si>
  <si>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</si>
  <si>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</si>
  <si>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</si>
  <si>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</si>
  <si>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</si>
  <si>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</si>
  <si>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</si>
  <si>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</si>
  <si>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</si>
  <si>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</si>
  <si>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</si>
  <si>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</si>
  <si>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</si>
  <si>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</si>
  <si>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</si>
  <si>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</si>
  <si>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</si>
  <si>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</si>
  <si>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</si>
  <si>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</si>
  <si>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</si>
  <si>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</si>
  <si>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</si>
  <si>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</si>
  <si>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</si>
  <si>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</si>
  <si>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</si>
  <si>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</si>
  <si>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</si>
  <si>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</si>
  <si>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</si>
  <si>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IO 01.2</t>
  </si>
  <si>
    <t>STA</t>
  </si>
  <si>
    <t>1</t>
  </si>
  <si>
    <t>{bb7efcb9-556e-4952-b2ff-bad708a8d74b}</t>
  </si>
  <si>
    <t>2</t>
  </si>
  <si>
    <t>02</t>
  </si>
  <si>
    <t>IO 02</t>
  </si>
  <si>
    <t>{6f05826e-d9c0-4e5c-a800-b215804a4fac}</t>
  </si>
  <si>
    <t>03</t>
  </si>
  <si>
    <t>IO 03</t>
  </si>
  <si>
    <t>{176faf12-bc55-4085-8009-a6d33ae519da}</t>
  </si>
  <si>
    <t>04</t>
  </si>
  <si>
    <t>Oprava povrchů</t>
  </si>
  <si>
    <t>{55fc6f27-ade3-4fea-8f61-90aeeee91840}</t>
  </si>
  <si>
    <t>05</t>
  </si>
  <si>
    <t>VRN</t>
  </si>
  <si>
    <t>{3fcb390d-69eb-4a05-b23c-05c941946de1}</t>
  </si>
  <si>
    <t>KRYCÍ LIST SOUPISU PRACÍ</t>
  </si>
  <si>
    <t>Objekt:</t>
  </si>
  <si>
    <t>01 - IO 01.2</t>
  </si>
  <si>
    <t>Č. Kamenice</t>
  </si>
  <si>
    <t>Město Č. Kamenice</t>
  </si>
  <si>
    <t>Ing. Folbrecht</t>
  </si>
  <si>
    <t>J. Nešněra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</si>
  <si>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</si>
  <si>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</si>
  <si>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</si>
  <si>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</si>
  <si>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</si>
  <si>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</si>
  <si>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</si>
  <si>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</si>
  <si>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</si>
  <si>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</si>
  <si>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</si>
  <si>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</si>
  <si>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</si>
  <si>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</si>
  <si>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</si>
  <si>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</si>
  <si>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</si>
  <si>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</si>
  <si>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</si>
  <si>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</si>
  <si>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</si>
  <si>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</si>
  <si>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</si>
  <si>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</si>
  <si>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</si>
  <si>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</si>
  <si>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</si>
  <si>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</si>
  <si>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</si>
  <si>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</si>
  <si>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</si>
  <si>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</si>
  <si>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</si>
  <si>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CS ÚRS 2021 02</t>
  </si>
  <si>
    <t>4</t>
  </si>
  <si>
    <t>-1973912866</t>
  </si>
  <si>
    <t>PP</t>
  </si>
  <si>
    <t>Čerpání vody na dopravní výšku do 10 m s uvažovaným průměrným přítokem do 500 l/min</t>
  </si>
  <si>
    <t>115101301</t>
  </si>
  <si>
    <t>Pohotovost čerpací soupravy pro dopravní výšku do 10 m přítok do 500 l/min</t>
  </si>
  <si>
    <t>den</t>
  </si>
  <si>
    <t>-674995905</t>
  </si>
  <si>
    <t>Pohotovost záložní čerpací soupravy pro dopravní výšku do 10 m s uvažovaným průměrným přítokem do 500 l/min</t>
  </si>
  <si>
    <t>3</t>
  </si>
  <si>
    <t>119001405</t>
  </si>
  <si>
    <t>Dočasné zajištění potrubí z PE DN do 200 mm</t>
  </si>
  <si>
    <t>m</t>
  </si>
  <si>
    <t>-2057871196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</si>
  <si>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</si>
  <si>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VV</t>
  </si>
  <si>
    <t>1,4*7</t>
  </si>
  <si>
    <t>-4,2</t>
  </si>
  <si>
    <t>Součet</t>
  </si>
  <si>
    <t>119001406</t>
  </si>
  <si>
    <t>Dočasné zajištění potrubí z PE DN do 500 mm</t>
  </si>
  <si>
    <t>-717405268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</si>
  <si>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přes 200 do 500 mm</t>
  </si>
  <si>
    <t>1,4*1</t>
  </si>
  <si>
    <t>5</t>
  </si>
  <si>
    <t>119001421</t>
  </si>
  <si>
    <t>Dočasné zajištění kabelů a kabelových tratí ze 3 volně ložených kabelů</t>
  </si>
  <si>
    <t>-1806305877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</si>
  <si>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</si>
  <si>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1,4*10</t>
  </si>
  <si>
    <t>6</t>
  </si>
  <si>
    <t>119003131</t>
  </si>
  <si>
    <t>Výstražná páska pro zabezpečení výkopu zřízení</t>
  </si>
  <si>
    <t>-953953431</t>
  </si>
  <si>
    <t>Pomocné konstrukce při zabezpečení výkopu svislé výstražná páska zřízení</t>
  </si>
  <si>
    <t>288*2-400</t>
  </si>
  <si>
    <t>7</t>
  </si>
  <si>
    <t>119003132</t>
  </si>
  <si>
    <t>Výstražná páska pro zabezpečení výkopu odstranění</t>
  </si>
  <si>
    <t>1617869680</t>
  </si>
  <si>
    <t>Pomocné konstrukce při zabezpečení výkopu svislé výstražná páska odstranění</t>
  </si>
  <si>
    <t>8</t>
  </si>
  <si>
    <t>119004111</t>
  </si>
  <si>
    <t>Bezpečný vstup nebo výstup z výkopu pomocí žebříku zřízení</t>
  </si>
  <si>
    <t>1974895558</t>
  </si>
  <si>
    <t>Pomocné konstrukce při zabezpečení výkopu bezpečný vstup nebo výstup žebříkem zřízení</t>
  </si>
  <si>
    <t>9</t>
  </si>
  <si>
    <t>119004112</t>
  </si>
  <si>
    <t>Bezpečný vstup nebo výstup z výkopu pomocí žebříku odstranění</t>
  </si>
  <si>
    <t>-114348881</t>
  </si>
  <si>
    <t>Pomocné konstrukce při zabezpečení výkopu bezpečný vstup nebo výstup žebříkem odstranění</t>
  </si>
  <si>
    <t>10</t>
  </si>
  <si>
    <t>130001101</t>
  </si>
  <si>
    <t>Příplatek za ztížení vykopávky v blízkosti podzemního vedení</t>
  </si>
  <si>
    <t>m3</t>
  </si>
  <si>
    <t>384984447</t>
  </si>
  <si>
    <t>Příplatek k cenám hloubených vykopávek za ztížení vykopávky v blízkosti podzemního vedení nebo výbušnin pro jakoukoliv třídu horniny</t>
  </si>
  <si>
    <t>130,101*2*0,05</t>
  </si>
  <si>
    <t>11</t>
  </si>
  <si>
    <t>132251255</t>
  </si>
  <si>
    <t>Hloubení rýh nezapažených š do 2000 mm v hornině třídy těžitelnosti I, skupiny 3 objem do 1000 m3 strojně</t>
  </si>
  <si>
    <t>354549055</t>
  </si>
  <si>
    <t>Hloubení nezapažených rýh šířky přes 800 do 2 000 mm strojně s urovnáním dna do předepsaného profilu a spádu v hornině třídy těžitelnosti I skupiny 3 přes 500 do 1 000 m3</t>
  </si>
  <si>
    <t>288*1,4*(3,25+2,47+2,12+2,3+2,05+1,78+1,8+2,3+2,28+2,34+2,52+1,18+1,32+1,17+1,52)/15</t>
  </si>
  <si>
    <t>(1*2+2+2)*1*1,5"přípojky</t>
  </si>
  <si>
    <t>1*2*2*14"rozšíření pro šachty</t>
  </si>
  <si>
    <t>-310,975*2</t>
  </si>
  <si>
    <t>260,202*0,5 'Přepočtené koeficientem množství</t>
  </si>
  <si>
    <t>12</t>
  </si>
  <si>
    <t>132351255</t>
  </si>
  <si>
    <t>Hloubení rýh nezapažených š do 2000 mm v hornině třídy těžitelnosti II, skupiny 4 objem do 1000 m3 strojně</t>
  </si>
  <si>
    <t>-713231793</t>
  </si>
  <si>
    <t>Hloubení nezapažených rýh šířky přes 800 do 2 000 mm strojně s urovnáním dna do předepsaného profilu a spádu v hornině třídy těžitelnosti II skupiny 4 přes 500 do 1 000 m3</t>
  </si>
  <si>
    <t>-621,95</t>
  </si>
  <si>
    <t>13</t>
  </si>
  <si>
    <t>133212011</t>
  </si>
  <si>
    <t>Hloubení šachet v hornině třídy těžitelnosti I, skupiny 3, plocha výkopu do 4 m2 ručně</t>
  </si>
  <si>
    <t>488674054</t>
  </si>
  <si>
    <t>Hloubení šachet ručně zapažených i nezapažených v horninách třídy těžitelnosti I skupiny 3, půdorysná plocha výkopu do 4 m2</t>
  </si>
  <si>
    <t>1*1*2,5*2"sondy</t>
  </si>
  <si>
    <t>14</t>
  </si>
  <si>
    <t>151811133</t>
  </si>
  <si>
    <t>Osazení pažicího boxu hl výkopu do 4 m š do 5 m</t>
  </si>
  <si>
    <t>m2</t>
  </si>
  <si>
    <t>-353760424</t>
  </si>
  <si>
    <t>Zřízení pažicích boxů pro pažení a rozepření stěn rýh podzemního vedení hloubka výkopu do 4 m, šířka přes 2,5 do 5 m</t>
  </si>
  <si>
    <t>288*2*2</t>
  </si>
  <si>
    <t>-800</t>
  </si>
  <si>
    <t>151811233</t>
  </si>
  <si>
    <t>Odstranění pažicího boxu hl výkopu do 4 m š do 5 m</t>
  </si>
  <si>
    <t>2021731916</t>
  </si>
  <si>
    <t>Odstranění pažicích boxů pro pažení a rozepření stěn rýh podzemního vedení hloubka výkopu do 4 m, šířka přes 2,5 do 5 m</t>
  </si>
  <si>
    <t>16</t>
  </si>
  <si>
    <t>162351103</t>
  </si>
  <si>
    <t>Vodorovné přemístění do 500 m výkopku/sypaniny z horniny třídy těžitelnosti I, skupiny 1 až 3</t>
  </si>
  <si>
    <t>229812659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</si>
  <si>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</si>
  <si>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40,32+296,238"podsypy, obsypy mezidepo</t>
  </si>
  <si>
    <t>-233,721</t>
  </si>
  <si>
    <t>17</t>
  </si>
  <si>
    <t>162551108</t>
  </si>
  <si>
    <t>Vodorovné přemístění přes 2 500 do 3000 m výkopku/sypaniny z horniny třídy těžitelnosti I skupiny 1 až 3</t>
  </si>
  <si>
    <t>-1516239371</t>
  </si>
  <si>
    <t>Vodorovné přemístění výkopku nebo sypaniny po suchu na obvyklém dopravním prostředku, bez naložení výkopku, avšak se složením bez rozhrnutí z horniny třídy těžitelnosti I skupiny 1 až 3 na vzdálenost přes 2 500 do 3 000 m</t>
  </si>
  <si>
    <t>882,152-434,081</t>
  </si>
  <si>
    <t>-124,384</t>
  </si>
  <si>
    <t>323,687*0,5 'Přepočtené koeficientem množství</t>
  </si>
  <si>
    <t>18</t>
  </si>
  <si>
    <t>162551128</t>
  </si>
  <si>
    <t>Vodorovné přemístění přes 2 500 do 3000 m výkopku/sypaniny z horniny třídy těžitelnosti II skupiny 4 a 5</t>
  </si>
  <si>
    <t>-921295973</t>
  </si>
  <si>
    <t>Vodorovné přemístění výkopku nebo sypaniny po suchu na obvyklém dopravním prostředku, bez naložení výkopku, avšak se složením bez rozhrnutí z horniny třídy těžitelnosti II skupiny 4 a 5 na vzdálenost přes 2 500 do 3 000 m</t>
  </si>
  <si>
    <t>323,688"deponie investora</t>
  </si>
  <si>
    <t>323,688*0,5 'Přepočtené koeficientem množství</t>
  </si>
  <si>
    <t>19</t>
  </si>
  <si>
    <t>167151111</t>
  </si>
  <si>
    <t>Nakládání výkopku z hornin třídy těžitelnosti I, skupiny 1 až 3 přes 100 m3</t>
  </si>
  <si>
    <t>-335144178</t>
  </si>
  <si>
    <t>Nakládání, skládání a překládání neulehlého výkopku nebo sypaniny strojně nakládání, množství přes 100 m3, z hornin třídy těžitelnosti I, skupiny 1 až 3</t>
  </si>
  <si>
    <t>20</t>
  </si>
  <si>
    <t>171201201</t>
  </si>
  <si>
    <t>Uložení sypaniny na skládky</t>
  </si>
  <si>
    <t>1208158741</t>
  </si>
  <si>
    <t>Uložení sypaniny na skládky nebo meziskládky bez hutnění s upravením uložené sypaniny do předepsaného tvaru</t>
  </si>
  <si>
    <t>102,838"podsyp, obsyp na meziskládce</t>
  </si>
  <si>
    <t>161,844"přebytek na skládce investora</t>
  </si>
  <si>
    <t>174101101</t>
  </si>
  <si>
    <t>Zásyp jam, šachet rýh nebo kolem objektů sypaninou se zhutněním</t>
  </si>
  <si>
    <t>-1819461389</t>
  </si>
  <si>
    <t>Zásyp sypaninou z jakékoliv horniny strojně s uložením výkopku ve vrstvách se zhutněním jam, šachet, rýh nebo kolem objektů v těchto vykopávkách</t>
  </si>
  <si>
    <t>882,152</t>
  </si>
  <si>
    <t>-40,32-296,238"obsypy</t>
  </si>
  <si>
    <t>-(PI*0,62*0,62*27,14)"šachty</t>
  </si>
  <si>
    <t>-373,182</t>
  </si>
  <si>
    <t>22</t>
  </si>
  <si>
    <t>175151101</t>
  </si>
  <si>
    <t>Obsypání potrubí strojně sypaninou bez prohození, uloženou do 3 m</t>
  </si>
  <si>
    <t>-78022566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</si>
  <si>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</si>
  <si>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288*1,4*0,93</t>
  </si>
  <si>
    <t>-(PI*0,295*0,295*288)</t>
  </si>
  <si>
    <t>-205,721</t>
  </si>
  <si>
    <t>23</t>
  </si>
  <si>
    <t>M</t>
  </si>
  <si>
    <t>58337303</t>
  </si>
  <si>
    <t>štěrkopísek frakce 0/8</t>
  </si>
  <si>
    <t>t</t>
  </si>
  <si>
    <t>1257376517</t>
  </si>
  <si>
    <t>90,517*1,8 "Přepočtené koeficientem množství</t>
  </si>
  <si>
    <t>Svislé a kompletní konstrukce</t>
  </si>
  <si>
    <t>24</t>
  </si>
  <si>
    <t>321366111</t>
  </si>
  <si>
    <t>Výztuž železobetonových konstrukcí vodních staveb z oceli 10 505 D do 12 mm</t>
  </si>
  <si>
    <t>877876828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</si>
  <si>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</si>
  <si>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25</t>
  </si>
  <si>
    <t>326218511</t>
  </si>
  <si>
    <t>Zdění LTM obkladní z nepravidelných kamenů na maltu, objem jednoho kamene do 0,02 m3</t>
  </si>
  <si>
    <t>1853647273</t>
  </si>
  <si>
    <t>Zdění obkladního zdiva hradících konstrukcí z lomového kamene štípaného nebo ručně vybíraného na maltu včetně spárování z nepravidelných kamenů objemu 1 kusu kamene do 0,02 m3</t>
  </si>
  <si>
    <t>0,9</t>
  </si>
  <si>
    <t>26</t>
  </si>
  <si>
    <t>58380750</t>
  </si>
  <si>
    <t>kámen lomový regulační (10t=6,5 m3)</t>
  </si>
  <si>
    <t>1550289304</t>
  </si>
  <si>
    <t>0,900*2,4</t>
  </si>
  <si>
    <t>2,16*1,05 "Přepočtené koeficientem množství</t>
  </si>
  <si>
    <t>27</t>
  </si>
  <si>
    <t>326313312</t>
  </si>
  <si>
    <t>Zdivo nadzákladové z betonu pro prostředí s mrazovými cykly C 25/30 objemu do 3 m3</t>
  </si>
  <si>
    <t>427426566</t>
  </si>
  <si>
    <t>Zdivo nadzákladové z betonu  prostého pro prostředí s mrazovými cykly objemu do 3 m3 tř. C 25/30</t>
  </si>
  <si>
    <t>28</t>
  </si>
  <si>
    <t>358215114</t>
  </si>
  <si>
    <t>Bourání stoky kompletní nebo vybourání otvorů ze zdiva kamenného plochy do 4 m2</t>
  </si>
  <si>
    <t>-1151097221</t>
  </si>
  <si>
    <t>Bourání stoky kompletní nebo vybourání otvorů průřezové plochy do 4 m2 ve stokách ze zdiva kamenného</t>
  </si>
  <si>
    <t>0,8*1*1</t>
  </si>
  <si>
    <t>29</t>
  </si>
  <si>
    <t>359901211</t>
  </si>
  <si>
    <t>Monitoring stoky jakékoli výšky na nové kanalizaci</t>
  </si>
  <si>
    <t>11235061</t>
  </si>
  <si>
    <t>Monitoring stok (kamerový systém) jakékoli výšky nová kanalizace</t>
  </si>
  <si>
    <t>Vodorovné konstrukce</t>
  </si>
  <si>
    <t>30</t>
  </si>
  <si>
    <t>451572111</t>
  </si>
  <si>
    <t>Lože pod potrubí otevřený výkop z kameniva drobného těženého</t>
  </si>
  <si>
    <t>1807865454</t>
  </si>
  <si>
    <t>Lože pod potrubí, stoky a drobné objekty v otevřeném výkopu z kameniva drobného těženého 0 až 4 mm</t>
  </si>
  <si>
    <t>288*1,4*0,1</t>
  </si>
  <si>
    <t>-28</t>
  </si>
  <si>
    <t>31</t>
  </si>
  <si>
    <t>452386111</t>
  </si>
  <si>
    <t>Vyrovnávací prstence z betonu prostého tř. C 25/30 v do 100 mm</t>
  </si>
  <si>
    <t>kus</t>
  </si>
  <si>
    <t>637795997</t>
  </si>
  <si>
    <t>Podkladní a vyrovnávací konstrukce z betonu vyrovnávací prstence z prostého betonu tř. C 25/30 pod poklopy a mříže, výšky do 100 mm</t>
  </si>
  <si>
    <t>Trubní vedení</t>
  </si>
  <si>
    <t>32</t>
  </si>
  <si>
    <t>871001R</t>
  </si>
  <si>
    <t>Napojení na stávající betonovou stoku</t>
  </si>
  <si>
    <t>-1300904005</t>
  </si>
  <si>
    <t>33</t>
  </si>
  <si>
    <t>871315241</t>
  </si>
  <si>
    <t>Kanalizační potrubí z tvrdého PVC vícevrstvé tuhost třídy SN12 DN 150</t>
  </si>
  <si>
    <t>-198190653</t>
  </si>
  <si>
    <t>Kanalizační potrubí z tvrdého PVC v otevřeném výkopu ve sklonu do 20 %, hladkého plnostěnného vícevrstvého, tuhost třídy SN 12 DN 150</t>
  </si>
  <si>
    <t>34</t>
  </si>
  <si>
    <t>871445251R</t>
  </si>
  <si>
    <t>Kanalizační potrubí z tvrdého PVC vícevrstvé tuhost třídy SN12 DN 600</t>
  </si>
  <si>
    <t>1942861343</t>
  </si>
  <si>
    <t>Kanalizační potrubí z tvrdého PVC v otevřeném výkopu ve sklonu do 20 %, hladkého plnostěnného vícevrstvého, tuhost třídy SN 12 DN 600</t>
  </si>
  <si>
    <t>35</t>
  </si>
  <si>
    <t>877395122R</t>
  </si>
  <si>
    <t>Výřez a  montáž odbočné tvarovky na potrubí z kanalizačních trub z PVC DN 600</t>
  </si>
  <si>
    <t>2142940274</t>
  </si>
  <si>
    <t>36</t>
  </si>
  <si>
    <t>28617411</t>
  </si>
  <si>
    <t>odbočka sedlová kanalizace PP korugované DN 600/150</t>
  </si>
  <si>
    <t>123178272</t>
  </si>
  <si>
    <t>37</t>
  </si>
  <si>
    <t>890411811</t>
  </si>
  <si>
    <t>Bourání šachet z prefabrikovaných skruží ručně obestavěného prostoru do 1,5 m3</t>
  </si>
  <si>
    <t>-2128322766</t>
  </si>
  <si>
    <t>Bourání šachet a jímek ručně velikosti obestavěného prostoru do 1,5 m3 z prefabrikovaných skruží</t>
  </si>
  <si>
    <t>(PI*0,3*0,3*1,5)*2"vpusti</t>
  </si>
  <si>
    <t>38</t>
  </si>
  <si>
    <t>892442121</t>
  </si>
  <si>
    <t>Tlaková zkouška vzduchem potrubí DN 600 těsnícím vakem ucpávkovým</t>
  </si>
  <si>
    <t>úsek</t>
  </si>
  <si>
    <t>-724461023</t>
  </si>
  <si>
    <t>Tlakové zkoušky vzduchem těsnícími vaky ucpávkovými DN 600</t>
  </si>
  <si>
    <t>39</t>
  </si>
  <si>
    <t>894411311</t>
  </si>
  <si>
    <t>Osazení železobetonových dílců pro šachty skruží rovných</t>
  </si>
  <si>
    <t>-1832181730</t>
  </si>
  <si>
    <t>Osazení betonových nebo železobetonových dílců pro šachty skruží rovných</t>
  </si>
  <si>
    <t>40</t>
  </si>
  <si>
    <t>59224050</t>
  </si>
  <si>
    <t>skruž pro kanalizační šachty se zabudovanými stupadly 100x25x12cm</t>
  </si>
  <si>
    <t>-1859656242</t>
  </si>
  <si>
    <t>41</t>
  </si>
  <si>
    <t>59224051</t>
  </si>
  <si>
    <t>skruž pro kanalizační šachty se zabudovanými stupadly 100x50x12cm</t>
  </si>
  <si>
    <t>340779015</t>
  </si>
  <si>
    <t>42</t>
  </si>
  <si>
    <t>59224052</t>
  </si>
  <si>
    <t>skruž pro kanalizační šachty se zabudovanými stupadly 100 x 100 x 12 cm</t>
  </si>
  <si>
    <t>-28924277</t>
  </si>
  <si>
    <t>skruž pro kanalizační šachty se zabudovanými stupadly 100x100x12cm</t>
  </si>
  <si>
    <t>43</t>
  </si>
  <si>
    <t>894412411</t>
  </si>
  <si>
    <t>Osazení betonových nebo železobetonových dílců pro šachty skruží přechodových</t>
  </si>
  <si>
    <t>-1728218110</t>
  </si>
  <si>
    <t>44</t>
  </si>
  <si>
    <t>59224167</t>
  </si>
  <si>
    <t>skruž betonová přechodová 62,5/100x60x12cm, stupadla poplastovaná</t>
  </si>
  <si>
    <t>-606139619</t>
  </si>
  <si>
    <t>45</t>
  </si>
  <si>
    <t>894414111</t>
  </si>
  <si>
    <t>Osazení železobetonových dílců pro šachty skruží základových (dno)</t>
  </si>
  <si>
    <t>-10081477</t>
  </si>
  <si>
    <t>Osazení betonových nebo železobetonových dílců pro šachty skruží základových (dno)</t>
  </si>
  <si>
    <t>46</t>
  </si>
  <si>
    <t>59224338</t>
  </si>
  <si>
    <t>dno betonové šachty kanalizační 100x80x50 cm</t>
  </si>
  <si>
    <t>256682767</t>
  </si>
  <si>
    <t>dno betonové šachty kanalizační přímé 100x80x50cm</t>
  </si>
  <si>
    <t>47</t>
  </si>
  <si>
    <t>894414211</t>
  </si>
  <si>
    <t>Osazení betonových nebo železobetonových dílců pro šachty desek zákrytových</t>
  </si>
  <si>
    <t>1230212508</t>
  </si>
  <si>
    <t>48</t>
  </si>
  <si>
    <t>59224075R</t>
  </si>
  <si>
    <t>deska betonová zákrytová k ukončení šachet 1500/625x200mm</t>
  </si>
  <si>
    <t>95681670</t>
  </si>
  <si>
    <t>49</t>
  </si>
  <si>
    <t>895941111</t>
  </si>
  <si>
    <t>Zřízení vpusti kanalizační uliční z betonových dílců typ UV-50 normální</t>
  </si>
  <si>
    <t>-269991481</t>
  </si>
  <si>
    <t>Zřízení vpusti kanalizační  uliční z betonových dílců typ UV-50 normální</t>
  </si>
  <si>
    <t>50</t>
  </si>
  <si>
    <t>59223820R</t>
  </si>
  <si>
    <t>vpusť uliční  betonová VP1</t>
  </si>
  <si>
    <t>994801995</t>
  </si>
  <si>
    <t>51</t>
  </si>
  <si>
    <t>592238R2</t>
  </si>
  <si>
    <t>vpusť uliční  betonová VP2</t>
  </si>
  <si>
    <t>726207825</t>
  </si>
  <si>
    <t>52</t>
  </si>
  <si>
    <t>899104112</t>
  </si>
  <si>
    <t>Osazení poklopů litinových nebo ocelových včetně rámů pro třídu zatížení D400, E600</t>
  </si>
  <si>
    <t>2015522534</t>
  </si>
  <si>
    <t>Osazení poklopů litinových a ocelových včetně rámů pro třídu zatížení D400, E600</t>
  </si>
  <si>
    <t>53</t>
  </si>
  <si>
    <t>28661935</t>
  </si>
  <si>
    <t>poklop šachtový litinový dno DN 600 pro třídu zatížení D400</t>
  </si>
  <si>
    <t>-2056151353</t>
  </si>
  <si>
    <t>54</t>
  </si>
  <si>
    <t>28661932</t>
  </si>
  <si>
    <t>poklop šachtový litinový dno DN 600 pro třídu zatížení A15</t>
  </si>
  <si>
    <t>-1292695715</t>
  </si>
  <si>
    <t>997</t>
  </si>
  <si>
    <t>Přesun sutě</t>
  </si>
  <si>
    <t>55</t>
  </si>
  <si>
    <t>997013501</t>
  </si>
  <si>
    <t>Odvoz suti a vybouraných hmot na skládku nebo meziskládku do 1 km se složením</t>
  </si>
  <si>
    <t>1850857690</t>
  </si>
  <si>
    <t>Odvoz suti a vybouraných hmot na skládku nebo meziskládku  se složením, na vzdálenost do 1 km</t>
  </si>
  <si>
    <t>56</t>
  </si>
  <si>
    <t>997013509</t>
  </si>
  <si>
    <t>Příplatek k odvozu suti a vybouraných hmot na skládku ZKD 1 km přes 1 km</t>
  </si>
  <si>
    <t>1122929858</t>
  </si>
  <si>
    <t>Odvoz suti a vybouraných hmot na skládku nebo meziskládku  se složením, na vzdálenost Příplatek k ceně za každý další i započatý 1 km přes 1 km</t>
  </si>
  <si>
    <t>3,628*11 "Přepočtené koeficientem množství</t>
  </si>
  <si>
    <t>57</t>
  </si>
  <si>
    <t>997013601</t>
  </si>
  <si>
    <t>Poplatek za uložení na skládce (skládkovné) stavebního odpadu betonového kód odpadu 17 01 01</t>
  </si>
  <si>
    <t>-216186110</t>
  </si>
  <si>
    <t>Poplatek za uložení stavebního odpadu na skládce (skládkovné) z prostého betonu zatříděného do Katalogu odpadů pod kódem 17 01 01</t>
  </si>
  <si>
    <t>998</t>
  </si>
  <si>
    <t>Přesun hmot</t>
  </si>
  <si>
    <t>58</t>
  </si>
  <si>
    <t>998276101</t>
  </si>
  <si>
    <t>Přesun hmot pro trubní vedení z trub z plastických hmot otevřený výkop</t>
  </si>
  <si>
    <t>-1902880207</t>
  </si>
  <si>
    <t>Přesun hmot pro trubní vedení hloubené z trub z plastických hmot nebo sklolaminátových pro vodovody nebo kanalizace v otevřeném výkopu dopravní vzdálenost do 15 m</t>
  </si>
  <si>
    <t>02 - IO 02</t>
  </si>
  <si>
    <t xml:space="preserve">    9 - Ostatní konstrukce a práce, bourání</t>
  </si>
  <si>
    <t>-52384274</t>
  </si>
  <si>
    <t>911381723</t>
  </si>
  <si>
    <t>1424238582</t>
  </si>
  <si>
    <t>-1394651511</t>
  </si>
  <si>
    <t>-1331966467</t>
  </si>
  <si>
    <t>39*2</t>
  </si>
  <si>
    <t>-701463374</t>
  </si>
  <si>
    <t>-330760159</t>
  </si>
  <si>
    <t>-1748148366</t>
  </si>
  <si>
    <t>-40800658</t>
  </si>
  <si>
    <t>79,361*0,05</t>
  </si>
  <si>
    <t>1970977799</t>
  </si>
  <si>
    <t>39*1*(1,18+0,98+1,045+1,15)/4</t>
  </si>
  <si>
    <t>(5+22)*1*1,1"přípojky</t>
  </si>
  <si>
    <t>1*2*1,2*3"šachty</t>
  </si>
  <si>
    <t>79,361*0,5 "Přepočtené koeficientem množství</t>
  </si>
  <si>
    <t>-393786422</t>
  </si>
  <si>
    <t>-13475334</t>
  </si>
  <si>
    <t>6*0,5*0,6</t>
  </si>
  <si>
    <t>281430849</t>
  </si>
  <si>
    <t>6,55+32,811"podsyp, obsyp</t>
  </si>
  <si>
    <t>-1895104368</t>
  </si>
  <si>
    <t>79,361-25,98</t>
  </si>
  <si>
    <t>53,381*0,5 'Přepočtené koeficientem množství</t>
  </si>
  <si>
    <t>-2074434064</t>
  </si>
  <si>
    <t>-389089275</t>
  </si>
  <si>
    <t>-953814844</t>
  </si>
  <si>
    <t>39,361</t>
  </si>
  <si>
    <t>26,691*2</t>
  </si>
  <si>
    <t>1034788791</t>
  </si>
  <si>
    <t>79,361-6,55-42</t>
  </si>
  <si>
    <t>-(PI*0,62*0,62*1)*4</t>
  </si>
  <si>
    <t>-1591959849</t>
  </si>
  <si>
    <t>39*1*0,7</t>
  </si>
  <si>
    <t>4,5*1*0,5</t>
  </si>
  <si>
    <t>22*1*0,46</t>
  </si>
  <si>
    <t>-(PI*0,2*0,2*39)</t>
  </si>
  <si>
    <t>-(PI*0,62*0,62*0,5)*3</t>
  </si>
  <si>
    <t>-1523741774</t>
  </si>
  <si>
    <t>32,958*1,8 "Přepočtené koeficientem množství</t>
  </si>
  <si>
    <t>-1614460422</t>
  </si>
  <si>
    <t>733457224</t>
  </si>
  <si>
    <t>39*1*0,1</t>
  </si>
  <si>
    <t>26,5*1*0,1</t>
  </si>
  <si>
    <t>-1256048843</t>
  </si>
  <si>
    <t>613288420</t>
  </si>
  <si>
    <t>871355241</t>
  </si>
  <si>
    <t>Kanalizační potrubí z tvrdého PVC vícevrstvé tuhost třídy SN12 DN 200</t>
  </si>
  <si>
    <t>300009964</t>
  </si>
  <si>
    <t>Kanalizační potrubí z tvrdého PVC v otevřeném výkopu ve sklonu do 20 %, hladkého plnostěnného vícevrstvého, tuhost třídy SN 12 DN 200</t>
  </si>
  <si>
    <t>871395241</t>
  </si>
  <si>
    <t>Kanalizační potrubí z tvrdého PVC vícevrstvé tuhost třídy SN12 DN 400</t>
  </si>
  <si>
    <t>-1423574743</t>
  </si>
  <si>
    <t>Kanalizační potrubí z tvrdého PVC v otevřeném výkopu ve sklonu do 20 %, hladkého plnostěnného vícevrstvého, tuhost třídy SN 12 DN 400</t>
  </si>
  <si>
    <t>877395221</t>
  </si>
  <si>
    <t>Montáž tvarovek z tvrdého PVC-systém KG nebo z polypropylenu-systém KG 2000 dvouosé DN 400</t>
  </si>
  <si>
    <t>-32449512</t>
  </si>
  <si>
    <t>Montáž tvarovek na kanalizačním potrubí z trub z plastu  z tvrdého PVC nebo z polypropylenu v otevřeném výkopu dvouosých DN 400</t>
  </si>
  <si>
    <t>28611446</t>
  </si>
  <si>
    <t>odbočka kanalizační plastová s hrdlem KG 400/160/87°</t>
  </si>
  <si>
    <t>737205293</t>
  </si>
  <si>
    <t>-1145213146</t>
  </si>
  <si>
    <t>(PI*0,6*0,6*1,3)*5</t>
  </si>
  <si>
    <t>892392121</t>
  </si>
  <si>
    <t>Tlaková zkouška vzduchem potrubí DN 400 těsnícím vakem ucpávkovým</t>
  </si>
  <si>
    <t>-985835581</t>
  </si>
  <si>
    <t>Tlakové zkoušky vzduchem těsnícími vaky ucpávkovými DN 400</t>
  </si>
  <si>
    <t>1541634124</t>
  </si>
  <si>
    <t>-1532935185</t>
  </si>
  <si>
    <t>-619446137</t>
  </si>
  <si>
    <t>-587596287</t>
  </si>
  <si>
    <t>1298173567</t>
  </si>
  <si>
    <t>1550232925</t>
  </si>
  <si>
    <t>-431268944</t>
  </si>
  <si>
    <t>592238R3</t>
  </si>
  <si>
    <t>vpusť uliční betonová VP3</t>
  </si>
  <si>
    <t>-387902256</t>
  </si>
  <si>
    <t>592238R4</t>
  </si>
  <si>
    <t>vpusť uliční betonová VP4</t>
  </si>
  <si>
    <t>1685766081</t>
  </si>
  <si>
    <t>592238R5</t>
  </si>
  <si>
    <t>vpusť uliční betonová VP5</t>
  </si>
  <si>
    <t>316445454</t>
  </si>
  <si>
    <t>2142212240</t>
  </si>
  <si>
    <t>-1584983891</t>
  </si>
  <si>
    <t>Ostatní konstrukce a práce, bourání</t>
  </si>
  <si>
    <t>935113112</t>
  </si>
  <si>
    <t>Osazení odvodňovacího polymerbetonového žlabu s krycím roštem šířky přes 200 mm</t>
  </si>
  <si>
    <t>174266002</t>
  </si>
  <si>
    <t>Osazení odvodňovacího žlabu s krycím roštem  polymerbetonového šířky přes 200 mm</t>
  </si>
  <si>
    <t>456R1</t>
  </si>
  <si>
    <t>Žlab odvodňovací fasserfix 300 dle specifikace 1 vč. odtokové jímky</t>
  </si>
  <si>
    <t>-325573093</t>
  </si>
  <si>
    <t>1908500311</t>
  </si>
  <si>
    <t>1560169001</t>
  </si>
  <si>
    <t>14,114*11 "Přepočtené koeficientem množství</t>
  </si>
  <si>
    <t>560824233</t>
  </si>
  <si>
    <t>1127395058</t>
  </si>
  <si>
    <t>03 - IO 03</t>
  </si>
  <si>
    <t xml:space="preserve">    5 - Komunikace pozemní</t>
  </si>
  <si>
    <t>113151111</t>
  </si>
  <si>
    <t>Rozebrání zpevněných ploch ze silničních dílců</t>
  </si>
  <si>
    <t>998963233</t>
  </si>
  <si>
    <t>Rozebírání zpevněných ploch  s přemístěním na skládku na vzdálenost do 20 m nebo s naložením na dopravní prostředek ze silničních panelů</t>
  </si>
  <si>
    <t>6*3,5</t>
  </si>
  <si>
    <t>-1817346098</t>
  </si>
  <si>
    <t>-121177064</t>
  </si>
  <si>
    <t>-2099013087</t>
  </si>
  <si>
    <t>1,2*11</t>
  </si>
  <si>
    <t>1*4</t>
  </si>
  <si>
    <t>1113632195</t>
  </si>
  <si>
    <t>1,2*2</t>
  </si>
  <si>
    <t>-1386392337</t>
  </si>
  <si>
    <t>1,2*7</t>
  </si>
  <si>
    <t>1*5</t>
  </si>
  <si>
    <t>-281748963</t>
  </si>
  <si>
    <t>(149+78+41+3)*2</t>
  </si>
  <si>
    <t>24897504</t>
  </si>
  <si>
    <t>-1243892998</t>
  </si>
  <si>
    <t>212754383</t>
  </si>
  <si>
    <t>1083783614</t>
  </si>
  <si>
    <t>811,77*0,05</t>
  </si>
  <si>
    <t>297392690</t>
  </si>
  <si>
    <t>149*1,2*(1,17+2,33+3,18+3,39+3,49+3,79+3,74+3,07+2,88+2,39)/10</t>
  </si>
  <si>
    <t>78*1*(2,39+1,91+1,7+1,4)/4</t>
  </si>
  <si>
    <t>(1,5+1,5)*1*(2,05+1)/2"přípojky</t>
  </si>
  <si>
    <t>5,5*1*(1,19+0,52)/2</t>
  </si>
  <si>
    <t>8,5*1*(3,34+1,37+0,52)/3</t>
  </si>
  <si>
    <t>2*1*(3,1+0,52)/2</t>
  </si>
  <si>
    <t>8*1*(1,42+0,52)/2</t>
  </si>
  <si>
    <t>4*1*(2,25+0,52)/2</t>
  </si>
  <si>
    <t>6*1*(2,39+0,52)/2</t>
  </si>
  <si>
    <t>3,5*1*(1,63+0,52)/2</t>
  </si>
  <si>
    <t>3,5*1*(1,91+0,52)/2</t>
  </si>
  <si>
    <t>56*0,6*0,5</t>
  </si>
  <si>
    <t>1*2*(2,43+3,18+3,39+3,49+3,8+3,74+3,04+2,88+2,39+1,91+1,7+1,4)"šachty</t>
  </si>
  <si>
    <t>811,77*0,5 "Přepočtené koeficientem množství</t>
  </si>
  <si>
    <t>-1903814812</t>
  </si>
  <si>
    <t>1791064829</t>
  </si>
  <si>
    <t>-1868089889</t>
  </si>
  <si>
    <t>149*2*(1,6+2,73+3,6+3,8+3,9+4,2+4,1+3,5+3,3+2,8)/10</t>
  </si>
  <si>
    <t>78*2*(2,8+2,3+2,1+1,6)/4</t>
  </si>
  <si>
    <t>44*2*1,8</t>
  </si>
  <si>
    <t>-2054505231</t>
  </si>
  <si>
    <t>-1417551503</t>
  </si>
  <si>
    <t>30,08+179,174"podsy, obsyp</t>
  </si>
  <si>
    <t>64</t>
  </si>
  <si>
    <t>1575486702</t>
  </si>
  <si>
    <t>811,77-521,896</t>
  </si>
  <si>
    <t>289,874*0,5 'Přepočtené koeficientem množství</t>
  </si>
  <si>
    <t>65</t>
  </si>
  <si>
    <t>-1926964339</t>
  </si>
  <si>
    <t>-1951605655</t>
  </si>
  <si>
    <t>-1944419464</t>
  </si>
  <si>
    <t>209,254"lože, obsyp</t>
  </si>
  <si>
    <t>144,937*2"přebytek</t>
  </si>
  <si>
    <t>-594710118</t>
  </si>
  <si>
    <t>811,77</t>
  </si>
  <si>
    <t>-30,08</t>
  </si>
  <si>
    <t>-149*1,2*0,8</t>
  </si>
  <si>
    <t>-78*1*0,7</t>
  </si>
  <si>
    <t>-41*1*0,5</t>
  </si>
  <si>
    <t>-3*1*0,46</t>
  </si>
  <si>
    <t>-(2,43+3,18+3,39+3,49+3,8+3,74+3,04+2,88+2,39+1,91+1,7+1,4)*(PI*0,62*0,62*1)"šachty</t>
  </si>
  <si>
    <t>-627869172</t>
  </si>
  <si>
    <t>149*1,2*0,8</t>
  </si>
  <si>
    <t>78*1*0,7</t>
  </si>
  <si>
    <t>41*1*0,5</t>
  </si>
  <si>
    <t>3*1*0,46</t>
  </si>
  <si>
    <t>-(PI*0,25*0,25*149)</t>
  </si>
  <si>
    <t>-(PI*0,2*0,2*78)</t>
  </si>
  <si>
    <t>-(PI*0,1*0,1*41)</t>
  </si>
  <si>
    <t>-1200777813</t>
  </si>
  <si>
    <t>179,174*1,8 "Přepočtené koeficientem množství</t>
  </si>
  <si>
    <t>-980873973</t>
  </si>
  <si>
    <t>149+78</t>
  </si>
  <si>
    <t>-2087704591</t>
  </si>
  <si>
    <t>149*1,2*0,1</t>
  </si>
  <si>
    <t>78*1*0,1</t>
  </si>
  <si>
    <t>44*1*0,1</t>
  </si>
  <si>
    <t>-1949262008</t>
  </si>
  <si>
    <t>Komunikace pozemní</t>
  </si>
  <si>
    <t>584121108</t>
  </si>
  <si>
    <t>Osazení silničních dílců z ŽB do lože z kameniva těženého tl 40 mm plochy do 15 m2</t>
  </si>
  <si>
    <t>1881888510</t>
  </si>
  <si>
    <t>Osazení silničních dílců ze železového betonu  s podkladem z kameniva těženého do tl. 40 mm jakéhokoliv druhu a velikosti, na plochu jednotlivě do 15 m2</t>
  </si>
  <si>
    <t>1716884917</t>
  </si>
  <si>
    <t>993830265</t>
  </si>
  <si>
    <t>-1745616116</t>
  </si>
  <si>
    <t>871425251R</t>
  </si>
  <si>
    <t>Kanalizační potrubí z tvrdého PVC vícevrstvé tuhost třídy SN12 DN 500</t>
  </si>
  <si>
    <t>-653388581</t>
  </si>
  <si>
    <t>Kanalizační potrubí z tvrdého PVC v otevřeném výkopu ve sklonu do 20 %, hladkého plnostěnného vícevrstvého, tuhost třídy SN 12 DN 500</t>
  </si>
  <si>
    <t>1126385316</t>
  </si>
  <si>
    <t>28611447</t>
  </si>
  <si>
    <t>odbočka kanalizační plastová s hrdlem KG 400/200/87°</t>
  </si>
  <si>
    <t>1707620140</t>
  </si>
  <si>
    <t>877425221</t>
  </si>
  <si>
    <t>Montáž tvarovek z tvrdého PVC-systém KG nebo z polypropylenu-systém KG 2000 dvouosé DN 500</t>
  </si>
  <si>
    <t>-980114134</t>
  </si>
  <si>
    <t>Montáž tvarovek na kanalizačním potrubí z trub z plastu  z tvrdého PVC nebo z polypropylenu v otevřeném výkopu dvouosých DN 500</t>
  </si>
  <si>
    <t>28611451</t>
  </si>
  <si>
    <t>odbočka kanalizační plastová s hrdlem KG 500/160/87°</t>
  </si>
  <si>
    <t>-1854609994</t>
  </si>
  <si>
    <t>28611452</t>
  </si>
  <si>
    <t>odbočka kanalizační plastová s hrdlem KG 500/200/87°</t>
  </si>
  <si>
    <t>-1599686765</t>
  </si>
  <si>
    <t>-1348778604</t>
  </si>
  <si>
    <t>(PI*0,3*0,3*1,3)*2</t>
  </si>
  <si>
    <t>2083939811</t>
  </si>
  <si>
    <t>892422121</t>
  </si>
  <si>
    <t>Tlaková zkouška vzduchem potrubí DN 500 těsnícím vakem ucpávkovým</t>
  </si>
  <si>
    <t>5064043</t>
  </si>
  <si>
    <t>Tlakové zkoušky vzduchem těsnícími vaky ucpávkovými DN 500</t>
  </si>
  <si>
    <t>-1988874966</t>
  </si>
  <si>
    <t>737525129</t>
  </si>
  <si>
    <t>969155866</t>
  </si>
  <si>
    <t>-1467415780</t>
  </si>
  <si>
    <t>1125252418</t>
  </si>
  <si>
    <t>-1547133964</t>
  </si>
  <si>
    <t>-1321853575</t>
  </si>
  <si>
    <t>-1999524351</t>
  </si>
  <si>
    <t>-962426260</t>
  </si>
  <si>
    <t>59223820R6</t>
  </si>
  <si>
    <t>vpusť uliční  betonová UV1</t>
  </si>
  <si>
    <t>2027830191</t>
  </si>
  <si>
    <t>592238R7</t>
  </si>
  <si>
    <t>vpusť uliční  betonová UV2</t>
  </si>
  <si>
    <t>-539404222</t>
  </si>
  <si>
    <t>619805637</t>
  </si>
  <si>
    <t>438674456</t>
  </si>
  <si>
    <t>-1033350633</t>
  </si>
  <si>
    <t>-1646054451</t>
  </si>
  <si>
    <t>59</t>
  </si>
  <si>
    <t>979094441</t>
  </si>
  <si>
    <t>Očištění vybouraných silničních dílců s původním spárováním z kameniva těženého</t>
  </si>
  <si>
    <t>-33132387</t>
  </si>
  <si>
    <t>Očištění vybouraných prvků komunikací od spojovacího materiálu s odklizením a uložením očištěných hmot a spojovacího materiálu na skládku na vzdálenost do 10 m silničních dílců s původním vyplněním spár kamenivem těženým</t>
  </si>
  <si>
    <t>60</t>
  </si>
  <si>
    <t>1093898510</t>
  </si>
  <si>
    <t>61</t>
  </si>
  <si>
    <t>262301746</t>
  </si>
  <si>
    <t>8,866*11 "Přepočtené koeficientem množství</t>
  </si>
  <si>
    <t>62</t>
  </si>
  <si>
    <t>1336802458</t>
  </si>
  <si>
    <t>63</t>
  </si>
  <si>
    <t>-174806777</t>
  </si>
  <si>
    <t>04 - Oprava povrchů</t>
  </si>
  <si>
    <t>113106023</t>
  </si>
  <si>
    <t>Rozebrání dlažeb při překopech komunikací pro pěší ze zámkové dlažby ručně</t>
  </si>
  <si>
    <t>1548950092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</si>
  <si>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</si>
  <si>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52,09</t>
  </si>
  <si>
    <t>5,72+3,3+4,82</t>
  </si>
  <si>
    <t>113107223</t>
  </si>
  <si>
    <t>Odstranění podkladu z kameniva drceného tl 300 mm strojně pl přes 200 m2</t>
  </si>
  <si>
    <t>1498131748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</si>
  <si>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</si>
  <si>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65,93</t>
  </si>
  <si>
    <t>947/2*1,2</t>
  </si>
  <si>
    <t>-20</t>
  </si>
  <si>
    <t>113107236</t>
  </si>
  <si>
    <t>Odstranění podkladu z betonu vyztuženého sítěmi tl 150 mm strojně pl přes 200 m2</t>
  </si>
  <si>
    <t>-1659329408</t>
  </si>
  <si>
    <t>Odstranění podkladů nebo krytů strojně plochy jednotlivě přes 200 m2 s přemístěním hmot na skládku na vzdálenost do 20 m nebo s naložením na dopravní prostředek z betonu vyztuženého sítěmi, o tl. vrstvy přes 100 do 150 mm</t>
  </si>
  <si>
    <t>15,68</t>
  </si>
  <si>
    <t>113107242</t>
  </si>
  <si>
    <t>Odstranění podkladu živičného tl 100 mm strojně pl přes 200 m2</t>
  </si>
  <si>
    <t>367202494</t>
  </si>
  <si>
    <t>Odstranění podkladů nebo krytů strojně plochy jednotlivě přes 200 m2 s přemístěním hmot na skládku na vzdálenost do 20 m nebo s naložením na dopravní prostředek živičných, o tl. vrstvy přes 50 do 100 mm</t>
  </si>
  <si>
    <t>947/2*1,7-20</t>
  </si>
  <si>
    <t>113107326</t>
  </si>
  <si>
    <t>Odstranění podkladu z kameniva drceného se štětem tl 450 mm strojně pl do 50 m2</t>
  </si>
  <si>
    <t>1503581494</t>
  </si>
  <si>
    <t>Odstranění podkladů nebo krytů strojně plochy jednotlivě do 50 m2 s přemístěním hmot na skládku na vzdálenost do 3 m nebo s naložením na dopravní prostředek z kameniva hrubého drceného se štětem, o tl. vrstvy přes 250 do 450 mm</t>
  </si>
  <si>
    <t>6,83</t>
  </si>
  <si>
    <t>0,59</t>
  </si>
  <si>
    <t>113154253</t>
  </si>
  <si>
    <t>Frézování živičného krytu tl 50 mm pruh š 1 m pl do 1000 m2 s překážkami v trase</t>
  </si>
  <si>
    <t>-726120447</t>
  </si>
  <si>
    <t>Frézování živičného podkladu nebo krytu  s naložením na dopravní prostředek plochy přes 500 do 1 000 m2 s překážkami v trase pruhu šířky do 1 m, tloušťky vrstvy 50 mm</t>
  </si>
  <si>
    <t>56,73</t>
  </si>
  <si>
    <t>133,09</t>
  </si>
  <si>
    <t>115,32</t>
  </si>
  <si>
    <t>612,91</t>
  </si>
  <si>
    <t>28,95</t>
  </si>
  <si>
    <t>113201112</t>
  </si>
  <si>
    <t>Vytrhání obrub silničních ležatých</t>
  </si>
  <si>
    <t>-1520093202</t>
  </si>
  <si>
    <t>Vytrhání obrub  s vybouráním lože, s přemístěním hmot na skládku na vzdálenost do 3 m nebo s naložením na dopravní prostředek silničních ležatých</t>
  </si>
  <si>
    <t>121151123</t>
  </si>
  <si>
    <t>Sejmutí ornice plochy přes 500 m2 tl vrstvy do 200 mm strojně</t>
  </si>
  <si>
    <t>-508889377</t>
  </si>
  <si>
    <t>Sejmutí ornice strojně při souvislé ploše přes 500 m2, tl. vrstvy do 200 mm</t>
  </si>
  <si>
    <t>587,82</t>
  </si>
  <si>
    <t>655,36</t>
  </si>
  <si>
    <t>6,85+8,05</t>
  </si>
  <si>
    <t>-1243,18</t>
  </si>
  <si>
    <t>181351113</t>
  </si>
  <si>
    <t>Rozprostření ornice tl vrstvy do 200 mm pl přes 500 m2 v rovině nebo ve svahu do 1:5 strojně</t>
  </si>
  <si>
    <t>-1706007262</t>
  </si>
  <si>
    <t>Rozprostření a urovnání ornice v rovině nebo ve svahu sklonu do 1:5 strojně při souvislé ploše přes 500 m2, tl. vrstvy do 200 mm</t>
  </si>
  <si>
    <t>181411131</t>
  </si>
  <si>
    <t>Založení parkového trávníku výsevem plochy do 1000 m2 v rovině a ve svahu do 1:5</t>
  </si>
  <si>
    <t>593839331</t>
  </si>
  <si>
    <t>Založení trávníku na půdě předem připravené plochy do 1000 m2 výsevem včetně utažení parkového v rovině nebo na svahu do 1:5</t>
  </si>
  <si>
    <t>00572410</t>
  </si>
  <si>
    <t>osivo směs travní parková</t>
  </si>
  <si>
    <t>kg</t>
  </si>
  <si>
    <t>1047807513</t>
  </si>
  <si>
    <t>14,9*0,015 "Přepočtené koeficientem množství</t>
  </si>
  <si>
    <t>564752111</t>
  </si>
  <si>
    <t>Podklad z vibrovaného štěrku VŠ tl 150 mm</t>
  </si>
  <si>
    <t>20365933</t>
  </si>
  <si>
    <t>Podklad nebo kryt z vibrovaného štěrku VŠ  s rozprostřením, vlhčením a zhutněním, po zhutnění tl. 150 mm</t>
  </si>
  <si>
    <t>564871111</t>
  </si>
  <si>
    <t>Podklad ze štěrkodrtě ŠD tl 250 mm</t>
  </si>
  <si>
    <t>1347381697</t>
  </si>
  <si>
    <t>Podklad ze štěrkodrti ŠD  s rozprostřením a zhutněním, po zhutnění tl. 250 mm</t>
  </si>
  <si>
    <t>7,42</t>
  </si>
  <si>
    <t>634,13</t>
  </si>
  <si>
    <t>564931412</t>
  </si>
  <si>
    <t>Podklad z asfaltového recyklátu tl 100 mm</t>
  </si>
  <si>
    <t>1749966182</t>
  </si>
  <si>
    <t>Podklad nebo podsyp z asfaltového recyklátu  s rozprostřením a zhutněním, po zhutnění tl. 100 mm</t>
  </si>
  <si>
    <t>955,95-162,78"provizorní povrch</t>
  </si>
  <si>
    <t>565136101</t>
  </si>
  <si>
    <t>Asfaltový beton vrstva podkladní ACP 22 (obalované kamenivo OKH) tl 50 mm š do 1,5 m</t>
  </si>
  <si>
    <t>-1059840204</t>
  </si>
  <si>
    <t>Asfaltový beton vrstva podkladní ACP 22 (obalované kamenivo hrubozrnné - OKH)  s rozprostřením a zhutněním v pruhu šířky do 1,5 m, po zhutnění tl. 50 mm</t>
  </si>
  <si>
    <t>135,65</t>
  </si>
  <si>
    <t>573211107</t>
  </si>
  <si>
    <t>Postřik živičný spojovací z asfaltu v množství 0,30 kg/m2</t>
  </si>
  <si>
    <t>-2138371836</t>
  </si>
  <si>
    <t>Postřik spojovací PS bez posypu kamenivem z asfaltu silničního, v množství 0,30 kg/m2</t>
  </si>
  <si>
    <t>162,78+135,65</t>
  </si>
  <si>
    <t>577134131</t>
  </si>
  <si>
    <t>Asfaltový beton vrstva obrusná ACO 11 (ABS) tř. I tl 40 mm š do 3 m z modifikovaného asfaltu</t>
  </si>
  <si>
    <t>104991917</t>
  </si>
  <si>
    <t>Asfaltový beton vrstva obrusná ACO 11 (ABS)  s rozprostřením a se zhutněním z modifikovaného asfaltu v pruhu šířky přes do 1,5 do 3 m, po zhutnění tl. 40 mm</t>
  </si>
  <si>
    <t>162,78</t>
  </si>
  <si>
    <t>577155132</t>
  </si>
  <si>
    <t>Asfaltový beton vrstva ložní ACL 16 (ABH) tl 60 mm š do 3 m z modifikovaného asfaltu</t>
  </si>
  <si>
    <t>-248298119</t>
  </si>
  <si>
    <t>Asfaltový beton vrstva ložní ACL 16 (ABH)  s rozprostřením a zhutněním z modifikovaného asfaltu v pruhu šířky přes 1,5 do 3 m, po zhutnění tl. 60 mm</t>
  </si>
  <si>
    <t>581121115</t>
  </si>
  <si>
    <t>Kryt cementobetonový vozovek skupiny CB I tl 150 mm</t>
  </si>
  <si>
    <t>-1860989617</t>
  </si>
  <si>
    <t>Kryt cementobetonový silničních komunikací  skupiny CB I tl. 150 mm</t>
  </si>
  <si>
    <t>596211110</t>
  </si>
  <si>
    <t>Kladení zámkové dlažby komunikací pro pěší tl 60 mm skupiny A pl do 50 m2</t>
  </si>
  <si>
    <t>905028622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</si>
  <si>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</si>
  <si>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916131213</t>
  </si>
  <si>
    <t>Osazení silničního obrubníku betonového stojatého s boční opěrou do lože z betonu prostého</t>
  </si>
  <si>
    <t>1634093297</t>
  </si>
  <si>
    <t>Osazení silničního obrubníku betonového se zřízením lože, s vyplněním a zatřením spár cementovou maltou stojatého s boční opěrou z betonu prostého, do lože z betonu prostého</t>
  </si>
  <si>
    <t>919112233</t>
  </si>
  <si>
    <t>Řezání spár pro vytvoření komůrky š 20 mm hl 40 mm pro těsnící zálivku v živičném krytu</t>
  </si>
  <si>
    <t>316619991</t>
  </si>
  <si>
    <t>Řezání dilatačních spár v živičném krytu  vytvoření komůrky pro těsnící zálivku šířky 20 mm, hloubky 40 mm</t>
  </si>
  <si>
    <t>101*2</t>
  </si>
  <si>
    <t>919122132</t>
  </si>
  <si>
    <t>Těsnění spár zálivkou za tepla pro komůrky š 20 mm hl 40 mm s těsnicím profilem</t>
  </si>
  <si>
    <t>1656821778</t>
  </si>
  <si>
    <t>Utěsnění dilatačních spár zálivkou za tepla  v cementobetonovém nebo živičném krytu včetně adhezního nátěru s těsnicím profilem pod zálivkou, pro komůrky šířky 20 mm, hloubky 40 mm</t>
  </si>
  <si>
    <t>919731121</t>
  </si>
  <si>
    <t>Zarovnání styčné plochy podkladu nebo krytu živičného tl do 50 mm</t>
  </si>
  <si>
    <t>466383223</t>
  </si>
  <si>
    <t>Zarovnání styčné plochy podkladu nebo krytu podél vybourané části komunikace nebo zpevněné plochy  živičné tl. do 50 mm</t>
  </si>
  <si>
    <t>9198R</t>
  </si>
  <si>
    <t>Zkouška hutnění</t>
  </si>
  <si>
    <t>1603417210</t>
  </si>
  <si>
    <t>979021113</t>
  </si>
  <si>
    <t>Očištění vybouraných obrubníků a krajníků silničních při překopech inženýrských sítí</t>
  </si>
  <si>
    <t>1828578497</t>
  </si>
  <si>
    <t>Očištění vybouraných prvků při překopech inženýrských sítí od spojovacího materiálu s odklizením a uložením očištěných hmot a spojovacího materiálu na skládku do vzdálenosti 10 m nebo naložením na dopravní prostředek obrubníků a krajníků, vybouraných z jakéhokoliv lože a s jakoukoliv výplní spár silničních</t>
  </si>
  <si>
    <t>979051121</t>
  </si>
  <si>
    <t>Očištění zámkových dlaždic se spárováním z kameniva těženého při překopech inženýrských sítí</t>
  </si>
  <si>
    <t>-1442536170</t>
  </si>
  <si>
    <t>Očištění vybouraných prvků při překopech inženýrských sítí od spojovacího materiálu s odklizením a uložením očištěných hmot a spojovacího materiálu na skládku do vzdálenosti 10 m nebo naložením na dopravní prostředek zámkových dlaždic s vyplněním spár kamenivem</t>
  </si>
  <si>
    <t>997221551</t>
  </si>
  <si>
    <t>Vodorovná doprava suti ze sypkých materiálů do 1 km</t>
  </si>
  <si>
    <t>-183947981</t>
  </si>
  <si>
    <t>Vodorovná doprava suti  bez naložení, ale se složením a s hrubým urovnáním ze sypkých materiálů, na vzdálenost do 1 km</t>
  </si>
  <si>
    <t>582,228</t>
  </si>
  <si>
    <t>171"zpět na komunikaci</t>
  </si>
  <si>
    <t>997221559</t>
  </si>
  <si>
    <t>Příplatek ZKD 1 km u vodorovné dopravy suti ze sypkých materiálů</t>
  </si>
  <si>
    <t>357062865</t>
  </si>
  <si>
    <t>Vodorovná doprava suti  bez naložení, ale se složením a s hrubým urovnáním Příplatek k ceně za každý další i započatý 1 km přes 1 km</t>
  </si>
  <si>
    <t>411,228*11 "Přepočtené koeficientem množství</t>
  </si>
  <si>
    <t>171*5"zpět na komunikaci</t>
  </si>
  <si>
    <t>997221873</t>
  </si>
  <si>
    <t>Poplatek za uložení stavebního odpadu na recyklační skládce (skládkovné) zeminy a kamení zatříděného do Katalogu odpadů pod kódem 17 05 04</t>
  </si>
  <si>
    <t>-1826191373</t>
  </si>
  <si>
    <t>604,239-298,305-8,8</t>
  </si>
  <si>
    <t>997221875</t>
  </si>
  <si>
    <t>Poplatek za uložení stavebního odpadu na recyklační skládce (skládkovné) asfaltového bez obsahu dehtu zatříděného do Katalogu odpadů pod kódem 17 03 02</t>
  </si>
  <si>
    <t>288686028</t>
  </si>
  <si>
    <t>177,089+121,216-6,96-171"část použita na provizorní komunikaci</t>
  </si>
  <si>
    <t>998225111</t>
  </si>
  <si>
    <t>Přesun hmot pro pozemní komunikace s krytem z kamene, monolitickým betonovým nebo živičným</t>
  </si>
  <si>
    <t>-410040801</t>
  </si>
  <si>
    <t>Přesun hmot pro komunikace s krytem z kameniva, monolitickým betonovým nebo živičným  dopravní vzdálenost do 200 m jakékoliv délky objektu</t>
  </si>
  <si>
    <t>05 -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</si>
  <si>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</si>
  <si>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</si>
  <si>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</si>
  <si>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</si>
  <si>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</si>
  <si>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</si>
  <si>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</si>
  <si>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</si>
  <si>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</si>
  <si>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soubor</t>
  </si>
  <si>
    <t>CS ÚRS 2020 01</t>
  </si>
  <si>
    <t>1024</t>
  </si>
  <si>
    <t>-657983316</t>
  </si>
  <si>
    <t>012303000</t>
  </si>
  <si>
    <t>Geodetické práce po výstavbě</t>
  </si>
  <si>
    <t>979470230</t>
  </si>
  <si>
    <t>013254000</t>
  </si>
  <si>
    <t>Dokumentace skutečného provedení stavby</t>
  </si>
  <si>
    <t>CS ÚRS 2019 01</t>
  </si>
  <si>
    <t>-301817198</t>
  </si>
  <si>
    <t>013294000</t>
  </si>
  <si>
    <t>Ostatní dokumentace - fotodokumentace stavby</t>
  </si>
  <si>
    <t>172515512</t>
  </si>
  <si>
    <t>Ostatní dokumentace</t>
  </si>
  <si>
    <t>VRN3</t>
  </si>
  <si>
    <t>Zařízení staveniště</t>
  </si>
  <si>
    <t>032903000</t>
  </si>
  <si>
    <t>Náklady na provoz a údržbu vybavení staveniště</t>
  </si>
  <si>
    <t>1868628400</t>
  </si>
  <si>
    <t>VRN7</t>
  </si>
  <si>
    <t>Provozní vlivy</t>
  </si>
  <si>
    <t>072103011</t>
  </si>
  <si>
    <t>Zajištění DIO komunikace a dopravní značení</t>
  </si>
  <si>
    <t>341451803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</si>
</sst>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3" t="s">
        <v>14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1"/>
      <c r="AQ5" s="21"/>
      <c r="AR5" s="19"/>
      <c r="BE5" s="260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65" t="s">
        <v>17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1"/>
      <c r="AQ6" s="21"/>
      <c r="AR6" s="19"/>
      <c r="BE6" s="261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61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61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61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61"/>
      <c r="BS10" s="16" t="s">
        <v>6</v>
      </c>
    </row>
    <row r="11" spans="2:71" s="1" customFormat="1" ht="18.4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261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61"/>
      <c r="BS12" s="16" t="s">
        <v>6</v>
      </c>
    </row>
    <row r="13" spans="2:71" s="1" customFormat="1" ht="12" customHeight="1">
      <c r="B13" s="20"/>
      <c r="C13" s="21"/>
      <c r="D13" s="28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28</v>
      </c>
      <c r="AO13" s="21"/>
      <c r="AP13" s="21"/>
      <c r="AQ13" s="21"/>
      <c r="AR13" s="19"/>
      <c r="BE13" s="261"/>
      <c r="BS13" s="16" t="s">
        <v>6</v>
      </c>
    </row>
    <row r="14" spans="2:71" ht="12.75">
      <c r="B14" s="20"/>
      <c r="C14" s="21"/>
      <c r="D14" s="21"/>
      <c r="E14" s="266" t="s">
        <v>28</v>
      </c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8" t="s">
        <v>26</v>
      </c>
      <c r="AL14" s="21"/>
      <c r="AM14" s="21"/>
      <c r="AN14" s="30" t="s">
        <v>28</v>
      </c>
      <c r="AO14" s="21"/>
      <c r="AP14" s="21"/>
      <c r="AQ14" s="21"/>
      <c r="AR14" s="19"/>
      <c r="BE14" s="261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61"/>
      <c r="BS15" s="16" t="s">
        <v>4</v>
      </c>
    </row>
    <row r="16" spans="2:71" s="1" customFormat="1" ht="12" customHeight="1">
      <c r="B16" s="20"/>
      <c r="C16" s="21"/>
      <c r="D16" s="28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61"/>
      <c r="BS16" s="16" t="s">
        <v>4</v>
      </c>
    </row>
    <row r="17" spans="2:71" s="1" customFormat="1" ht="18.4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261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61"/>
      <c r="BS18" s="16" t="s">
        <v>6</v>
      </c>
    </row>
    <row r="19" spans="2:71" s="1" customFormat="1" ht="12" customHeight="1">
      <c r="B19" s="20"/>
      <c r="C19" s="21"/>
      <c r="D19" s="28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261"/>
      <c r="BS19" s="16" t="s">
        <v>6</v>
      </c>
    </row>
    <row r="20" spans="2:71" s="1" customFormat="1" ht="18.4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261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61"/>
    </row>
    <row r="22" spans="2:57" s="1" customFormat="1" ht="12" customHeight="1">
      <c r="B22" s="20"/>
      <c r="C22" s="21"/>
      <c r="D22" s="28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61"/>
    </row>
    <row r="23" spans="2:57" s="1" customFormat="1" ht="16.5" customHeight="1">
      <c r="B23" s="20"/>
      <c r="C23" s="21"/>
      <c r="D23" s="21"/>
      <c r="E23" s="268" t="s">
        <v>1</v>
      </c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8"/>
      <c r="AN23" s="268"/>
      <c r="AO23" s="21"/>
      <c r="AP23" s="21"/>
      <c r="AQ23" s="21"/>
      <c r="AR23" s="19"/>
      <c r="BE23" s="261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61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61"/>
    </row>
    <row r="26" spans="1:57" s="2" customFormat="1" ht="25.9" customHeight="1">
      <c r="A26" s="33"/>
      <c r="B26" s="34"/>
      <c r="C26" s="35"/>
      <c r="D26" s="36" t="s">
        <v>33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69">
        <f>ROUND(AG94,2)</f>
        <v>0</v>
      </c>
      <c r="AL26" s="270"/>
      <c r="AM26" s="270"/>
      <c r="AN26" s="270"/>
      <c r="AO26" s="270"/>
      <c r="AP26" s="35"/>
      <c r="AQ26" s="35"/>
      <c r="AR26" s="38"/>
      <c r="BE26" s="261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61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71" t="s">
        <v>34</v>
      </c>
      <c r="M28" s="271"/>
      <c r="N28" s="271"/>
      <c r="O28" s="271"/>
      <c r="P28" s="271"/>
      <c r="Q28" s="35"/>
      <c r="R28" s="35"/>
      <c r="S28" s="35"/>
      <c r="T28" s="35"/>
      <c r="U28" s="35"/>
      <c r="V28" s="35"/>
      <c r="W28" s="271" t="s">
        <v>35</v>
      </c>
      <c r="X28" s="271"/>
      <c r="Y28" s="271"/>
      <c r="Z28" s="271"/>
      <c r="AA28" s="271"/>
      <c r="AB28" s="271"/>
      <c r="AC28" s="271"/>
      <c r="AD28" s="271"/>
      <c r="AE28" s="271"/>
      <c r="AF28" s="35"/>
      <c r="AG28" s="35"/>
      <c r="AH28" s="35"/>
      <c r="AI28" s="35"/>
      <c r="AJ28" s="35"/>
      <c r="AK28" s="271" t="s">
        <v>36</v>
      </c>
      <c r="AL28" s="271"/>
      <c r="AM28" s="271"/>
      <c r="AN28" s="271"/>
      <c r="AO28" s="271"/>
      <c r="AP28" s="35"/>
      <c r="AQ28" s="35"/>
      <c r="AR28" s="38"/>
      <c r="BE28" s="261"/>
    </row>
    <row r="29" spans="2:57" s="3" customFormat="1" ht="14.45" customHeight="1">
      <c r="B29" s="39"/>
      <c r="C29" s="40"/>
      <c r="D29" s="28" t="s">
        <v>37</v>
      </c>
      <c r="E29" s="40"/>
      <c r="F29" s="28" t="s">
        <v>38</v>
      </c>
      <c r="G29" s="40"/>
      <c r="H29" s="40"/>
      <c r="I29" s="40"/>
      <c r="J29" s="40"/>
      <c r="K29" s="40"/>
      <c r="L29" s="274">
        <v>0.21</v>
      </c>
      <c r="M29" s="273"/>
      <c r="N29" s="273"/>
      <c r="O29" s="273"/>
      <c r="P29" s="273"/>
      <c r="Q29" s="40"/>
      <c r="R29" s="40"/>
      <c r="S29" s="40"/>
      <c r="T29" s="40"/>
      <c r="U29" s="40"/>
      <c r="V29" s="40"/>
      <c r="W29" s="272">
        <f>ROUND(AZ94,2)</f>
        <v>0</v>
      </c>
      <c r="X29" s="273"/>
      <c r="Y29" s="273"/>
      <c r="Z29" s="273"/>
      <c r="AA29" s="273"/>
      <c r="AB29" s="273"/>
      <c r="AC29" s="273"/>
      <c r="AD29" s="273"/>
      <c r="AE29" s="273"/>
      <c r="AF29" s="40"/>
      <c r="AG29" s="40"/>
      <c r="AH29" s="40"/>
      <c r="AI29" s="40"/>
      <c r="AJ29" s="40"/>
      <c r="AK29" s="272">
        <f>ROUND(AV94,2)</f>
        <v>0</v>
      </c>
      <c r="AL29" s="273"/>
      <c r="AM29" s="273"/>
      <c r="AN29" s="273"/>
      <c r="AO29" s="273"/>
      <c r="AP29" s="40"/>
      <c r="AQ29" s="40"/>
      <c r="AR29" s="41"/>
      <c r="BE29" s="262"/>
    </row>
    <row r="30" spans="2:57" s="3" customFormat="1" ht="14.45" customHeight="1">
      <c r="B30" s="39"/>
      <c r="C30" s="40"/>
      <c r="D30" s="40"/>
      <c r="E30" s="40"/>
      <c r="F30" s="28" t="s">
        <v>39</v>
      </c>
      <c r="G30" s="40"/>
      <c r="H30" s="40"/>
      <c r="I30" s="40"/>
      <c r="J30" s="40"/>
      <c r="K30" s="40"/>
      <c r="L30" s="274">
        <v>0.15</v>
      </c>
      <c r="M30" s="273"/>
      <c r="N30" s="273"/>
      <c r="O30" s="273"/>
      <c r="P30" s="273"/>
      <c r="Q30" s="40"/>
      <c r="R30" s="40"/>
      <c r="S30" s="40"/>
      <c r="T30" s="40"/>
      <c r="U30" s="40"/>
      <c r="V30" s="40"/>
      <c r="W30" s="272">
        <f>ROUND(BA94,2)</f>
        <v>0</v>
      </c>
      <c r="X30" s="273"/>
      <c r="Y30" s="273"/>
      <c r="Z30" s="273"/>
      <c r="AA30" s="273"/>
      <c r="AB30" s="273"/>
      <c r="AC30" s="273"/>
      <c r="AD30" s="273"/>
      <c r="AE30" s="273"/>
      <c r="AF30" s="40"/>
      <c r="AG30" s="40"/>
      <c r="AH30" s="40"/>
      <c r="AI30" s="40"/>
      <c r="AJ30" s="40"/>
      <c r="AK30" s="272">
        <f>ROUND(AW94,2)</f>
        <v>0</v>
      </c>
      <c r="AL30" s="273"/>
      <c r="AM30" s="273"/>
      <c r="AN30" s="273"/>
      <c r="AO30" s="273"/>
      <c r="AP30" s="40"/>
      <c r="AQ30" s="40"/>
      <c r="AR30" s="41"/>
      <c r="BE30" s="262"/>
    </row>
    <row r="31" spans="2:57" s="3" customFormat="1" ht="14.45" customHeight="1" hidden="1">
      <c r="B31" s="39"/>
      <c r="C31" s="40"/>
      <c r="D31" s="40"/>
      <c r="E31" s="40"/>
      <c r="F31" s="28" t="s">
        <v>40</v>
      </c>
      <c r="G31" s="40"/>
      <c r="H31" s="40"/>
      <c r="I31" s="40"/>
      <c r="J31" s="40"/>
      <c r="K31" s="40"/>
      <c r="L31" s="274">
        <v>0.21</v>
      </c>
      <c r="M31" s="273"/>
      <c r="N31" s="273"/>
      <c r="O31" s="273"/>
      <c r="P31" s="273"/>
      <c r="Q31" s="40"/>
      <c r="R31" s="40"/>
      <c r="S31" s="40"/>
      <c r="T31" s="40"/>
      <c r="U31" s="40"/>
      <c r="V31" s="40"/>
      <c r="W31" s="272">
        <f>ROUND(BB94,2)</f>
        <v>0</v>
      </c>
      <c r="X31" s="273"/>
      <c r="Y31" s="273"/>
      <c r="Z31" s="273"/>
      <c r="AA31" s="273"/>
      <c r="AB31" s="273"/>
      <c r="AC31" s="273"/>
      <c r="AD31" s="273"/>
      <c r="AE31" s="273"/>
      <c r="AF31" s="40"/>
      <c r="AG31" s="40"/>
      <c r="AH31" s="40"/>
      <c r="AI31" s="40"/>
      <c r="AJ31" s="40"/>
      <c r="AK31" s="272">
        <v>0</v>
      </c>
      <c r="AL31" s="273"/>
      <c r="AM31" s="273"/>
      <c r="AN31" s="273"/>
      <c r="AO31" s="273"/>
      <c r="AP31" s="40"/>
      <c r="AQ31" s="40"/>
      <c r="AR31" s="41"/>
      <c r="BE31" s="262"/>
    </row>
    <row r="32" spans="2:57" s="3" customFormat="1" ht="14.45" customHeight="1" hidden="1">
      <c r="B32" s="39"/>
      <c r="C32" s="40"/>
      <c r="D32" s="40"/>
      <c r="E32" s="40"/>
      <c r="F32" s="28" t="s">
        <v>41</v>
      </c>
      <c r="G32" s="40"/>
      <c r="H32" s="40"/>
      <c r="I32" s="40"/>
      <c r="J32" s="40"/>
      <c r="K32" s="40"/>
      <c r="L32" s="274">
        <v>0.15</v>
      </c>
      <c r="M32" s="273"/>
      <c r="N32" s="273"/>
      <c r="O32" s="273"/>
      <c r="P32" s="273"/>
      <c r="Q32" s="40"/>
      <c r="R32" s="40"/>
      <c r="S32" s="40"/>
      <c r="T32" s="40"/>
      <c r="U32" s="40"/>
      <c r="V32" s="40"/>
      <c r="W32" s="272">
        <f>ROUND(BC94,2)</f>
        <v>0</v>
      </c>
      <c r="X32" s="273"/>
      <c r="Y32" s="273"/>
      <c r="Z32" s="273"/>
      <c r="AA32" s="273"/>
      <c r="AB32" s="273"/>
      <c r="AC32" s="273"/>
      <c r="AD32" s="273"/>
      <c r="AE32" s="273"/>
      <c r="AF32" s="40"/>
      <c r="AG32" s="40"/>
      <c r="AH32" s="40"/>
      <c r="AI32" s="40"/>
      <c r="AJ32" s="40"/>
      <c r="AK32" s="272">
        <v>0</v>
      </c>
      <c r="AL32" s="273"/>
      <c r="AM32" s="273"/>
      <c r="AN32" s="273"/>
      <c r="AO32" s="273"/>
      <c r="AP32" s="40"/>
      <c r="AQ32" s="40"/>
      <c r="AR32" s="41"/>
      <c r="BE32" s="262"/>
    </row>
    <row r="33" spans="2:57" s="3" customFormat="1" ht="14.45" customHeight="1" hidden="1">
      <c r="B33" s="39"/>
      <c r="C33" s="40"/>
      <c r="D33" s="40"/>
      <c r="E33" s="40"/>
      <c r="F33" s="28" t="s">
        <v>42</v>
      </c>
      <c r="G33" s="40"/>
      <c r="H33" s="40"/>
      <c r="I33" s="40"/>
      <c r="J33" s="40"/>
      <c r="K33" s="40"/>
      <c r="L33" s="274">
        <v>0</v>
      </c>
      <c r="M33" s="273"/>
      <c r="N33" s="273"/>
      <c r="O33" s="273"/>
      <c r="P33" s="273"/>
      <c r="Q33" s="40"/>
      <c r="R33" s="40"/>
      <c r="S33" s="40"/>
      <c r="T33" s="40"/>
      <c r="U33" s="40"/>
      <c r="V33" s="40"/>
      <c r="W33" s="272">
        <f>ROUND(BD94,2)</f>
        <v>0</v>
      </c>
      <c r="X33" s="273"/>
      <c r="Y33" s="273"/>
      <c r="Z33" s="273"/>
      <c r="AA33" s="273"/>
      <c r="AB33" s="273"/>
      <c r="AC33" s="273"/>
      <c r="AD33" s="273"/>
      <c r="AE33" s="273"/>
      <c r="AF33" s="40"/>
      <c r="AG33" s="40"/>
      <c r="AH33" s="40"/>
      <c r="AI33" s="40"/>
      <c r="AJ33" s="40"/>
      <c r="AK33" s="272">
        <v>0</v>
      </c>
      <c r="AL33" s="273"/>
      <c r="AM33" s="273"/>
      <c r="AN33" s="273"/>
      <c r="AO33" s="273"/>
      <c r="AP33" s="40"/>
      <c r="AQ33" s="40"/>
      <c r="AR33" s="41"/>
      <c r="BE33" s="262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61"/>
    </row>
    <row r="35" spans="1:57" s="2" customFormat="1" ht="25.9" customHeight="1">
      <c r="A35" s="33"/>
      <c r="B35" s="34"/>
      <c r="C35" s="42"/>
      <c r="D35" s="43" t="s">
        <v>43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44</v>
      </c>
      <c r="U35" s="44"/>
      <c r="V35" s="44"/>
      <c r="W35" s="44"/>
      <c r="X35" s="278" t="s">
        <v>45</v>
      </c>
      <c r="Y35" s="276"/>
      <c r="Z35" s="276"/>
      <c r="AA35" s="276"/>
      <c r="AB35" s="276"/>
      <c r="AC35" s="44"/>
      <c r="AD35" s="44"/>
      <c r="AE35" s="44"/>
      <c r="AF35" s="44"/>
      <c r="AG35" s="44"/>
      <c r="AH35" s="44"/>
      <c r="AI35" s="44"/>
      <c r="AJ35" s="44"/>
      <c r="AK35" s="275">
        <f>SUM(AK26:AK33)</f>
        <v>0</v>
      </c>
      <c r="AL35" s="276"/>
      <c r="AM35" s="276"/>
      <c r="AN35" s="276"/>
      <c r="AO35" s="277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47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1.25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1.25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1.25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1.25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1.25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1.2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1.25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1.25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1.25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1.2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48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49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48</v>
      </c>
      <c r="AI60" s="37"/>
      <c r="AJ60" s="37"/>
      <c r="AK60" s="37"/>
      <c r="AL60" s="37"/>
      <c r="AM60" s="51" t="s">
        <v>49</v>
      </c>
      <c r="AN60" s="37"/>
      <c r="AO60" s="37"/>
      <c r="AP60" s="35"/>
      <c r="AQ60" s="35"/>
      <c r="AR60" s="38"/>
      <c r="BE60" s="33"/>
    </row>
    <row r="61" spans="2:44" ht="11.25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1.25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1.25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50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51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1.2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1.25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1.25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1.25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1.25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1.25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1.25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1.25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1.25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1.25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48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49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48</v>
      </c>
      <c r="AI75" s="37"/>
      <c r="AJ75" s="37"/>
      <c r="AK75" s="37"/>
      <c r="AL75" s="37"/>
      <c r="AM75" s="51" t="s">
        <v>49</v>
      </c>
      <c r="AN75" s="37"/>
      <c r="AO75" s="37"/>
      <c r="AP75" s="35"/>
      <c r="AQ75" s="35"/>
      <c r="AR75" s="38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20210310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39" t="str">
        <f>K6</f>
        <v>Oprava zatrubněného potoka Č. Kamenice - II. etapa R1</v>
      </c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41" t="str">
        <f>IF(AN8="","",AN8)</f>
        <v>18. 10. 2021</v>
      </c>
      <c r="AN87" s="241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29</v>
      </c>
      <c r="AJ89" s="35"/>
      <c r="AK89" s="35"/>
      <c r="AL89" s="35"/>
      <c r="AM89" s="242" t="str">
        <f>IF(E17="","",E17)</f>
        <v xml:space="preserve"> </v>
      </c>
      <c r="AN89" s="243"/>
      <c r="AO89" s="243"/>
      <c r="AP89" s="243"/>
      <c r="AQ89" s="35"/>
      <c r="AR89" s="38"/>
      <c r="AS89" s="244" t="s">
        <v>53</v>
      </c>
      <c r="AT89" s="245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27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31</v>
      </c>
      <c r="AJ90" s="35"/>
      <c r="AK90" s="35"/>
      <c r="AL90" s="35"/>
      <c r="AM90" s="242" t="str">
        <f>IF(E20="","",E20)</f>
        <v xml:space="preserve"> </v>
      </c>
      <c r="AN90" s="243"/>
      <c r="AO90" s="243"/>
      <c r="AP90" s="243"/>
      <c r="AQ90" s="35"/>
      <c r="AR90" s="38"/>
      <c r="AS90" s="246"/>
      <c r="AT90" s="247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48"/>
      <c r="AT91" s="249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50" t="s">
        <v>54</v>
      </c>
      <c r="D92" s="251"/>
      <c r="E92" s="251"/>
      <c r="F92" s="251"/>
      <c r="G92" s="251"/>
      <c r="H92" s="72"/>
      <c r="I92" s="253" t="s">
        <v>55</v>
      </c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2" t="s">
        <v>56</v>
      </c>
      <c r="AH92" s="251"/>
      <c r="AI92" s="251"/>
      <c r="AJ92" s="251"/>
      <c r="AK92" s="251"/>
      <c r="AL92" s="251"/>
      <c r="AM92" s="251"/>
      <c r="AN92" s="253" t="s">
        <v>57</v>
      </c>
      <c r="AO92" s="251"/>
      <c r="AP92" s="254"/>
      <c r="AQ92" s="73" t="s">
        <v>58</v>
      </c>
      <c r="AR92" s="38"/>
      <c r="AS92" s="74" t="s">
        <v>59</v>
      </c>
      <c r="AT92" s="75" t="s">
        <v>60</v>
      </c>
      <c r="AU92" s="75" t="s">
        <v>61</v>
      </c>
      <c r="AV92" s="75" t="s">
        <v>62</v>
      </c>
      <c r="AW92" s="75" t="s">
        <v>63</v>
      </c>
      <c r="AX92" s="75" t="s">
        <v>64</v>
      </c>
      <c r="AY92" s="75" t="s">
        <v>65</v>
      </c>
      <c r="AZ92" s="75" t="s">
        <v>66</v>
      </c>
      <c r="BA92" s="75" t="s">
        <v>67</v>
      </c>
      <c r="BB92" s="75" t="s">
        <v>68</v>
      </c>
      <c r="BC92" s="75" t="s">
        <v>69</v>
      </c>
      <c r="BD92" s="76" t="s">
        <v>70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71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58">
        <f>ROUND(SUM(AG95:AG99),2)</f>
        <v>0</v>
      </c>
      <c r="AH94" s="258"/>
      <c r="AI94" s="258"/>
      <c r="AJ94" s="258"/>
      <c r="AK94" s="258"/>
      <c r="AL94" s="258"/>
      <c r="AM94" s="258"/>
      <c r="AN94" s="259">
        <f aca="true" t="shared" si="0" ref="AN94:AN99">SUM(AG94,AT94)</f>
        <v>0</v>
      </c>
      <c r="AO94" s="259"/>
      <c r="AP94" s="259"/>
      <c r="AQ94" s="84" t="s">
        <v>1</v>
      </c>
      <c r="AR94" s="85"/>
      <c r="AS94" s="86">
        <f>ROUND(SUM(AS95:AS99),2)</f>
        <v>0</v>
      </c>
      <c r="AT94" s="87">
        <f aca="true" t="shared" si="1" ref="AT94:AT99">ROUND(SUM(AV94:AW94),2)</f>
        <v>0</v>
      </c>
      <c r="AU94" s="88">
        <f>ROUND(SUM(AU95:AU99),5)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ROUND(SUM(AZ95:AZ99),2)</f>
        <v>0</v>
      </c>
      <c r="BA94" s="87">
        <f>ROUND(SUM(BA95:BA99),2)</f>
        <v>0</v>
      </c>
      <c r="BB94" s="87">
        <f>ROUND(SUM(BB95:BB99),2)</f>
        <v>0</v>
      </c>
      <c r="BC94" s="87">
        <f>ROUND(SUM(BC95:BC99),2)</f>
        <v>0</v>
      </c>
      <c r="BD94" s="89">
        <f>ROUND(SUM(BD95:BD99),2)</f>
        <v>0</v>
      </c>
      <c r="BS94" s="90" t="s">
        <v>72</v>
      </c>
      <c r="BT94" s="90" t="s">
        <v>73</v>
      </c>
      <c r="BU94" s="91" t="s">
        <v>74</v>
      </c>
      <c r="BV94" s="90" t="s">
        <v>75</v>
      </c>
      <c r="BW94" s="90" t="s">
        <v>5</v>
      </c>
      <c r="BX94" s="90" t="s">
        <v>76</v>
      </c>
      <c r="CL94" s="90" t="s">
        <v>1</v>
      </c>
    </row>
    <row r="95" spans="1:91" s="7" customFormat="1" ht="16.5" customHeight="1">
      <c r="A95" s="92" t="s">
        <v>77</v>
      </c>
      <c r="B95" s="93"/>
      <c r="C95" s="94"/>
      <c r="D95" s="255" t="s">
        <v>78</v>
      </c>
      <c r="E95" s="255"/>
      <c r="F95" s="255"/>
      <c r="G95" s="255"/>
      <c r="H95" s="255"/>
      <c r="I95" s="95"/>
      <c r="J95" s="255" t="s">
        <v>79</v>
      </c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6">
        <f>'01 - IO 01.2'!J30</f>
        <v>0</v>
      </c>
      <c r="AH95" s="257"/>
      <c r="AI95" s="257"/>
      <c r="AJ95" s="257"/>
      <c r="AK95" s="257"/>
      <c r="AL95" s="257"/>
      <c r="AM95" s="257"/>
      <c r="AN95" s="256">
        <f t="shared" si="0"/>
        <v>0</v>
      </c>
      <c r="AO95" s="257"/>
      <c r="AP95" s="257"/>
      <c r="AQ95" s="96" t="s">
        <v>80</v>
      </c>
      <c r="AR95" s="97"/>
      <c r="AS95" s="98">
        <v>0</v>
      </c>
      <c r="AT95" s="99">
        <f t="shared" si="1"/>
        <v>0</v>
      </c>
      <c r="AU95" s="100">
        <f>'01 - IO 01.2'!P123</f>
        <v>0</v>
      </c>
      <c r="AV95" s="99">
        <f>'01 - IO 01.2'!J33</f>
        <v>0</v>
      </c>
      <c r="AW95" s="99">
        <f>'01 - IO 01.2'!J34</f>
        <v>0</v>
      </c>
      <c r="AX95" s="99">
        <f>'01 - IO 01.2'!J35</f>
        <v>0</v>
      </c>
      <c r="AY95" s="99">
        <f>'01 - IO 01.2'!J36</f>
        <v>0</v>
      </c>
      <c r="AZ95" s="99">
        <f>'01 - IO 01.2'!F33</f>
        <v>0</v>
      </c>
      <c r="BA95" s="99">
        <f>'01 - IO 01.2'!F34</f>
        <v>0</v>
      </c>
      <c r="BB95" s="99">
        <f>'01 - IO 01.2'!F35</f>
        <v>0</v>
      </c>
      <c r="BC95" s="99">
        <f>'01 - IO 01.2'!F36</f>
        <v>0</v>
      </c>
      <c r="BD95" s="101">
        <f>'01 - IO 01.2'!F37</f>
        <v>0</v>
      </c>
      <c r="BT95" s="102" t="s">
        <v>81</v>
      </c>
      <c r="BV95" s="102" t="s">
        <v>75</v>
      </c>
      <c r="BW95" s="102" t="s">
        <v>82</v>
      </c>
      <c r="BX95" s="102" t="s">
        <v>5</v>
      </c>
      <c r="CL95" s="102" t="s">
        <v>1</v>
      </c>
      <c r="CM95" s="102" t="s">
        <v>83</v>
      </c>
    </row>
    <row r="96" spans="1:91" s="7" customFormat="1" ht="16.5" customHeight="1">
      <c r="A96" s="92" t="s">
        <v>77</v>
      </c>
      <c r="B96" s="93"/>
      <c r="C96" s="94"/>
      <c r="D96" s="255" t="s">
        <v>84</v>
      </c>
      <c r="E96" s="255"/>
      <c r="F96" s="255"/>
      <c r="G96" s="255"/>
      <c r="H96" s="255"/>
      <c r="I96" s="95"/>
      <c r="J96" s="255" t="s">
        <v>85</v>
      </c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55"/>
      <c r="AC96" s="255"/>
      <c r="AD96" s="255"/>
      <c r="AE96" s="255"/>
      <c r="AF96" s="255"/>
      <c r="AG96" s="256">
        <f>'02 - IO 02'!J30</f>
        <v>0</v>
      </c>
      <c r="AH96" s="257"/>
      <c r="AI96" s="257"/>
      <c r="AJ96" s="257"/>
      <c r="AK96" s="257"/>
      <c r="AL96" s="257"/>
      <c r="AM96" s="257"/>
      <c r="AN96" s="256">
        <f t="shared" si="0"/>
        <v>0</v>
      </c>
      <c r="AO96" s="257"/>
      <c r="AP96" s="257"/>
      <c r="AQ96" s="96" t="s">
        <v>80</v>
      </c>
      <c r="AR96" s="97"/>
      <c r="AS96" s="98">
        <v>0</v>
      </c>
      <c r="AT96" s="99">
        <f t="shared" si="1"/>
        <v>0</v>
      </c>
      <c r="AU96" s="100">
        <f>'02 - IO 02'!P124</f>
        <v>0</v>
      </c>
      <c r="AV96" s="99">
        <f>'02 - IO 02'!J33</f>
        <v>0</v>
      </c>
      <c r="AW96" s="99">
        <f>'02 - IO 02'!J34</f>
        <v>0</v>
      </c>
      <c r="AX96" s="99">
        <f>'02 - IO 02'!J35</f>
        <v>0</v>
      </c>
      <c r="AY96" s="99">
        <f>'02 - IO 02'!J36</f>
        <v>0</v>
      </c>
      <c r="AZ96" s="99">
        <f>'02 - IO 02'!F33</f>
        <v>0</v>
      </c>
      <c r="BA96" s="99">
        <f>'02 - IO 02'!F34</f>
        <v>0</v>
      </c>
      <c r="BB96" s="99">
        <f>'02 - IO 02'!F35</f>
        <v>0</v>
      </c>
      <c r="BC96" s="99">
        <f>'02 - IO 02'!F36</f>
        <v>0</v>
      </c>
      <c r="BD96" s="101">
        <f>'02 - IO 02'!F37</f>
        <v>0</v>
      </c>
      <c r="BT96" s="102" t="s">
        <v>81</v>
      </c>
      <c r="BV96" s="102" t="s">
        <v>75</v>
      </c>
      <c r="BW96" s="102" t="s">
        <v>86</v>
      </c>
      <c r="BX96" s="102" t="s">
        <v>5</v>
      </c>
      <c r="CL96" s="102" t="s">
        <v>1</v>
      </c>
      <c r="CM96" s="102" t="s">
        <v>83</v>
      </c>
    </row>
    <row r="97" spans="1:91" s="7" customFormat="1" ht="16.5" customHeight="1">
      <c r="A97" s="92" t="s">
        <v>77</v>
      </c>
      <c r="B97" s="93"/>
      <c r="C97" s="94"/>
      <c r="D97" s="255" t="s">
        <v>87</v>
      </c>
      <c r="E97" s="255"/>
      <c r="F97" s="255"/>
      <c r="G97" s="255"/>
      <c r="H97" s="255"/>
      <c r="I97" s="95"/>
      <c r="J97" s="255" t="s">
        <v>88</v>
      </c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55"/>
      <c r="AC97" s="255"/>
      <c r="AD97" s="255"/>
      <c r="AE97" s="255"/>
      <c r="AF97" s="255"/>
      <c r="AG97" s="256">
        <f>'03 - IO 03'!J30</f>
        <v>0</v>
      </c>
      <c r="AH97" s="257"/>
      <c r="AI97" s="257"/>
      <c r="AJ97" s="257"/>
      <c r="AK97" s="257"/>
      <c r="AL97" s="257"/>
      <c r="AM97" s="257"/>
      <c r="AN97" s="256">
        <f t="shared" si="0"/>
        <v>0</v>
      </c>
      <c r="AO97" s="257"/>
      <c r="AP97" s="257"/>
      <c r="AQ97" s="96" t="s">
        <v>80</v>
      </c>
      <c r="AR97" s="97"/>
      <c r="AS97" s="98">
        <v>0</v>
      </c>
      <c r="AT97" s="99">
        <f t="shared" si="1"/>
        <v>0</v>
      </c>
      <c r="AU97" s="100">
        <f>'03 - IO 03'!P125</f>
        <v>0</v>
      </c>
      <c r="AV97" s="99">
        <f>'03 - IO 03'!J33</f>
        <v>0</v>
      </c>
      <c r="AW97" s="99">
        <f>'03 - IO 03'!J34</f>
        <v>0</v>
      </c>
      <c r="AX97" s="99">
        <f>'03 - IO 03'!J35</f>
        <v>0</v>
      </c>
      <c r="AY97" s="99">
        <f>'03 - IO 03'!J36</f>
        <v>0</v>
      </c>
      <c r="AZ97" s="99">
        <f>'03 - IO 03'!F33</f>
        <v>0</v>
      </c>
      <c r="BA97" s="99">
        <f>'03 - IO 03'!F34</f>
        <v>0</v>
      </c>
      <c r="BB97" s="99">
        <f>'03 - IO 03'!F35</f>
        <v>0</v>
      </c>
      <c r="BC97" s="99">
        <f>'03 - IO 03'!F36</f>
        <v>0</v>
      </c>
      <c r="BD97" s="101">
        <f>'03 - IO 03'!F37</f>
        <v>0</v>
      </c>
      <c r="BT97" s="102" t="s">
        <v>81</v>
      </c>
      <c r="BV97" s="102" t="s">
        <v>75</v>
      </c>
      <c r="BW97" s="102" t="s">
        <v>89</v>
      </c>
      <c r="BX97" s="102" t="s">
        <v>5</v>
      </c>
      <c r="CL97" s="102" t="s">
        <v>1</v>
      </c>
      <c r="CM97" s="102" t="s">
        <v>83</v>
      </c>
    </row>
    <row r="98" spans="1:91" s="7" customFormat="1" ht="16.5" customHeight="1">
      <c r="A98" s="92" t="s">
        <v>77</v>
      </c>
      <c r="B98" s="93"/>
      <c r="C98" s="94"/>
      <c r="D98" s="255" t="s">
        <v>90</v>
      </c>
      <c r="E98" s="255"/>
      <c r="F98" s="255"/>
      <c r="G98" s="255"/>
      <c r="H98" s="255"/>
      <c r="I98" s="95"/>
      <c r="J98" s="255" t="s">
        <v>91</v>
      </c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6">
        <f>'04 - Oprava povrchů'!J30</f>
        <v>0</v>
      </c>
      <c r="AH98" s="257"/>
      <c r="AI98" s="257"/>
      <c r="AJ98" s="257"/>
      <c r="AK98" s="257"/>
      <c r="AL98" s="257"/>
      <c r="AM98" s="257"/>
      <c r="AN98" s="256">
        <f t="shared" si="0"/>
        <v>0</v>
      </c>
      <c r="AO98" s="257"/>
      <c r="AP98" s="257"/>
      <c r="AQ98" s="96" t="s">
        <v>80</v>
      </c>
      <c r="AR98" s="97"/>
      <c r="AS98" s="98">
        <v>0</v>
      </c>
      <c r="AT98" s="99">
        <f t="shared" si="1"/>
        <v>0</v>
      </c>
      <c r="AU98" s="100">
        <f>'04 - Oprava povrchů'!P122</f>
        <v>0</v>
      </c>
      <c r="AV98" s="99">
        <f>'04 - Oprava povrchů'!J33</f>
        <v>0</v>
      </c>
      <c r="AW98" s="99">
        <f>'04 - Oprava povrchů'!J34</f>
        <v>0</v>
      </c>
      <c r="AX98" s="99">
        <f>'04 - Oprava povrchů'!J35</f>
        <v>0</v>
      </c>
      <c r="AY98" s="99">
        <f>'04 - Oprava povrchů'!J36</f>
        <v>0</v>
      </c>
      <c r="AZ98" s="99">
        <f>'04 - Oprava povrchů'!F33</f>
        <v>0</v>
      </c>
      <c r="BA98" s="99">
        <f>'04 - Oprava povrchů'!F34</f>
        <v>0</v>
      </c>
      <c r="BB98" s="99">
        <f>'04 - Oprava povrchů'!F35</f>
        <v>0</v>
      </c>
      <c r="BC98" s="99">
        <f>'04 - Oprava povrchů'!F36</f>
        <v>0</v>
      </c>
      <c r="BD98" s="101">
        <f>'04 - Oprava povrchů'!F37</f>
        <v>0</v>
      </c>
      <c r="BT98" s="102" t="s">
        <v>81</v>
      </c>
      <c r="BV98" s="102" t="s">
        <v>75</v>
      </c>
      <c r="BW98" s="102" t="s">
        <v>92</v>
      </c>
      <c r="BX98" s="102" t="s">
        <v>5</v>
      </c>
      <c r="CL98" s="102" t="s">
        <v>1</v>
      </c>
      <c r="CM98" s="102" t="s">
        <v>83</v>
      </c>
    </row>
    <row r="99" spans="1:91" s="7" customFormat="1" ht="16.5" customHeight="1">
      <c r="A99" s="92" t="s">
        <v>77</v>
      </c>
      <c r="B99" s="93"/>
      <c r="C99" s="94"/>
      <c r="D99" s="255" t="s">
        <v>93</v>
      </c>
      <c r="E99" s="255"/>
      <c r="F99" s="255"/>
      <c r="G99" s="255"/>
      <c r="H99" s="255"/>
      <c r="I99" s="95"/>
      <c r="J99" s="255" t="s">
        <v>94</v>
      </c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6">
        <f>'05 - VRN'!J30</f>
        <v>0</v>
      </c>
      <c r="AH99" s="257"/>
      <c r="AI99" s="257"/>
      <c r="AJ99" s="257"/>
      <c r="AK99" s="257"/>
      <c r="AL99" s="257"/>
      <c r="AM99" s="257"/>
      <c r="AN99" s="256">
        <f t="shared" si="0"/>
        <v>0</v>
      </c>
      <c r="AO99" s="257"/>
      <c r="AP99" s="257"/>
      <c r="AQ99" s="96" t="s">
        <v>80</v>
      </c>
      <c r="AR99" s="97"/>
      <c r="AS99" s="103">
        <v>0</v>
      </c>
      <c r="AT99" s="104">
        <f t="shared" si="1"/>
        <v>0</v>
      </c>
      <c r="AU99" s="105">
        <f>'05 - VRN'!P120</f>
        <v>0</v>
      </c>
      <c r="AV99" s="104">
        <f>'05 - VRN'!J33</f>
        <v>0</v>
      </c>
      <c r="AW99" s="104">
        <f>'05 - VRN'!J34</f>
        <v>0</v>
      </c>
      <c r="AX99" s="104">
        <f>'05 - VRN'!J35</f>
        <v>0</v>
      </c>
      <c r="AY99" s="104">
        <f>'05 - VRN'!J36</f>
        <v>0</v>
      </c>
      <c r="AZ99" s="104">
        <f>'05 - VRN'!F33</f>
        <v>0</v>
      </c>
      <c r="BA99" s="104">
        <f>'05 - VRN'!F34</f>
        <v>0</v>
      </c>
      <c r="BB99" s="104">
        <f>'05 - VRN'!F35</f>
        <v>0</v>
      </c>
      <c r="BC99" s="104">
        <f>'05 - VRN'!F36</f>
        <v>0</v>
      </c>
      <c r="BD99" s="106">
        <f>'05 - VRN'!F37</f>
        <v>0</v>
      </c>
      <c r="BT99" s="102" t="s">
        <v>81</v>
      </c>
      <c r="BV99" s="102" t="s">
        <v>75</v>
      </c>
      <c r="BW99" s="102" t="s">
        <v>95</v>
      </c>
      <c r="BX99" s="102" t="s">
        <v>5</v>
      </c>
      <c r="CL99" s="102" t="s">
        <v>1</v>
      </c>
      <c r="CM99" s="102" t="s">
        <v>83</v>
      </c>
    </row>
    <row r="100" spans="1:57" s="2" customFormat="1" ht="30" customHeight="1">
      <c r="A100" s="33"/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8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</row>
    <row r="101" spans="1:57" s="2" customFormat="1" ht="6.95" customHeight="1">
      <c r="A101" s="33"/>
      <c r="B101" s="53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38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</row>
  </sheetData>
  <sheetProtection algorithmName="SHA-512" hashValue="Wlqx3b8SjBovhQfU3+cjy6Fop5VDDoZNWfiqQh0DKk+I/oUGdNKScqyE57Xp7fApiR9l4GOg+RgU6yQKZ6+4GA==" saltValue="GHldx1u4pAw3Q/HBSMSS5nYhgCj4H/aj8XGyvdeDqrJZjUPCJp6/uR+YMA5HPMriYVK7RsaDVVH/WkHonuMHEQ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IO 01.2'!C2" display="/"/>
    <hyperlink ref="A96" location="'02 - IO 02'!C2" display="/"/>
    <hyperlink ref="A97" location="'03 - IO 03'!C2" display="/"/>
    <hyperlink ref="A98" location="'04 - Oprava povrchů'!C2" display="/"/>
    <hyperlink ref="A99" location="'05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6" t="s">
        <v>82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4.95" customHeight="1">
      <c r="B4" s="19"/>
      <c r="D4" s="109" t="s">
        <v>96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0" t="str">
        <f>'Rekapitulace stavby'!K6</f>
        <v>Oprava zatrubněného potoka Č. Kamenice - II. etapa R1</v>
      </c>
      <c r="F7" s="281"/>
      <c r="G7" s="281"/>
      <c r="H7" s="281"/>
      <c r="L7" s="19"/>
    </row>
    <row r="8" spans="1:31" s="2" customFormat="1" ht="12" customHeight="1">
      <c r="A8" s="33"/>
      <c r="B8" s="38"/>
      <c r="C8" s="33"/>
      <c r="D8" s="111" t="s">
        <v>97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2" t="s">
        <v>98</v>
      </c>
      <c r="F9" s="283"/>
      <c r="G9" s="283"/>
      <c r="H9" s="283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99</v>
      </c>
      <c r="G12" s="33"/>
      <c r="H12" s="33"/>
      <c r="I12" s="111" t="s">
        <v>22</v>
      </c>
      <c r="J12" s="113" t="str">
        <f>'Rekapitulace stavby'!AN8</f>
        <v>18. 10. 2021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">
        <v>100</v>
      </c>
      <c r="F15" s="33"/>
      <c r="G15" s="33"/>
      <c r="H15" s="33"/>
      <c r="I15" s="111" t="s">
        <v>26</v>
      </c>
      <c r="J15" s="11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4" t="str">
        <f>'Rekapitulace stavby'!E14</f>
        <v>Vyplň údaj</v>
      </c>
      <c r="F18" s="285"/>
      <c r="G18" s="285"/>
      <c r="H18" s="285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">
        <v>101</v>
      </c>
      <c r="F21" s="33"/>
      <c r="G21" s="33"/>
      <c r="H21" s="33"/>
      <c r="I21" s="111" t="s">
        <v>26</v>
      </c>
      <c r="J21" s="112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102</v>
      </c>
      <c r="F24" s="33"/>
      <c r="G24" s="33"/>
      <c r="H24" s="33"/>
      <c r="I24" s="111" t="s">
        <v>26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6" t="s">
        <v>1</v>
      </c>
      <c r="F27" s="286"/>
      <c r="G27" s="286"/>
      <c r="H27" s="286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33</v>
      </c>
      <c r="E30" s="33"/>
      <c r="F30" s="33"/>
      <c r="G30" s="33"/>
      <c r="H30" s="33"/>
      <c r="I30" s="33"/>
      <c r="J30" s="119">
        <f>ROUND(J123,2)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35</v>
      </c>
      <c r="G32" s="33"/>
      <c r="H32" s="33"/>
      <c r="I32" s="120" t="s">
        <v>34</v>
      </c>
      <c r="J32" s="120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37</v>
      </c>
      <c r="E33" s="111" t="s">
        <v>38</v>
      </c>
      <c r="F33" s="122">
        <f>ROUND((SUM(BE123:BE300)),2)</f>
        <v>0</v>
      </c>
      <c r="G33" s="33"/>
      <c r="H33" s="33"/>
      <c r="I33" s="123">
        <v>0.21</v>
      </c>
      <c r="J33" s="122">
        <f>ROUND(((SUM(BE123:BE300))*I33),2)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39</v>
      </c>
      <c r="F34" s="122">
        <f>ROUND((SUM(BF123:BF300)),2)</f>
        <v>0</v>
      </c>
      <c r="G34" s="33"/>
      <c r="H34" s="33"/>
      <c r="I34" s="123">
        <v>0.15</v>
      </c>
      <c r="J34" s="122">
        <f>ROUND(((SUM(BF123:BF300))*I34),2)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40</v>
      </c>
      <c r="F35" s="122">
        <f>ROUND((SUM(BG123:BG300)),2)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41</v>
      </c>
      <c r="F36" s="122">
        <f>ROUND((SUM(BH123:BH300)),2)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42</v>
      </c>
      <c r="F37" s="122">
        <f>ROUND((SUM(BI123:BI300)),2)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46</v>
      </c>
      <c r="E50" s="132"/>
      <c r="F50" s="132"/>
      <c r="G50" s="131" t="s">
        <v>47</v>
      </c>
      <c r="H50" s="132"/>
      <c r="I50" s="132"/>
      <c r="J50" s="132"/>
      <c r="K50" s="132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3" t="s">
        <v>48</v>
      </c>
      <c r="E61" s="134"/>
      <c r="F61" s="135" t="s">
        <v>49</v>
      </c>
      <c r="G61" s="133" t="s">
        <v>48</v>
      </c>
      <c r="H61" s="134"/>
      <c r="I61" s="134"/>
      <c r="J61" s="136" t="s">
        <v>49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1" t="s">
        <v>50</v>
      </c>
      <c r="E65" s="137"/>
      <c r="F65" s="137"/>
      <c r="G65" s="131" t="s">
        <v>51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3" t="s">
        <v>48</v>
      </c>
      <c r="E76" s="134"/>
      <c r="F76" s="135" t="s">
        <v>49</v>
      </c>
      <c r="G76" s="133" t="s">
        <v>48</v>
      </c>
      <c r="H76" s="134"/>
      <c r="I76" s="134"/>
      <c r="J76" s="136" t="s">
        <v>49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7" t="str">
        <f>E7</f>
        <v>Oprava zatrubněného potoka Č. Kamenice - II. etapa R1</v>
      </c>
      <c r="F85" s="288"/>
      <c r="G85" s="288"/>
      <c r="H85" s="288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97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39" t="str">
        <f>E9</f>
        <v>01 - IO 01.2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Č. Kamenice</v>
      </c>
      <c r="G89" s="35"/>
      <c r="H89" s="35"/>
      <c r="I89" s="28" t="s">
        <v>22</v>
      </c>
      <c r="J89" s="65" t="str">
        <f>IF(J12="","",J12)</f>
        <v>18. 10. 2021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Město Č. Kamenice</v>
      </c>
      <c r="G91" s="35"/>
      <c r="H91" s="35"/>
      <c r="I91" s="28" t="s">
        <v>29</v>
      </c>
      <c r="J91" s="31" t="str">
        <f>E21</f>
        <v>Ing. Folbrecht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>J. Nešněra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104</v>
      </c>
      <c r="D94" s="143"/>
      <c r="E94" s="143"/>
      <c r="F94" s="143"/>
      <c r="G94" s="143"/>
      <c r="H94" s="143"/>
      <c r="I94" s="143"/>
      <c r="J94" s="144" t="s">
        <v>105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106</v>
      </c>
      <c r="D96" s="35"/>
      <c r="E96" s="35"/>
      <c r="F96" s="35"/>
      <c r="G96" s="35"/>
      <c r="H96" s="35"/>
      <c r="I96" s="35"/>
      <c r="J96" s="83">
        <f>J123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107</v>
      </c>
    </row>
    <row r="97" spans="2:12" s="9" customFormat="1" ht="24.95" customHeight="1">
      <c r="B97" s="146"/>
      <c r="C97" s="147"/>
      <c r="D97" s="148" t="s">
        <v>108</v>
      </c>
      <c r="E97" s="149"/>
      <c r="F97" s="149"/>
      <c r="G97" s="149"/>
      <c r="H97" s="149"/>
      <c r="I97" s="149"/>
      <c r="J97" s="150">
        <f>J124</f>
        <v>0</v>
      </c>
      <c r="K97" s="147"/>
      <c r="L97" s="151"/>
    </row>
    <row r="98" spans="2:12" s="10" customFormat="1" ht="19.9" customHeight="1">
      <c r="B98" s="152"/>
      <c r="C98" s="153"/>
      <c r="D98" s="154" t="s">
        <v>109</v>
      </c>
      <c r="E98" s="155"/>
      <c r="F98" s="155"/>
      <c r="G98" s="155"/>
      <c r="H98" s="155"/>
      <c r="I98" s="155"/>
      <c r="J98" s="156">
        <f>J125</f>
        <v>0</v>
      </c>
      <c r="K98" s="153"/>
      <c r="L98" s="157"/>
    </row>
    <row r="99" spans="2:12" s="10" customFormat="1" ht="19.9" customHeight="1">
      <c r="B99" s="152"/>
      <c r="C99" s="153"/>
      <c r="D99" s="154" t="s">
        <v>110</v>
      </c>
      <c r="E99" s="155"/>
      <c r="F99" s="155"/>
      <c r="G99" s="155"/>
      <c r="H99" s="155"/>
      <c r="I99" s="155"/>
      <c r="J99" s="156">
        <f>J217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111</v>
      </c>
      <c r="E100" s="155"/>
      <c r="F100" s="155"/>
      <c r="G100" s="155"/>
      <c r="H100" s="155"/>
      <c r="I100" s="155"/>
      <c r="J100" s="156">
        <f>J234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112</v>
      </c>
      <c r="E101" s="155"/>
      <c r="F101" s="155"/>
      <c r="G101" s="155"/>
      <c r="H101" s="155"/>
      <c r="I101" s="155"/>
      <c r="J101" s="156">
        <f>J242</f>
        <v>0</v>
      </c>
      <c r="K101" s="153"/>
      <c r="L101" s="157"/>
    </row>
    <row r="102" spans="2:12" s="10" customFormat="1" ht="19.9" customHeight="1">
      <c r="B102" s="152"/>
      <c r="C102" s="153"/>
      <c r="D102" s="154" t="s">
        <v>113</v>
      </c>
      <c r="E102" s="155"/>
      <c r="F102" s="155"/>
      <c r="G102" s="155"/>
      <c r="H102" s="155"/>
      <c r="I102" s="155"/>
      <c r="J102" s="156">
        <f>J290</f>
        <v>0</v>
      </c>
      <c r="K102" s="153"/>
      <c r="L102" s="157"/>
    </row>
    <row r="103" spans="2:12" s="10" customFormat="1" ht="19.9" customHeight="1">
      <c r="B103" s="152"/>
      <c r="C103" s="153"/>
      <c r="D103" s="154" t="s">
        <v>114</v>
      </c>
      <c r="E103" s="155"/>
      <c r="F103" s="155"/>
      <c r="G103" s="155"/>
      <c r="H103" s="155"/>
      <c r="I103" s="155"/>
      <c r="J103" s="156">
        <f>J298</f>
        <v>0</v>
      </c>
      <c r="K103" s="153"/>
      <c r="L103" s="157"/>
    </row>
    <row r="104" spans="1:31" s="2" customFormat="1" ht="21.75" customHeight="1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6.95" customHeight="1">
      <c r="A105" s="33"/>
      <c r="B105" s="53"/>
      <c r="C105" s="54"/>
      <c r="D105" s="54"/>
      <c r="E105" s="54"/>
      <c r="F105" s="54"/>
      <c r="G105" s="54"/>
      <c r="H105" s="54"/>
      <c r="I105" s="54"/>
      <c r="J105" s="54"/>
      <c r="K105" s="54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31" s="2" customFormat="1" ht="6.95" customHeight="1">
      <c r="A109" s="33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24.95" customHeight="1">
      <c r="A110" s="33"/>
      <c r="B110" s="34"/>
      <c r="C110" s="22" t="s">
        <v>115</v>
      </c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6.95" customHeight="1">
      <c r="A111" s="33"/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16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5"/>
      <c r="D113" s="35"/>
      <c r="E113" s="287" t="str">
        <f>E7</f>
        <v>Oprava zatrubněného potoka Č. Kamenice - II. etapa R1</v>
      </c>
      <c r="F113" s="288"/>
      <c r="G113" s="288"/>
      <c r="H113" s="288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97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5"/>
      <c r="D115" s="35"/>
      <c r="E115" s="239" t="str">
        <f>E9</f>
        <v>01 - IO 01.2</v>
      </c>
      <c r="F115" s="289"/>
      <c r="G115" s="289"/>
      <c r="H115" s="289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5" customHeight="1">
      <c r="A116" s="33"/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20</v>
      </c>
      <c r="D117" s="35"/>
      <c r="E117" s="35"/>
      <c r="F117" s="26" t="str">
        <f>F12</f>
        <v>Č. Kamenice</v>
      </c>
      <c r="G117" s="35"/>
      <c r="H117" s="35"/>
      <c r="I117" s="28" t="s">
        <v>22</v>
      </c>
      <c r="J117" s="65" t="str">
        <f>IF(J12="","",J12)</f>
        <v>18. 10. 2021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24</v>
      </c>
      <c r="D119" s="35"/>
      <c r="E119" s="35"/>
      <c r="F119" s="26" t="str">
        <f>E15</f>
        <v>Město Č. Kamenice</v>
      </c>
      <c r="G119" s="35"/>
      <c r="H119" s="35"/>
      <c r="I119" s="28" t="s">
        <v>29</v>
      </c>
      <c r="J119" s="31" t="str">
        <f>E21</f>
        <v>Ing. Folbrecht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2" customHeight="1">
      <c r="A120" s="33"/>
      <c r="B120" s="34"/>
      <c r="C120" s="28" t="s">
        <v>27</v>
      </c>
      <c r="D120" s="35"/>
      <c r="E120" s="35"/>
      <c r="F120" s="26" t="str">
        <f>IF(E18="","",E18)</f>
        <v>Vyplň údaj</v>
      </c>
      <c r="G120" s="35"/>
      <c r="H120" s="35"/>
      <c r="I120" s="28" t="s">
        <v>31</v>
      </c>
      <c r="J120" s="31" t="str">
        <f>E24</f>
        <v>J. Nešněra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0.35" customHeight="1">
      <c r="A121" s="33"/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11" customFormat="1" ht="29.25" customHeight="1">
      <c r="A122" s="158"/>
      <c r="B122" s="159"/>
      <c r="C122" s="160" t="s">
        <v>116</v>
      </c>
      <c r="D122" s="161" t="s">
        <v>58</v>
      </c>
      <c r="E122" s="161" t="s">
        <v>54</v>
      </c>
      <c r="F122" s="161" t="s">
        <v>55</v>
      </c>
      <c r="G122" s="161" t="s">
        <v>117</v>
      </c>
      <c r="H122" s="161" t="s">
        <v>118</v>
      </c>
      <c r="I122" s="161" t="s">
        <v>119</v>
      </c>
      <c r="J122" s="161" t="s">
        <v>105</v>
      </c>
      <c r="K122" s="162" t="s">
        <v>120</v>
      </c>
      <c r="L122" s="163"/>
      <c r="M122" s="74" t="s">
        <v>1</v>
      </c>
      <c r="N122" s="75" t="s">
        <v>37</v>
      </c>
      <c r="O122" s="75" t="s">
        <v>121</v>
      </c>
      <c r="P122" s="75" t="s">
        <v>122</v>
      </c>
      <c r="Q122" s="75" t="s">
        <v>123</v>
      </c>
      <c r="R122" s="75" t="s">
        <v>124</v>
      </c>
      <c r="S122" s="75" t="s">
        <v>125</v>
      </c>
      <c r="T122" s="76" t="s">
        <v>126</v>
      </c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</row>
    <row r="123" spans="1:63" s="2" customFormat="1" ht="22.9" customHeight="1">
      <c r="A123" s="33"/>
      <c r="B123" s="34"/>
      <c r="C123" s="81" t="s">
        <v>127</v>
      </c>
      <c r="D123" s="35"/>
      <c r="E123" s="35"/>
      <c r="F123" s="35"/>
      <c r="G123" s="35"/>
      <c r="H123" s="35"/>
      <c r="I123" s="35"/>
      <c r="J123" s="164">
        <f>BK123</f>
        <v>0</v>
      </c>
      <c r="K123" s="35"/>
      <c r="L123" s="38"/>
      <c r="M123" s="77"/>
      <c r="N123" s="165"/>
      <c r="O123" s="78"/>
      <c r="P123" s="166">
        <f>P124</f>
        <v>0</v>
      </c>
      <c r="Q123" s="78"/>
      <c r="R123" s="166">
        <f>R124</f>
        <v>221.77559740000004</v>
      </c>
      <c r="S123" s="78"/>
      <c r="T123" s="167">
        <f>T124</f>
        <v>3.62816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6" t="s">
        <v>72</v>
      </c>
      <c r="AU123" s="16" t="s">
        <v>107</v>
      </c>
      <c r="BK123" s="168">
        <f>BK124</f>
        <v>0</v>
      </c>
    </row>
    <row r="124" spans="2:63" s="12" customFormat="1" ht="25.9" customHeight="1">
      <c r="B124" s="169"/>
      <c r="C124" s="170"/>
      <c r="D124" s="171" t="s">
        <v>72</v>
      </c>
      <c r="E124" s="172" t="s">
        <v>128</v>
      </c>
      <c r="F124" s="172" t="s">
        <v>129</v>
      </c>
      <c r="G124" s="170"/>
      <c r="H124" s="170"/>
      <c r="I124" s="173"/>
      <c r="J124" s="174">
        <f>BK124</f>
        <v>0</v>
      </c>
      <c r="K124" s="170"/>
      <c r="L124" s="175"/>
      <c r="M124" s="176"/>
      <c r="N124" s="177"/>
      <c r="O124" s="177"/>
      <c r="P124" s="178">
        <f>P125+P217+P234+P242+P290+P298</f>
        <v>0</v>
      </c>
      <c r="Q124" s="177"/>
      <c r="R124" s="178">
        <f>R125+R217+R234+R242+R290+R298</f>
        <v>221.77559740000004</v>
      </c>
      <c r="S124" s="177"/>
      <c r="T124" s="179">
        <f>T125+T217+T234+T242+T290+T298</f>
        <v>3.62816</v>
      </c>
      <c r="AR124" s="180" t="s">
        <v>81</v>
      </c>
      <c r="AT124" s="181" t="s">
        <v>72</v>
      </c>
      <c r="AU124" s="181" t="s">
        <v>73</v>
      </c>
      <c r="AY124" s="180" t="s">
        <v>130</v>
      </c>
      <c r="BK124" s="182">
        <f>BK125+BK217+BK234+BK242+BK290+BK298</f>
        <v>0</v>
      </c>
    </row>
    <row r="125" spans="2:63" s="12" customFormat="1" ht="22.9" customHeight="1">
      <c r="B125" s="169"/>
      <c r="C125" s="170"/>
      <c r="D125" s="171" t="s">
        <v>72</v>
      </c>
      <c r="E125" s="183" t="s">
        <v>81</v>
      </c>
      <c r="F125" s="183" t="s">
        <v>131</v>
      </c>
      <c r="G125" s="170"/>
      <c r="H125" s="170"/>
      <c r="I125" s="173"/>
      <c r="J125" s="184">
        <f>BK125</f>
        <v>0</v>
      </c>
      <c r="K125" s="170"/>
      <c r="L125" s="175"/>
      <c r="M125" s="176"/>
      <c r="N125" s="177"/>
      <c r="O125" s="177"/>
      <c r="P125" s="178">
        <f>SUM(P126:P216)</f>
        <v>0</v>
      </c>
      <c r="Q125" s="177"/>
      <c r="R125" s="178">
        <f>SUM(R126:R216)</f>
        <v>163.99463200000002</v>
      </c>
      <c r="S125" s="177"/>
      <c r="T125" s="179">
        <f>SUM(T126:T216)</f>
        <v>0</v>
      </c>
      <c r="AR125" s="180" t="s">
        <v>81</v>
      </c>
      <c r="AT125" s="181" t="s">
        <v>72</v>
      </c>
      <c r="AU125" s="181" t="s">
        <v>81</v>
      </c>
      <c r="AY125" s="180" t="s">
        <v>130</v>
      </c>
      <c r="BK125" s="182">
        <f>SUM(BK126:BK216)</f>
        <v>0</v>
      </c>
    </row>
    <row r="126" spans="1:65" s="2" customFormat="1" ht="24.2" customHeight="1">
      <c r="A126" s="33"/>
      <c r="B126" s="34"/>
      <c r="C126" s="185" t="s">
        <v>81</v>
      </c>
      <c r="D126" s="185" t="s">
        <v>132</v>
      </c>
      <c r="E126" s="186" t="s">
        <v>133</v>
      </c>
      <c r="F126" s="187" t="s">
        <v>134</v>
      </c>
      <c r="G126" s="188" t="s">
        <v>135</v>
      </c>
      <c r="H126" s="189">
        <v>80</v>
      </c>
      <c r="I126" s="190"/>
      <c r="J126" s="191">
        <f>ROUND(I126*H126,2)</f>
        <v>0</v>
      </c>
      <c r="K126" s="187" t="s">
        <v>136</v>
      </c>
      <c r="L126" s="38"/>
      <c r="M126" s="192" t="s">
        <v>1</v>
      </c>
      <c r="N126" s="193" t="s">
        <v>38</v>
      </c>
      <c r="O126" s="70"/>
      <c r="P126" s="194">
        <f>O126*H126</f>
        <v>0</v>
      </c>
      <c r="Q126" s="194">
        <v>3E-05</v>
      </c>
      <c r="R126" s="194">
        <f>Q126*H126</f>
        <v>0.0024000000000000002</v>
      </c>
      <c r="S126" s="194">
        <v>0</v>
      </c>
      <c r="T126" s="195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96" t="s">
        <v>137</v>
      </c>
      <c r="AT126" s="196" t="s">
        <v>132</v>
      </c>
      <c r="AU126" s="196" t="s">
        <v>83</v>
      </c>
      <c r="AY126" s="16" t="s">
        <v>130</v>
      </c>
      <c r="BE126" s="197">
        <f>IF(N126="základní",J126,0)</f>
        <v>0</v>
      </c>
      <c r="BF126" s="197">
        <f>IF(N126="snížená",J126,0)</f>
        <v>0</v>
      </c>
      <c r="BG126" s="197">
        <f>IF(N126="zákl. přenesená",J126,0)</f>
        <v>0</v>
      </c>
      <c r="BH126" s="197">
        <f>IF(N126="sníž. přenesená",J126,0)</f>
        <v>0</v>
      </c>
      <c r="BI126" s="197">
        <f>IF(N126="nulová",J126,0)</f>
        <v>0</v>
      </c>
      <c r="BJ126" s="16" t="s">
        <v>81</v>
      </c>
      <c r="BK126" s="197">
        <f>ROUND(I126*H126,2)</f>
        <v>0</v>
      </c>
      <c r="BL126" s="16" t="s">
        <v>137</v>
      </c>
      <c r="BM126" s="196" t="s">
        <v>138</v>
      </c>
    </row>
    <row r="127" spans="1:47" s="2" customFormat="1" ht="19.5">
      <c r="A127" s="33"/>
      <c r="B127" s="34"/>
      <c r="C127" s="35"/>
      <c r="D127" s="198" t="s">
        <v>139</v>
      </c>
      <c r="E127" s="35"/>
      <c r="F127" s="199" t="s">
        <v>140</v>
      </c>
      <c r="G127" s="35"/>
      <c r="H127" s="35"/>
      <c r="I127" s="200"/>
      <c r="J127" s="35"/>
      <c r="K127" s="35"/>
      <c r="L127" s="38"/>
      <c r="M127" s="201"/>
      <c r="N127" s="202"/>
      <c r="O127" s="70"/>
      <c r="P127" s="70"/>
      <c r="Q127" s="70"/>
      <c r="R127" s="70"/>
      <c r="S127" s="70"/>
      <c r="T127" s="71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139</v>
      </c>
      <c r="AU127" s="16" t="s">
        <v>83</v>
      </c>
    </row>
    <row r="128" spans="1:65" s="2" customFormat="1" ht="24.2" customHeight="1">
      <c r="A128" s="33"/>
      <c r="B128" s="34"/>
      <c r="C128" s="185" t="s">
        <v>83</v>
      </c>
      <c r="D128" s="185" t="s">
        <v>132</v>
      </c>
      <c r="E128" s="186" t="s">
        <v>141</v>
      </c>
      <c r="F128" s="187" t="s">
        <v>142</v>
      </c>
      <c r="G128" s="188" t="s">
        <v>143</v>
      </c>
      <c r="H128" s="189">
        <v>20</v>
      </c>
      <c r="I128" s="190"/>
      <c r="J128" s="191">
        <f>ROUND(I128*H128,2)</f>
        <v>0</v>
      </c>
      <c r="K128" s="187" t="s">
        <v>136</v>
      </c>
      <c r="L128" s="38"/>
      <c r="M128" s="192" t="s">
        <v>1</v>
      </c>
      <c r="N128" s="193" t="s">
        <v>38</v>
      </c>
      <c r="O128" s="70"/>
      <c r="P128" s="194">
        <f>O128*H128</f>
        <v>0</v>
      </c>
      <c r="Q128" s="194">
        <v>0</v>
      </c>
      <c r="R128" s="194">
        <f>Q128*H128</f>
        <v>0</v>
      </c>
      <c r="S128" s="194">
        <v>0</v>
      </c>
      <c r="T128" s="195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6" t="s">
        <v>137</v>
      </c>
      <c r="AT128" s="196" t="s">
        <v>132</v>
      </c>
      <c r="AU128" s="196" t="s">
        <v>83</v>
      </c>
      <c r="AY128" s="16" t="s">
        <v>130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16" t="s">
        <v>81</v>
      </c>
      <c r="BK128" s="197">
        <f>ROUND(I128*H128,2)</f>
        <v>0</v>
      </c>
      <c r="BL128" s="16" t="s">
        <v>137</v>
      </c>
      <c r="BM128" s="196" t="s">
        <v>144</v>
      </c>
    </row>
    <row r="129" spans="1:47" s="2" customFormat="1" ht="19.5">
      <c r="A129" s="33"/>
      <c r="B129" s="34"/>
      <c r="C129" s="35"/>
      <c r="D129" s="198" t="s">
        <v>139</v>
      </c>
      <c r="E129" s="35"/>
      <c r="F129" s="199" t="s">
        <v>145</v>
      </c>
      <c r="G129" s="35"/>
      <c r="H129" s="35"/>
      <c r="I129" s="200"/>
      <c r="J129" s="35"/>
      <c r="K129" s="35"/>
      <c r="L129" s="38"/>
      <c r="M129" s="201"/>
      <c r="N129" s="202"/>
      <c r="O129" s="70"/>
      <c r="P129" s="70"/>
      <c r="Q129" s="70"/>
      <c r="R129" s="70"/>
      <c r="S129" s="70"/>
      <c r="T129" s="71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139</v>
      </c>
      <c r="AU129" s="16" t="s">
        <v>83</v>
      </c>
    </row>
    <row r="130" spans="1:65" s="2" customFormat="1" ht="16.5" customHeight="1">
      <c r="A130" s="33"/>
      <c r="B130" s="34"/>
      <c r="C130" s="185" t="s">
        <v>146</v>
      </c>
      <c r="D130" s="185" t="s">
        <v>132</v>
      </c>
      <c r="E130" s="186" t="s">
        <v>147</v>
      </c>
      <c r="F130" s="187" t="s">
        <v>148</v>
      </c>
      <c r="G130" s="188" t="s">
        <v>149</v>
      </c>
      <c r="H130" s="189">
        <v>5.6</v>
      </c>
      <c r="I130" s="190"/>
      <c r="J130" s="191">
        <f>ROUND(I130*H130,2)</f>
        <v>0</v>
      </c>
      <c r="K130" s="187" t="s">
        <v>136</v>
      </c>
      <c r="L130" s="38"/>
      <c r="M130" s="192" t="s">
        <v>1</v>
      </c>
      <c r="N130" s="193" t="s">
        <v>38</v>
      </c>
      <c r="O130" s="70"/>
      <c r="P130" s="194">
        <f>O130*H130</f>
        <v>0</v>
      </c>
      <c r="Q130" s="194">
        <v>0.0369</v>
      </c>
      <c r="R130" s="194">
        <f>Q130*H130</f>
        <v>0.20664</v>
      </c>
      <c r="S130" s="194">
        <v>0</v>
      </c>
      <c r="T130" s="195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6" t="s">
        <v>137</v>
      </c>
      <c r="AT130" s="196" t="s">
        <v>132</v>
      </c>
      <c r="AU130" s="196" t="s">
        <v>83</v>
      </c>
      <c r="AY130" s="16" t="s">
        <v>130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6" t="s">
        <v>81</v>
      </c>
      <c r="BK130" s="197">
        <f>ROUND(I130*H130,2)</f>
        <v>0</v>
      </c>
      <c r="BL130" s="16" t="s">
        <v>137</v>
      </c>
      <c r="BM130" s="196" t="s">
        <v>150</v>
      </c>
    </row>
    <row r="131" spans="1:47" s="2" customFormat="1" ht="58.5">
      <c r="A131" s="33"/>
      <c r="B131" s="34"/>
      <c r="C131" s="35"/>
      <c r="D131" s="198" t="s">
        <v>139</v>
      </c>
      <c r="E131" s="35"/>
      <c r="F131" s="199" t="s">
        <v>151</v>
      </c>
      <c r="G131" s="35"/>
      <c r="H131" s="35"/>
      <c r="I131" s="200"/>
      <c r="J131" s="35"/>
      <c r="K131" s="35"/>
      <c r="L131" s="38"/>
      <c r="M131" s="201"/>
      <c r="N131" s="202"/>
      <c r="O131" s="70"/>
      <c r="P131" s="70"/>
      <c r="Q131" s="70"/>
      <c r="R131" s="70"/>
      <c r="S131" s="70"/>
      <c r="T131" s="71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139</v>
      </c>
      <c r="AU131" s="16" t="s">
        <v>83</v>
      </c>
    </row>
    <row r="132" spans="2:51" s="13" customFormat="1" ht="11.25">
      <c r="B132" s="203"/>
      <c r="C132" s="204"/>
      <c r="D132" s="198" t="s">
        <v>152</v>
      </c>
      <c r="E132" s="205" t="s">
        <v>1</v>
      </c>
      <c r="F132" s="206" t="s">
        <v>153</v>
      </c>
      <c r="G132" s="204"/>
      <c r="H132" s="207">
        <v>9.8</v>
      </c>
      <c r="I132" s="208"/>
      <c r="J132" s="204"/>
      <c r="K132" s="204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152</v>
      </c>
      <c r="AU132" s="213" t="s">
        <v>83</v>
      </c>
      <c r="AV132" s="13" t="s">
        <v>83</v>
      </c>
      <c r="AW132" s="13" t="s">
        <v>30</v>
      </c>
      <c r="AX132" s="13" t="s">
        <v>73</v>
      </c>
      <c r="AY132" s="213" t="s">
        <v>130</v>
      </c>
    </row>
    <row r="133" spans="2:51" s="13" customFormat="1" ht="11.25">
      <c r="B133" s="203"/>
      <c r="C133" s="204"/>
      <c r="D133" s="198" t="s">
        <v>152</v>
      </c>
      <c r="E133" s="205" t="s">
        <v>1</v>
      </c>
      <c r="F133" s="206" t="s">
        <v>154</v>
      </c>
      <c r="G133" s="204"/>
      <c r="H133" s="207">
        <v>-4.2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152</v>
      </c>
      <c r="AU133" s="213" t="s">
        <v>83</v>
      </c>
      <c r="AV133" s="13" t="s">
        <v>83</v>
      </c>
      <c r="AW133" s="13" t="s">
        <v>30</v>
      </c>
      <c r="AX133" s="13" t="s">
        <v>73</v>
      </c>
      <c r="AY133" s="213" t="s">
        <v>130</v>
      </c>
    </row>
    <row r="134" spans="2:51" s="14" customFormat="1" ht="11.25">
      <c r="B134" s="214"/>
      <c r="C134" s="215"/>
      <c r="D134" s="198" t="s">
        <v>152</v>
      </c>
      <c r="E134" s="216" t="s">
        <v>1</v>
      </c>
      <c r="F134" s="217" t="s">
        <v>155</v>
      </c>
      <c r="G134" s="215"/>
      <c r="H134" s="218">
        <v>5.6000000000000005</v>
      </c>
      <c r="I134" s="219"/>
      <c r="J134" s="215"/>
      <c r="K134" s="215"/>
      <c r="L134" s="220"/>
      <c r="M134" s="221"/>
      <c r="N134" s="222"/>
      <c r="O134" s="222"/>
      <c r="P134" s="222"/>
      <c r="Q134" s="222"/>
      <c r="R134" s="222"/>
      <c r="S134" s="222"/>
      <c r="T134" s="223"/>
      <c r="AT134" s="224" t="s">
        <v>152</v>
      </c>
      <c r="AU134" s="224" t="s">
        <v>83</v>
      </c>
      <c r="AV134" s="14" t="s">
        <v>137</v>
      </c>
      <c r="AW134" s="14" t="s">
        <v>30</v>
      </c>
      <c r="AX134" s="14" t="s">
        <v>81</v>
      </c>
      <c r="AY134" s="224" t="s">
        <v>130</v>
      </c>
    </row>
    <row r="135" spans="1:65" s="2" customFormat="1" ht="16.5" customHeight="1">
      <c r="A135" s="33"/>
      <c r="B135" s="34"/>
      <c r="C135" s="185" t="s">
        <v>137</v>
      </c>
      <c r="D135" s="185" t="s">
        <v>132</v>
      </c>
      <c r="E135" s="186" t="s">
        <v>156</v>
      </c>
      <c r="F135" s="187" t="s">
        <v>157</v>
      </c>
      <c r="G135" s="188" t="s">
        <v>149</v>
      </c>
      <c r="H135" s="189">
        <v>1.4</v>
      </c>
      <c r="I135" s="190"/>
      <c r="J135" s="191">
        <f>ROUND(I135*H135,2)</f>
        <v>0</v>
      </c>
      <c r="K135" s="187" t="s">
        <v>136</v>
      </c>
      <c r="L135" s="38"/>
      <c r="M135" s="192" t="s">
        <v>1</v>
      </c>
      <c r="N135" s="193" t="s">
        <v>38</v>
      </c>
      <c r="O135" s="70"/>
      <c r="P135" s="194">
        <f>O135*H135</f>
        <v>0</v>
      </c>
      <c r="Q135" s="194">
        <v>0.00868</v>
      </c>
      <c r="R135" s="194">
        <f>Q135*H135</f>
        <v>0.012152</v>
      </c>
      <c r="S135" s="194">
        <v>0</v>
      </c>
      <c r="T135" s="195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6" t="s">
        <v>137</v>
      </c>
      <c r="AT135" s="196" t="s">
        <v>132</v>
      </c>
      <c r="AU135" s="196" t="s">
        <v>83</v>
      </c>
      <c r="AY135" s="16" t="s">
        <v>130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6" t="s">
        <v>81</v>
      </c>
      <c r="BK135" s="197">
        <f>ROUND(I135*H135,2)</f>
        <v>0</v>
      </c>
      <c r="BL135" s="16" t="s">
        <v>137</v>
      </c>
      <c r="BM135" s="196" t="s">
        <v>158</v>
      </c>
    </row>
    <row r="136" spans="1:47" s="2" customFormat="1" ht="58.5">
      <c r="A136" s="33"/>
      <c r="B136" s="34"/>
      <c r="C136" s="35"/>
      <c r="D136" s="198" t="s">
        <v>139</v>
      </c>
      <c r="E136" s="35"/>
      <c r="F136" s="199" t="s">
        <v>159</v>
      </c>
      <c r="G136" s="35"/>
      <c r="H136" s="35"/>
      <c r="I136" s="200"/>
      <c r="J136" s="35"/>
      <c r="K136" s="35"/>
      <c r="L136" s="38"/>
      <c r="M136" s="201"/>
      <c r="N136" s="202"/>
      <c r="O136" s="70"/>
      <c r="P136" s="70"/>
      <c r="Q136" s="70"/>
      <c r="R136" s="70"/>
      <c r="S136" s="70"/>
      <c r="T136" s="71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139</v>
      </c>
      <c r="AU136" s="16" t="s">
        <v>83</v>
      </c>
    </row>
    <row r="137" spans="2:51" s="13" customFormat="1" ht="11.25">
      <c r="B137" s="203"/>
      <c r="C137" s="204"/>
      <c r="D137" s="198" t="s">
        <v>152</v>
      </c>
      <c r="E137" s="205" t="s">
        <v>1</v>
      </c>
      <c r="F137" s="206" t="s">
        <v>160</v>
      </c>
      <c r="G137" s="204"/>
      <c r="H137" s="207">
        <v>1.4</v>
      </c>
      <c r="I137" s="208"/>
      <c r="J137" s="204"/>
      <c r="K137" s="204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152</v>
      </c>
      <c r="AU137" s="213" t="s">
        <v>83</v>
      </c>
      <c r="AV137" s="13" t="s">
        <v>83</v>
      </c>
      <c r="AW137" s="13" t="s">
        <v>30</v>
      </c>
      <c r="AX137" s="13" t="s">
        <v>81</v>
      </c>
      <c r="AY137" s="213" t="s">
        <v>130</v>
      </c>
    </row>
    <row r="138" spans="1:65" s="2" customFormat="1" ht="24.2" customHeight="1">
      <c r="A138" s="33"/>
      <c r="B138" s="34"/>
      <c r="C138" s="185" t="s">
        <v>161</v>
      </c>
      <c r="D138" s="185" t="s">
        <v>132</v>
      </c>
      <c r="E138" s="186" t="s">
        <v>162</v>
      </c>
      <c r="F138" s="187" t="s">
        <v>163</v>
      </c>
      <c r="G138" s="188" t="s">
        <v>149</v>
      </c>
      <c r="H138" s="189">
        <v>14</v>
      </c>
      <c r="I138" s="190"/>
      <c r="J138" s="191">
        <f>ROUND(I138*H138,2)</f>
        <v>0</v>
      </c>
      <c r="K138" s="187" t="s">
        <v>136</v>
      </c>
      <c r="L138" s="38"/>
      <c r="M138" s="192" t="s">
        <v>1</v>
      </c>
      <c r="N138" s="193" t="s">
        <v>38</v>
      </c>
      <c r="O138" s="70"/>
      <c r="P138" s="194">
        <f>O138*H138</f>
        <v>0</v>
      </c>
      <c r="Q138" s="194">
        <v>0.0369</v>
      </c>
      <c r="R138" s="194">
        <f>Q138*H138</f>
        <v>0.5166000000000001</v>
      </c>
      <c r="S138" s="194">
        <v>0</v>
      </c>
      <c r="T138" s="195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6" t="s">
        <v>137</v>
      </c>
      <c r="AT138" s="196" t="s">
        <v>132</v>
      </c>
      <c r="AU138" s="196" t="s">
        <v>83</v>
      </c>
      <c r="AY138" s="16" t="s">
        <v>130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6" t="s">
        <v>81</v>
      </c>
      <c r="BK138" s="197">
        <f>ROUND(I138*H138,2)</f>
        <v>0</v>
      </c>
      <c r="BL138" s="16" t="s">
        <v>137</v>
      </c>
      <c r="BM138" s="196" t="s">
        <v>164</v>
      </c>
    </row>
    <row r="139" spans="1:47" s="2" customFormat="1" ht="58.5">
      <c r="A139" s="33"/>
      <c r="B139" s="34"/>
      <c r="C139" s="35"/>
      <c r="D139" s="198" t="s">
        <v>139</v>
      </c>
      <c r="E139" s="35"/>
      <c r="F139" s="199" t="s">
        <v>165</v>
      </c>
      <c r="G139" s="35"/>
      <c r="H139" s="35"/>
      <c r="I139" s="200"/>
      <c r="J139" s="35"/>
      <c r="K139" s="35"/>
      <c r="L139" s="38"/>
      <c r="M139" s="201"/>
      <c r="N139" s="202"/>
      <c r="O139" s="70"/>
      <c r="P139" s="70"/>
      <c r="Q139" s="70"/>
      <c r="R139" s="70"/>
      <c r="S139" s="70"/>
      <c r="T139" s="71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6" t="s">
        <v>139</v>
      </c>
      <c r="AU139" s="16" t="s">
        <v>83</v>
      </c>
    </row>
    <row r="140" spans="2:51" s="13" customFormat="1" ht="11.25">
      <c r="B140" s="203"/>
      <c r="C140" s="204"/>
      <c r="D140" s="198" t="s">
        <v>152</v>
      </c>
      <c r="E140" s="205" t="s">
        <v>1</v>
      </c>
      <c r="F140" s="206" t="s">
        <v>166</v>
      </c>
      <c r="G140" s="204"/>
      <c r="H140" s="207">
        <v>14</v>
      </c>
      <c r="I140" s="208"/>
      <c r="J140" s="204"/>
      <c r="K140" s="204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152</v>
      </c>
      <c r="AU140" s="213" t="s">
        <v>83</v>
      </c>
      <c r="AV140" s="13" t="s">
        <v>83</v>
      </c>
      <c r="AW140" s="13" t="s">
        <v>30</v>
      </c>
      <c r="AX140" s="13" t="s">
        <v>81</v>
      </c>
      <c r="AY140" s="213" t="s">
        <v>130</v>
      </c>
    </row>
    <row r="141" spans="1:65" s="2" customFormat="1" ht="16.5" customHeight="1">
      <c r="A141" s="33"/>
      <c r="B141" s="34"/>
      <c r="C141" s="185" t="s">
        <v>167</v>
      </c>
      <c r="D141" s="185" t="s">
        <v>132</v>
      </c>
      <c r="E141" s="186" t="s">
        <v>168</v>
      </c>
      <c r="F141" s="187" t="s">
        <v>169</v>
      </c>
      <c r="G141" s="188" t="s">
        <v>149</v>
      </c>
      <c r="H141" s="189">
        <v>176</v>
      </c>
      <c r="I141" s="190"/>
      <c r="J141" s="191">
        <f>ROUND(I141*H141,2)</f>
        <v>0</v>
      </c>
      <c r="K141" s="187" t="s">
        <v>136</v>
      </c>
      <c r="L141" s="38"/>
      <c r="M141" s="192" t="s">
        <v>1</v>
      </c>
      <c r="N141" s="193" t="s">
        <v>38</v>
      </c>
      <c r="O141" s="70"/>
      <c r="P141" s="194">
        <f>O141*H141</f>
        <v>0</v>
      </c>
      <c r="Q141" s="194">
        <v>0.00055</v>
      </c>
      <c r="R141" s="194">
        <f>Q141*H141</f>
        <v>0.09680000000000001</v>
      </c>
      <c r="S141" s="194">
        <v>0</v>
      </c>
      <c r="T141" s="195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96" t="s">
        <v>137</v>
      </c>
      <c r="AT141" s="196" t="s">
        <v>132</v>
      </c>
      <c r="AU141" s="196" t="s">
        <v>83</v>
      </c>
      <c r="AY141" s="16" t="s">
        <v>130</v>
      </c>
      <c r="BE141" s="197">
        <f>IF(N141="základní",J141,0)</f>
        <v>0</v>
      </c>
      <c r="BF141" s="197">
        <f>IF(N141="snížená",J141,0)</f>
        <v>0</v>
      </c>
      <c r="BG141" s="197">
        <f>IF(N141="zákl. přenesená",J141,0)</f>
        <v>0</v>
      </c>
      <c r="BH141" s="197">
        <f>IF(N141="sníž. přenesená",J141,0)</f>
        <v>0</v>
      </c>
      <c r="BI141" s="197">
        <f>IF(N141="nulová",J141,0)</f>
        <v>0</v>
      </c>
      <c r="BJ141" s="16" t="s">
        <v>81</v>
      </c>
      <c r="BK141" s="197">
        <f>ROUND(I141*H141,2)</f>
        <v>0</v>
      </c>
      <c r="BL141" s="16" t="s">
        <v>137</v>
      </c>
      <c r="BM141" s="196" t="s">
        <v>170</v>
      </c>
    </row>
    <row r="142" spans="1:47" s="2" customFormat="1" ht="19.5">
      <c r="A142" s="33"/>
      <c r="B142" s="34"/>
      <c r="C142" s="35"/>
      <c r="D142" s="198" t="s">
        <v>139</v>
      </c>
      <c r="E142" s="35"/>
      <c r="F142" s="199" t="s">
        <v>171</v>
      </c>
      <c r="G142" s="35"/>
      <c r="H142" s="35"/>
      <c r="I142" s="200"/>
      <c r="J142" s="35"/>
      <c r="K142" s="35"/>
      <c r="L142" s="38"/>
      <c r="M142" s="201"/>
      <c r="N142" s="202"/>
      <c r="O142" s="70"/>
      <c r="P142" s="70"/>
      <c r="Q142" s="70"/>
      <c r="R142" s="70"/>
      <c r="S142" s="70"/>
      <c r="T142" s="71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T142" s="16" t="s">
        <v>139</v>
      </c>
      <c r="AU142" s="16" t="s">
        <v>83</v>
      </c>
    </row>
    <row r="143" spans="2:51" s="13" customFormat="1" ht="11.25">
      <c r="B143" s="203"/>
      <c r="C143" s="204"/>
      <c r="D143" s="198" t="s">
        <v>152</v>
      </c>
      <c r="E143" s="205" t="s">
        <v>1</v>
      </c>
      <c r="F143" s="206" t="s">
        <v>172</v>
      </c>
      <c r="G143" s="204"/>
      <c r="H143" s="207">
        <v>176</v>
      </c>
      <c r="I143" s="208"/>
      <c r="J143" s="204"/>
      <c r="K143" s="204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152</v>
      </c>
      <c r="AU143" s="213" t="s">
        <v>83</v>
      </c>
      <c r="AV143" s="13" t="s">
        <v>83</v>
      </c>
      <c r="AW143" s="13" t="s">
        <v>30</v>
      </c>
      <c r="AX143" s="13" t="s">
        <v>81</v>
      </c>
      <c r="AY143" s="213" t="s">
        <v>130</v>
      </c>
    </row>
    <row r="144" spans="1:65" s="2" customFormat="1" ht="21.75" customHeight="1">
      <c r="A144" s="33"/>
      <c r="B144" s="34"/>
      <c r="C144" s="185" t="s">
        <v>173</v>
      </c>
      <c r="D144" s="185" t="s">
        <v>132</v>
      </c>
      <c r="E144" s="186" t="s">
        <v>174</v>
      </c>
      <c r="F144" s="187" t="s">
        <v>175</v>
      </c>
      <c r="G144" s="188" t="s">
        <v>149</v>
      </c>
      <c r="H144" s="189">
        <v>176</v>
      </c>
      <c r="I144" s="190"/>
      <c r="J144" s="191">
        <f>ROUND(I144*H144,2)</f>
        <v>0</v>
      </c>
      <c r="K144" s="187" t="s">
        <v>136</v>
      </c>
      <c r="L144" s="38"/>
      <c r="M144" s="192" t="s">
        <v>1</v>
      </c>
      <c r="N144" s="193" t="s">
        <v>38</v>
      </c>
      <c r="O144" s="70"/>
      <c r="P144" s="194">
        <f>O144*H144</f>
        <v>0</v>
      </c>
      <c r="Q144" s="194">
        <v>0</v>
      </c>
      <c r="R144" s="194">
        <f>Q144*H144</f>
        <v>0</v>
      </c>
      <c r="S144" s="194">
        <v>0</v>
      </c>
      <c r="T144" s="195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6" t="s">
        <v>137</v>
      </c>
      <c r="AT144" s="196" t="s">
        <v>132</v>
      </c>
      <c r="AU144" s="196" t="s">
        <v>83</v>
      </c>
      <c r="AY144" s="16" t="s">
        <v>130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6" t="s">
        <v>81</v>
      </c>
      <c r="BK144" s="197">
        <f>ROUND(I144*H144,2)</f>
        <v>0</v>
      </c>
      <c r="BL144" s="16" t="s">
        <v>137</v>
      </c>
      <c r="BM144" s="196" t="s">
        <v>176</v>
      </c>
    </row>
    <row r="145" spans="1:47" s="2" customFormat="1" ht="19.5">
      <c r="A145" s="33"/>
      <c r="B145" s="34"/>
      <c r="C145" s="35"/>
      <c r="D145" s="198" t="s">
        <v>139</v>
      </c>
      <c r="E145" s="35"/>
      <c r="F145" s="199" t="s">
        <v>177</v>
      </c>
      <c r="G145" s="35"/>
      <c r="H145" s="35"/>
      <c r="I145" s="200"/>
      <c r="J145" s="35"/>
      <c r="K145" s="35"/>
      <c r="L145" s="38"/>
      <c r="M145" s="201"/>
      <c r="N145" s="202"/>
      <c r="O145" s="70"/>
      <c r="P145" s="70"/>
      <c r="Q145" s="70"/>
      <c r="R145" s="70"/>
      <c r="S145" s="70"/>
      <c r="T145" s="71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6" t="s">
        <v>139</v>
      </c>
      <c r="AU145" s="16" t="s">
        <v>83</v>
      </c>
    </row>
    <row r="146" spans="1:65" s="2" customFormat="1" ht="24.2" customHeight="1">
      <c r="A146" s="33"/>
      <c r="B146" s="34"/>
      <c r="C146" s="185" t="s">
        <v>178</v>
      </c>
      <c r="D146" s="185" t="s">
        <v>132</v>
      </c>
      <c r="E146" s="186" t="s">
        <v>179</v>
      </c>
      <c r="F146" s="187" t="s">
        <v>180</v>
      </c>
      <c r="G146" s="188" t="s">
        <v>149</v>
      </c>
      <c r="H146" s="189">
        <v>8</v>
      </c>
      <c r="I146" s="190"/>
      <c r="J146" s="191">
        <f>ROUND(I146*H146,2)</f>
        <v>0</v>
      </c>
      <c r="K146" s="187" t="s">
        <v>136</v>
      </c>
      <c r="L146" s="38"/>
      <c r="M146" s="192" t="s">
        <v>1</v>
      </c>
      <c r="N146" s="193" t="s">
        <v>38</v>
      </c>
      <c r="O146" s="70"/>
      <c r="P146" s="194">
        <f>O146*H146</f>
        <v>0</v>
      </c>
      <c r="Q146" s="194">
        <v>0.00047</v>
      </c>
      <c r="R146" s="194">
        <f>Q146*H146</f>
        <v>0.00376</v>
      </c>
      <c r="S146" s="194">
        <v>0</v>
      </c>
      <c r="T146" s="195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96" t="s">
        <v>137</v>
      </c>
      <c r="AT146" s="196" t="s">
        <v>132</v>
      </c>
      <c r="AU146" s="196" t="s">
        <v>83</v>
      </c>
      <c r="AY146" s="16" t="s">
        <v>130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6" t="s">
        <v>81</v>
      </c>
      <c r="BK146" s="197">
        <f>ROUND(I146*H146,2)</f>
        <v>0</v>
      </c>
      <c r="BL146" s="16" t="s">
        <v>137</v>
      </c>
      <c r="BM146" s="196" t="s">
        <v>181</v>
      </c>
    </row>
    <row r="147" spans="1:47" s="2" customFormat="1" ht="19.5">
      <c r="A147" s="33"/>
      <c r="B147" s="34"/>
      <c r="C147" s="35"/>
      <c r="D147" s="198" t="s">
        <v>139</v>
      </c>
      <c r="E147" s="35"/>
      <c r="F147" s="199" t="s">
        <v>182</v>
      </c>
      <c r="G147" s="35"/>
      <c r="H147" s="35"/>
      <c r="I147" s="200"/>
      <c r="J147" s="35"/>
      <c r="K147" s="35"/>
      <c r="L147" s="38"/>
      <c r="M147" s="201"/>
      <c r="N147" s="202"/>
      <c r="O147" s="70"/>
      <c r="P147" s="70"/>
      <c r="Q147" s="70"/>
      <c r="R147" s="70"/>
      <c r="S147" s="70"/>
      <c r="T147" s="71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139</v>
      </c>
      <c r="AU147" s="16" t="s">
        <v>83</v>
      </c>
    </row>
    <row r="148" spans="1:65" s="2" customFormat="1" ht="24.2" customHeight="1">
      <c r="A148" s="33"/>
      <c r="B148" s="34"/>
      <c r="C148" s="185" t="s">
        <v>183</v>
      </c>
      <c r="D148" s="185" t="s">
        <v>132</v>
      </c>
      <c r="E148" s="186" t="s">
        <v>184</v>
      </c>
      <c r="F148" s="187" t="s">
        <v>185</v>
      </c>
      <c r="G148" s="188" t="s">
        <v>149</v>
      </c>
      <c r="H148" s="189">
        <v>8</v>
      </c>
      <c r="I148" s="190"/>
      <c r="J148" s="191">
        <f>ROUND(I148*H148,2)</f>
        <v>0</v>
      </c>
      <c r="K148" s="187" t="s">
        <v>136</v>
      </c>
      <c r="L148" s="38"/>
      <c r="M148" s="192" t="s">
        <v>1</v>
      </c>
      <c r="N148" s="193" t="s">
        <v>38</v>
      </c>
      <c r="O148" s="70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96" t="s">
        <v>137</v>
      </c>
      <c r="AT148" s="196" t="s">
        <v>132</v>
      </c>
      <c r="AU148" s="196" t="s">
        <v>83</v>
      </c>
      <c r="AY148" s="16" t="s">
        <v>130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6" t="s">
        <v>81</v>
      </c>
      <c r="BK148" s="197">
        <f>ROUND(I148*H148,2)</f>
        <v>0</v>
      </c>
      <c r="BL148" s="16" t="s">
        <v>137</v>
      </c>
      <c r="BM148" s="196" t="s">
        <v>186</v>
      </c>
    </row>
    <row r="149" spans="1:47" s="2" customFormat="1" ht="19.5">
      <c r="A149" s="33"/>
      <c r="B149" s="34"/>
      <c r="C149" s="35"/>
      <c r="D149" s="198" t="s">
        <v>139</v>
      </c>
      <c r="E149" s="35"/>
      <c r="F149" s="199" t="s">
        <v>187</v>
      </c>
      <c r="G149" s="35"/>
      <c r="H149" s="35"/>
      <c r="I149" s="200"/>
      <c r="J149" s="35"/>
      <c r="K149" s="35"/>
      <c r="L149" s="38"/>
      <c r="M149" s="201"/>
      <c r="N149" s="202"/>
      <c r="O149" s="70"/>
      <c r="P149" s="70"/>
      <c r="Q149" s="70"/>
      <c r="R149" s="70"/>
      <c r="S149" s="70"/>
      <c r="T149" s="71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T149" s="16" t="s">
        <v>139</v>
      </c>
      <c r="AU149" s="16" t="s">
        <v>83</v>
      </c>
    </row>
    <row r="150" spans="1:65" s="2" customFormat="1" ht="24.2" customHeight="1">
      <c r="A150" s="33"/>
      <c r="B150" s="34"/>
      <c r="C150" s="185" t="s">
        <v>188</v>
      </c>
      <c r="D150" s="185" t="s">
        <v>132</v>
      </c>
      <c r="E150" s="186" t="s">
        <v>189</v>
      </c>
      <c r="F150" s="187" t="s">
        <v>190</v>
      </c>
      <c r="G150" s="188" t="s">
        <v>191</v>
      </c>
      <c r="H150" s="189">
        <v>13.01</v>
      </c>
      <c r="I150" s="190"/>
      <c r="J150" s="191">
        <f>ROUND(I150*H150,2)</f>
        <v>0</v>
      </c>
      <c r="K150" s="187" t="s">
        <v>136</v>
      </c>
      <c r="L150" s="38"/>
      <c r="M150" s="192" t="s">
        <v>1</v>
      </c>
      <c r="N150" s="193" t="s">
        <v>38</v>
      </c>
      <c r="O150" s="70"/>
      <c r="P150" s="194">
        <f>O150*H150</f>
        <v>0</v>
      </c>
      <c r="Q150" s="194">
        <v>0</v>
      </c>
      <c r="R150" s="194">
        <f>Q150*H150</f>
        <v>0</v>
      </c>
      <c r="S150" s="194">
        <v>0</v>
      </c>
      <c r="T150" s="195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6" t="s">
        <v>137</v>
      </c>
      <c r="AT150" s="196" t="s">
        <v>132</v>
      </c>
      <c r="AU150" s="196" t="s">
        <v>83</v>
      </c>
      <c r="AY150" s="16" t="s">
        <v>130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6" t="s">
        <v>81</v>
      </c>
      <c r="BK150" s="197">
        <f>ROUND(I150*H150,2)</f>
        <v>0</v>
      </c>
      <c r="BL150" s="16" t="s">
        <v>137</v>
      </c>
      <c r="BM150" s="196" t="s">
        <v>192</v>
      </c>
    </row>
    <row r="151" spans="1:47" s="2" customFormat="1" ht="29.25">
      <c r="A151" s="33"/>
      <c r="B151" s="34"/>
      <c r="C151" s="35"/>
      <c r="D151" s="198" t="s">
        <v>139</v>
      </c>
      <c r="E151" s="35"/>
      <c r="F151" s="199" t="s">
        <v>193</v>
      </c>
      <c r="G151" s="35"/>
      <c r="H151" s="35"/>
      <c r="I151" s="200"/>
      <c r="J151" s="35"/>
      <c r="K151" s="35"/>
      <c r="L151" s="38"/>
      <c r="M151" s="201"/>
      <c r="N151" s="202"/>
      <c r="O151" s="70"/>
      <c r="P151" s="70"/>
      <c r="Q151" s="70"/>
      <c r="R151" s="70"/>
      <c r="S151" s="70"/>
      <c r="T151" s="71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139</v>
      </c>
      <c r="AU151" s="16" t="s">
        <v>83</v>
      </c>
    </row>
    <row r="152" spans="2:51" s="13" customFormat="1" ht="11.25">
      <c r="B152" s="203"/>
      <c r="C152" s="204"/>
      <c r="D152" s="198" t="s">
        <v>152</v>
      </c>
      <c r="E152" s="205" t="s">
        <v>1</v>
      </c>
      <c r="F152" s="206" t="s">
        <v>194</v>
      </c>
      <c r="G152" s="204"/>
      <c r="H152" s="207">
        <v>13.01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152</v>
      </c>
      <c r="AU152" s="213" t="s">
        <v>83</v>
      </c>
      <c r="AV152" s="13" t="s">
        <v>83</v>
      </c>
      <c r="AW152" s="13" t="s">
        <v>30</v>
      </c>
      <c r="AX152" s="13" t="s">
        <v>81</v>
      </c>
      <c r="AY152" s="213" t="s">
        <v>130</v>
      </c>
    </row>
    <row r="153" spans="1:65" s="2" customFormat="1" ht="33" customHeight="1">
      <c r="A153" s="33"/>
      <c r="B153" s="34"/>
      <c r="C153" s="185" t="s">
        <v>195</v>
      </c>
      <c r="D153" s="185" t="s">
        <v>132</v>
      </c>
      <c r="E153" s="186" t="s">
        <v>196</v>
      </c>
      <c r="F153" s="187" t="s">
        <v>197</v>
      </c>
      <c r="G153" s="188" t="s">
        <v>191</v>
      </c>
      <c r="H153" s="189">
        <v>130.101</v>
      </c>
      <c r="I153" s="190"/>
      <c r="J153" s="191">
        <f>ROUND(I153*H153,2)</f>
        <v>0</v>
      </c>
      <c r="K153" s="187" t="s">
        <v>136</v>
      </c>
      <c r="L153" s="38"/>
      <c r="M153" s="192" t="s">
        <v>1</v>
      </c>
      <c r="N153" s="193" t="s">
        <v>38</v>
      </c>
      <c r="O153" s="70"/>
      <c r="P153" s="194">
        <f>O153*H153</f>
        <v>0</v>
      </c>
      <c r="Q153" s="194">
        <v>0</v>
      </c>
      <c r="R153" s="194">
        <f>Q153*H153</f>
        <v>0</v>
      </c>
      <c r="S153" s="194">
        <v>0</v>
      </c>
      <c r="T153" s="195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6" t="s">
        <v>137</v>
      </c>
      <c r="AT153" s="196" t="s">
        <v>132</v>
      </c>
      <c r="AU153" s="196" t="s">
        <v>83</v>
      </c>
      <c r="AY153" s="16" t="s">
        <v>130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6" t="s">
        <v>81</v>
      </c>
      <c r="BK153" s="197">
        <f>ROUND(I153*H153,2)</f>
        <v>0</v>
      </c>
      <c r="BL153" s="16" t="s">
        <v>137</v>
      </c>
      <c r="BM153" s="196" t="s">
        <v>198</v>
      </c>
    </row>
    <row r="154" spans="1:47" s="2" customFormat="1" ht="29.25">
      <c r="A154" s="33"/>
      <c r="B154" s="34"/>
      <c r="C154" s="35"/>
      <c r="D154" s="198" t="s">
        <v>139</v>
      </c>
      <c r="E154" s="35"/>
      <c r="F154" s="199" t="s">
        <v>199</v>
      </c>
      <c r="G154" s="35"/>
      <c r="H154" s="35"/>
      <c r="I154" s="200"/>
      <c r="J154" s="35"/>
      <c r="K154" s="35"/>
      <c r="L154" s="38"/>
      <c r="M154" s="201"/>
      <c r="N154" s="202"/>
      <c r="O154" s="70"/>
      <c r="P154" s="70"/>
      <c r="Q154" s="70"/>
      <c r="R154" s="70"/>
      <c r="S154" s="70"/>
      <c r="T154" s="71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6" t="s">
        <v>139</v>
      </c>
      <c r="AU154" s="16" t="s">
        <v>83</v>
      </c>
    </row>
    <row r="155" spans="2:51" s="13" customFormat="1" ht="22.5">
      <c r="B155" s="203"/>
      <c r="C155" s="204"/>
      <c r="D155" s="198" t="s">
        <v>152</v>
      </c>
      <c r="E155" s="205" t="s">
        <v>1</v>
      </c>
      <c r="F155" s="206" t="s">
        <v>200</v>
      </c>
      <c r="G155" s="204"/>
      <c r="H155" s="207">
        <v>817.152</v>
      </c>
      <c r="I155" s="208"/>
      <c r="J155" s="204"/>
      <c r="K155" s="204"/>
      <c r="L155" s="209"/>
      <c r="M155" s="210"/>
      <c r="N155" s="211"/>
      <c r="O155" s="211"/>
      <c r="P155" s="211"/>
      <c r="Q155" s="211"/>
      <c r="R155" s="211"/>
      <c r="S155" s="211"/>
      <c r="T155" s="212"/>
      <c r="AT155" s="213" t="s">
        <v>152</v>
      </c>
      <c r="AU155" s="213" t="s">
        <v>83</v>
      </c>
      <c r="AV155" s="13" t="s">
        <v>83</v>
      </c>
      <c r="AW155" s="13" t="s">
        <v>30</v>
      </c>
      <c r="AX155" s="13" t="s">
        <v>73</v>
      </c>
      <c r="AY155" s="213" t="s">
        <v>130</v>
      </c>
    </row>
    <row r="156" spans="2:51" s="13" customFormat="1" ht="11.25">
      <c r="B156" s="203"/>
      <c r="C156" s="204"/>
      <c r="D156" s="198" t="s">
        <v>152</v>
      </c>
      <c r="E156" s="205" t="s">
        <v>1</v>
      </c>
      <c r="F156" s="206" t="s">
        <v>201</v>
      </c>
      <c r="G156" s="204"/>
      <c r="H156" s="207">
        <v>9</v>
      </c>
      <c r="I156" s="208"/>
      <c r="J156" s="204"/>
      <c r="K156" s="204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152</v>
      </c>
      <c r="AU156" s="213" t="s">
        <v>83</v>
      </c>
      <c r="AV156" s="13" t="s">
        <v>83</v>
      </c>
      <c r="AW156" s="13" t="s">
        <v>30</v>
      </c>
      <c r="AX156" s="13" t="s">
        <v>73</v>
      </c>
      <c r="AY156" s="213" t="s">
        <v>130</v>
      </c>
    </row>
    <row r="157" spans="2:51" s="13" customFormat="1" ht="11.25">
      <c r="B157" s="203"/>
      <c r="C157" s="204"/>
      <c r="D157" s="198" t="s">
        <v>152</v>
      </c>
      <c r="E157" s="205" t="s">
        <v>1</v>
      </c>
      <c r="F157" s="206" t="s">
        <v>202</v>
      </c>
      <c r="G157" s="204"/>
      <c r="H157" s="207">
        <v>56</v>
      </c>
      <c r="I157" s="208"/>
      <c r="J157" s="204"/>
      <c r="K157" s="204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152</v>
      </c>
      <c r="AU157" s="213" t="s">
        <v>83</v>
      </c>
      <c r="AV157" s="13" t="s">
        <v>83</v>
      </c>
      <c r="AW157" s="13" t="s">
        <v>30</v>
      </c>
      <c r="AX157" s="13" t="s">
        <v>73</v>
      </c>
      <c r="AY157" s="213" t="s">
        <v>130</v>
      </c>
    </row>
    <row r="158" spans="2:51" s="13" customFormat="1" ht="11.25">
      <c r="B158" s="203"/>
      <c r="C158" s="204"/>
      <c r="D158" s="198" t="s">
        <v>152</v>
      </c>
      <c r="E158" s="205" t="s">
        <v>1</v>
      </c>
      <c r="F158" s="206" t="s">
        <v>203</v>
      </c>
      <c r="G158" s="204"/>
      <c r="H158" s="207">
        <v>-621.95</v>
      </c>
      <c r="I158" s="208"/>
      <c r="J158" s="204"/>
      <c r="K158" s="204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152</v>
      </c>
      <c r="AU158" s="213" t="s">
        <v>83</v>
      </c>
      <c r="AV158" s="13" t="s">
        <v>83</v>
      </c>
      <c r="AW158" s="13" t="s">
        <v>30</v>
      </c>
      <c r="AX158" s="13" t="s">
        <v>73</v>
      </c>
      <c r="AY158" s="213" t="s">
        <v>130</v>
      </c>
    </row>
    <row r="159" spans="2:51" s="14" customFormat="1" ht="11.25">
      <c r="B159" s="214"/>
      <c r="C159" s="215"/>
      <c r="D159" s="198" t="s">
        <v>152</v>
      </c>
      <c r="E159" s="216" t="s">
        <v>1</v>
      </c>
      <c r="F159" s="217" t="s">
        <v>155</v>
      </c>
      <c r="G159" s="215"/>
      <c r="H159" s="218">
        <v>260.202</v>
      </c>
      <c r="I159" s="219"/>
      <c r="J159" s="215"/>
      <c r="K159" s="215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152</v>
      </c>
      <c r="AU159" s="224" t="s">
        <v>83</v>
      </c>
      <c r="AV159" s="14" t="s">
        <v>137</v>
      </c>
      <c r="AW159" s="14" t="s">
        <v>30</v>
      </c>
      <c r="AX159" s="14" t="s">
        <v>81</v>
      </c>
      <c r="AY159" s="224" t="s">
        <v>130</v>
      </c>
    </row>
    <row r="160" spans="2:51" s="13" customFormat="1" ht="11.25">
      <c r="B160" s="203"/>
      <c r="C160" s="204"/>
      <c r="D160" s="198" t="s">
        <v>152</v>
      </c>
      <c r="E160" s="204"/>
      <c r="F160" s="206" t="s">
        <v>204</v>
      </c>
      <c r="G160" s="204"/>
      <c r="H160" s="207">
        <v>130.101</v>
      </c>
      <c r="I160" s="208"/>
      <c r="J160" s="204"/>
      <c r="K160" s="204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152</v>
      </c>
      <c r="AU160" s="213" t="s">
        <v>83</v>
      </c>
      <c r="AV160" s="13" t="s">
        <v>83</v>
      </c>
      <c r="AW160" s="13" t="s">
        <v>4</v>
      </c>
      <c r="AX160" s="13" t="s">
        <v>81</v>
      </c>
      <c r="AY160" s="213" t="s">
        <v>130</v>
      </c>
    </row>
    <row r="161" spans="1:65" s="2" customFormat="1" ht="33" customHeight="1">
      <c r="A161" s="33"/>
      <c r="B161" s="34"/>
      <c r="C161" s="185" t="s">
        <v>205</v>
      </c>
      <c r="D161" s="185" t="s">
        <v>132</v>
      </c>
      <c r="E161" s="186" t="s">
        <v>206</v>
      </c>
      <c r="F161" s="187" t="s">
        <v>207</v>
      </c>
      <c r="G161" s="188" t="s">
        <v>191</v>
      </c>
      <c r="H161" s="189">
        <v>130.101</v>
      </c>
      <c r="I161" s="190"/>
      <c r="J161" s="191">
        <f>ROUND(I161*H161,2)</f>
        <v>0</v>
      </c>
      <c r="K161" s="187" t="s">
        <v>136</v>
      </c>
      <c r="L161" s="38"/>
      <c r="M161" s="192" t="s">
        <v>1</v>
      </c>
      <c r="N161" s="193" t="s">
        <v>38</v>
      </c>
      <c r="O161" s="70"/>
      <c r="P161" s="194">
        <f>O161*H161</f>
        <v>0</v>
      </c>
      <c r="Q161" s="194">
        <v>0</v>
      </c>
      <c r="R161" s="194">
        <f>Q161*H161</f>
        <v>0</v>
      </c>
      <c r="S161" s="194">
        <v>0</v>
      </c>
      <c r="T161" s="195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6" t="s">
        <v>137</v>
      </c>
      <c r="AT161" s="196" t="s">
        <v>132</v>
      </c>
      <c r="AU161" s="196" t="s">
        <v>83</v>
      </c>
      <c r="AY161" s="16" t="s">
        <v>130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16" t="s">
        <v>81</v>
      </c>
      <c r="BK161" s="197">
        <f>ROUND(I161*H161,2)</f>
        <v>0</v>
      </c>
      <c r="BL161" s="16" t="s">
        <v>137</v>
      </c>
      <c r="BM161" s="196" t="s">
        <v>208</v>
      </c>
    </row>
    <row r="162" spans="1:47" s="2" customFormat="1" ht="29.25">
      <c r="A162" s="33"/>
      <c r="B162" s="34"/>
      <c r="C162" s="35"/>
      <c r="D162" s="198" t="s">
        <v>139</v>
      </c>
      <c r="E162" s="35"/>
      <c r="F162" s="199" t="s">
        <v>209</v>
      </c>
      <c r="G162" s="35"/>
      <c r="H162" s="35"/>
      <c r="I162" s="200"/>
      <c r="J162" s="35"/>
      <c r="K162" s="35"/>
      <c r="L162" s="38"/>
      <c r="M162" s="201"/>
      <c r="N162" s="202"/>
      <c r="O162" s="70"/>
      <c r="P162" s="70"/>
      <c r="Q162" s="70"/>
      <c r="R162" s="70"/>
      <c r="S162" s="70"/>
      <c r="T162" s="71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139</v>
      </c>
      <c r="AU162" s="16" t="s">
        <v>83</v>
      </c>
    </row>
    <row r="163" spans="2:51" s="13" customFormat="1" ht="22.5">
      <c r="B163" s="203"/>
      <c r="C163" s="204"/>
      <c r="D163" s="198" t="s">
        <v>152</v>
      </c>
      <c r="E163" s="205" t="s">
        <v>1</v>
      </c>
      <c r="F163" s="206" t="s">
        <v>200</v>
      </c>
      <c r="G163" s="204"/>
      <c r="H163" s="207">
        <v>817.152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152</v>
      </c>
      <c r="AU163" s="213" t="s">
        <v>83</v>
      </c>
      <c r="AV163" s="13" t="s">
        <v>83</v>
      </c>
      <c r="AW163" s="13" t="s">
        <v>30</v>
      </c>
      <c r="AX163" s="13" t="s">
        <v>73</v>
      </c>
      <c r="AY163" s="213" t="s">
        <v>130</v>
      </c>
    </row>
    <row r="164" spans="2:51" s="13" customFormat="1" ht="11.25">
      <c r="B164" s="203"/>
      <c r="C164" s="204"/>
      <c r="D164" s="198" t="s">
        <v>152</v>
      </c>
      <c r="E164" s="205" t="s">
        <v>1</v>
      </c>
      <c r="F164" s="206" t="s">
        <v>201</v>
      </c>
      <c r="G164" s="204"/>
      <c r="H164" s="207">
        <v>9</v>
      </c>
      <c r="I164" s="208"/>
      <c r="J164" s="204"/>
      <c r="K164" s="204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152</v>
      </c>
      <c r="AU164" s="213" t="s">
        <v>83</v>
      </c>
      <c r="AV164" s="13" t="s">
        <v>83</v>
      </c>
      <c r="AW164" s="13" t="s">
        <v>30</v>
      </c>
      <c r="AX164" s="13" t="s">
        <v>73</v>
      </c>
      <c r="AY164" s="213" t="s">
        <v>130</v>
      </c>
    </row>
    <row r="165" spans="2:51" s="13" customFormat="1" ht="11.25">
      <c r="B165" s="203"/>
      <c r="C165" s="204"/>
      <c r="D165" s="198" t="s">
        <v>152</v>
      </c>
      <c r="E165" s="205" t="s">
        <v>1</v>
      </c>
      <c r="F165" s="206" t="s">
        <v>202</v>
      </c>
      <c r="G165" s="204"/>
      <c r="H165" s="207">
        <v>56</v>
      </c>
      <c r="I165" s="208"/>
      <c r="J165" s="204"/>
      <c r="K165" s="204"/>
      <c r="L165" s="209"/>
      <c r="M165" s="210"/>
      <c r="N165" s="211"/>
      <c r="O165" s="211"/>
      <c r="P165" s="211"/>
      <c r="Q165" s="211"/>
      <c r="R165" s="211"/>
      <c r="S165" s="211"/>
      <c r="T165" s="212"/>
      <c r="AT165" s="213" t="s">
        <v>152</v>
      </c>
      <c r="AU165" s="213" t="s">
        <v>83</v>
      </c>
      <c r="AV165" s="13" t="s">
        <v>83</v>
      </c>
      <c r="AW165" s="13" t="s">
        <v>30</v>
      </c>
      <c r="AX165" s="13" t="s">
        <v>73</v>
      </c>
      <c r="AY165" s="213" t="s">
        <v>130</v>
      </c>
    </row>
    <row r="166" spans="2:51" s="13" customFormat="1" ht="11.25">
      <c r="B166" s="203"/>
      <c r="C166" s="204"/>
      <c r="D166" s="198" t="s">
        <v>152</v>
      </c>
      <c r="E166" s="205" t="s">
        <v>1</v>
      </c>
      <c r="F166" s="206" t="s">
        <v>210</v>
      </c>
      <c r="G166" s="204"/>
      <c r="H166" s="207">
        <v>-621.95</v>
      </c>
      <c r="I166" s="208"/>
      <c r="J166" s="204"/>
      <c r="K166" s="204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152</v>
      </c>
      <c r="AU166" s="213" t="s">
        <v>83</v>
      </c>
      <c r="AV166" s="13" t="s">
        <v>83</v>
      </c>
      <c r="AW166" s="13" t="s">
        <v>30</v>
      </c>
      <c r="AX166" s="13" t="s">
        <v>73</v>
      </c>
      <c r="AY166" s="213" t="s">
        <v>130</v>
      </c>
    </row>
    <row r="167" spans="2:51" s="14" customFormat="1" ht="11.25">
      <c r="B167" s="214"/>
      <c r="C167" s="215"/>
      <c r="D167" s="198" t="s">
        <v>152</v>
      </c>
      <c r="E167" s="216" t="s">
        <v>1</v>
      </c>
      <c r="F167" s="217" t="s">
        <v>155</v>
      </c>
      <c r="G167" s="215"/>
      <c r="H167" s="218">
        <v>260.202</v>
      </c>
      <c r="I167" s="219"/>
      <c r="J167" s="215"/>
      <c r="K167" s="215"/>
      <c r="L167" s="220"/>
      <c r="M167" s="221"/>
      <c r="N167" s="222"/>
      <c r="O167" s="222"/>
      <c r="P167" s="222"/>
      <c r="Q167" s="222"/>
      <c r="R167" s="222"/>
      <c r="S167" s="222"/>
      <c r="T167" s="223"/>
      <c r="AT167" s="224" t="s">
        <v>152</v>
      </c>
      <c r="AU167" s="224" t="s">
        <v>83</v>
      </c>
      <c r="AV167" s="14" t="s">
        <v>137</v>
      </c>
      <c r="AW167" s="14" t="s">
        <v>30</v>
      </c>
      <c r="AX167" s="14" t="s">
        <v>81</v>
      </c>
      <c r="AY167" s="224" t="s">
        <v>130</v>
      </c>
    </row>
    <row r="168" spans="2:51" s="13" customFormat="1" ht="11.25">
      <c r="B168" s="203"/>
      <c r="C168" s="204"/>
      <c r="D168" s="198" t="s">
        <v>152</v>
      </c>
      <c r="E168" s="204"/>
      <c r="F168" s="206" t="s">
        <v>204</v>
      </c>
      <c r="G168" s="204"/>
      <c r="H168" s="207">
        <v>130.101</v>
      </c>
      <c r="I168" s="208"/>
      <c r="J168" s="204"/>
      <c r="K168" s="204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152</v>
      </c>
      <c r="AU168" s="213" t="s">
        <v>83</v>
      </c>
      <c r="AV168" s="13" t="s">
        <v>83</v>
      </c>
      <c r="AW168" s="13" t="s">
        <v>4</v>
      </c>
      <c r="AX168" s="13" t="s">
        <v>81</v>
      </c>
      <c r="AY168" s="213" t="s">
        <v>130</v>
      </c>
    </row>
    <row r="169" spans="1:65" s="2" customFormat="1" ht="24.2" customHeight="1">
      <c r="A169" s="33"/>
      <c r="B169" s="34"/>
      <c r="C169" s="185" t="s">
        <v>211</v>
      </c>
      <c r="D169" s="185" t="s">
        <v>132</v>
      </c>
      <c r="E169" s="186" t="s">
        <v>212</v>
      </c>
      <c r="F169" s="187" t="s">
        <v>213</v>
      </c>
      <c r="G169" s="188" t="s">
        <v>191</v>
      </c>
      <c r="H169" s="189">
        <v>5</v>
      </c>
      <c r="I169" s="190"/>
      <c r="J169" s="191">
        <f>ROUND(I169*H169,2)</f>
        <v>0</v>
      </c>
      <c r="K169" s="187" t="s">
        <v>136</v>
      </c>
      <c r="L169" s="38"/>
      <c r="M169" s="192" t="s">
        <v>1</v>
      </c>
      <c r="N169" s="193" t="s">
        <v>38</v>
      </c>
      <c r="O169" s="70"/>
      <c r="P169" s="194">
        <f>O169*H169</f>
        <v>0</v>
      </c>
      <c r="Q169" s="194">
        <v>0</v>
      </c>
      <c r="R169" s="194">
        <f>Q169*H169</f>
        <v>0</v>
      </c>
      <c r="S169" s="194">
        <v>0</v>
      </c>
      <c r="T169" s="195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6" t="s">
        <v>137</v>
      </c>
      <c r="AT169" s="196" t="s">
        <v>132</v>
      </c>
      <c r="AU169" s="196" t="s">
        <v>83</v>
      </c>
      <c r="AY169" s="16" t="s">
        <v>130</v>
      </c>
      <c r="BE169" s="197">
        <f>IF(N169="základní",J169,0)</f>
        <v>0</v>
      </c>
      <c r="BF169" s="197">
        <f>IF(N169="snížená",J169,0)</f>
        <v>0</v>
      </c>
      <c r="BG169" s="197">
        <f>IF(N169="zákl. přenesená",J169,0)</f>
        <v>0</v>
      </c>
      <c r="BH169" s="197">
        <f>IF(N169="sníž. přenesená",J169,0)</f>
        <v>0</v>
      </c>
      <c r="BI169" s="197">
        <f>IF(N169="nulová",J169,0)</f>
        <v>0</v>
      </c>
      <c r="BJ169" s="16" t="s">
        <v>81</v>
      </c>
      <c r="BK169" s="197">
        <f>ROUND(I169*H169,2)</f>
        <v>0</v>
      </c>
      <c r="BL169" s="16" t="s">
        <v>137</v>
      </c>
      <c r="BM169" s="196" t="s">
        <v>214</v>
      </c>
    </row>
    <row r="170" spans="1:47" s="2" customFormat="1" ht="19.5">
      <c r="A170" s="33"/>
      <c r="B170" s="34"/>
      <c r="C170" s="35"/>
      <c r="D170" s="198" t="s">
        <v>139</v>
      </c>
      <c r="E170" s="35"/>
      <c r="F170" s="199" t="s">
        <v>215</v>
      </c>
      <c r="G170" s="35"/>
      <c r="H170" s="35"/>
      <c r="I170" s="200"/>
      <c r="J170" s="35"/>
      <c r="K170" s="35"/>
      <c r="L170" s="38"/>
      <c r="M170" s="201"/>
      <c r="N170" s="202"/>
      <c r="O170" s="70"/>
      <c r="P170" s="70"/>
      <c r="Q170" s="70"/>
      <c r="R170" s="70"/>
      <c r="S170" s="70"/>
      <c r="T170" s="71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6" t="s">
        <v>139</v>
      </c>
      <c r="AU170" s="16" t="s">
        <v>83</v>
      </c>
    </row>
    <row r="171" spans="2:51" s="13" customFormat="1" ht="11.25">
      <c r="B171" s="203"/>
      <c r="C171" s="204"/>
      <c r="D171" s="198" t="s">
        <v>152</v>
      </c>
      <c r="E171" s="205" t="s">
        <v>1</v>
      </c>
      <c r="F171" s="206" t="s">
        <v>216</v>
      </c>
      <c r="G171" s="204"/>
      <c r="H171" s="207">
        <v>5</v>
      </c>
      <c r="I171" s="208"/>
      <c r="J171" s="204"/>
      <c r="K171" s="204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152</v>
      </c>
      <c r="AU171" s="213" t="s">
        <v>83</v>
      </c>
      <c r="AV171" s="13" t="s">
        <v>83</v>
      </c>
      <c r="AW171" s="13" t="s">
        <v>30</v>
      </c>
      <c r="AX171" s="13" t="s">
        <v>81</v>
      </c>
      <c r="AY171" s="213" t="s">
        <v>130</v>
      </c>
    </row>
    <row r="172" spans="1:65" s="2" customFormat="1" ht="21.75" customHeight="1">
      <c r="A172" s="33"/>
      <c r="B172" s="34"/>
      <c r="C172" s="185" t="s">
        <v>217</v>
      </c>
      <c r="D172" s="185" t="s">
        <v>132</v>
      </c>
      <c r="E172" s="186" t="s">
        <v>218</v>
      </c>
      <c r="F172" s="187" t="s">
        <v>219</v>
      </c>
      <c r="G172" s="188" t="s">
        <v>220</v>
      </c>
      <c r="H172" s="189">
        <v>352</v>
      </c>
      <c r="I172" s="190"/>
      <c r="J172" s="191">
        <f>ROUND(I172*H172,2)</f>
        <v>0</v>
      </c>
      <c r="K172" s="187" t="s">
        <v>136</v>
      </c>
      <c r="L172" s="38"/>
      <c r="M172" s="192" t="s">
        <v>1</v>
      </c>
      <c r="N172" s="193" t="s">
        <v>38</v>
      </c>
      <c r="O172" s="70"/>
      <c r="P172" s="194">
        <f>O172*H172</f>
        <v>0</v>
      </c>
      <c r="Q172" s="194">
        <v>0.00064</v>
      </c>
      <c r="R172" s="194">
        <f>Q172*H172</f>
        <v>0.22528</v>
      </c>
      <c r="S172" s="194">
        <v>0</v>
      </c>
      <c r="T172" s="195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96" t="s">
        <v>137</v>
      </c>
      <c r="AT172" s="196" t="s">
        <v>132</v>
      </c>
      <c r="AU172" s="196" t="s">
        <v>83</v>
      </c>
      <c r="AY172" s="16" t="s">
        <v>130</v>
      </c>
      <c r="BE172" s="197">
        <f>IF(N172="základní",J172,0)</f>
        <v>0</v>
      </c>
      <c r="BF172" s="197">
        <f>IF(N172="snížená",J172,0)</f>
        <v>0</v>
      </c>
      <c r="BG172" s="197">
        <f>IF(N172="zákl. přenesená",J172,0)</f>
        <v>0</v>
      </c>
      <c r="BH172" s="197">
        <f>IF(N172="sníž. přenesená",J172,0)</f>
        <v>0</v>
      </c>
      <c r="BI172" s="197">
        <f>IF(N172="nulová",J172,0)</f>
        <v>0</v>
      </c>
      <c r="BJ172" s="16" t="s">
        <v>81</v>
      </c>
      <c r="BK172" s="197">
        <f>ROUND(I172*H172,2)</f>
        <v>0</v>
      </c>
      <c r="BL172" s="16" t="s">
        <v>137</v>
      </c>
      <c r="BM172" s="196" t="s">
        <v>221</v>
      </c>
    </row>
    <row r="173" spans="1:47" s="2" customFormat="1" ht="19.5">
      <c r="A173" s="33"/>
      <c r="B173" s="34"/>
      <c r="C173" s="35"/>
      <c r="D173" s="198" t="s">
        <v>139</v>
      </c>
      <c r="E173" s="35"/>
      <c r="F173" s="199" t="s">
        <v>222</v>
      </c>
      <c r="G173" s="35"/>
      <c r="H173" s="35"/>
      <c r="I173" s="200"/>
      <c r="J173" s="35"/>
      <c r="K173" s="35"/>
      <c r="L173" s="38"/>
      <c r="M173" s="201"/>
      <c r="N173" s="202"/>
      <c r="O173" s="70"/>
      <c r="P173" s="70"/>
      <c r="Q173" s="70"/>
      <c r="R173" s="70"/>
      <c r="S173" s="70"/>
      <c r="T173" s="71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6" t="s">
        <v>139</v>
      </c>
      <c r="AU173" s="16" t="s">
        <v>83</v>
      </c>
    </row>
    <row r="174" spans="2:51" s="13" customFormat="1" ht="11.25">
      <c r="B174" s="203"/>
      <c r="C174" s="204"/>
      <c r="D174" s="198" t="s">
        <v>152</v>
      </c>
      <c r="E174" s="205" t="s">
        <v>1</v>
      </c>
      <c r="F174" s="206" t="s">
        <v>223</v>
      </c>
      <c r="G174" s="204"/>
      <c r="H174" s="207">
        <v>1152</v>
      </c>
      <c r="I174" s="208"/>
      <c r="J174" s="204"/>
      <c r="K174" s="204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152</v>
      </c>
      <c r="AU174" s="213" t="s">
        <v>83</v>
      </c>
      <c r="AV174" s="13" t="s">
        <v>83</v>
      </c>
      <c r="AW174" s="13" t="s">
        <v>30</v>
      </c>
      <c r="AX174" s="13" t="s">
        <v>73</v>
      </c>
      <c r="AY174" s="213" t="s">
        <v>130</v>
      </c>
    </row>
    <row r="175" spans="2:51" s="13" customFormat="1" ht="11.25">
      <c r="B175" s="203"/>
      <c r="C175" s="204"/>
      <c r="D175" s="198" t="s">
        <v>152</v>
      </c>
      <c r="E175" s="205" t="s">
        <v>1</v>
      </c>
      <c r="F175" s="206" t="s">
        <v>224</v>
      </c>
      <c r="G175" s="204"/>
      <c r="H175" s="207">
        <v>-800</v>
      </c>
      <c r="I175" s="208"/>
      <c r="J175" s="204"/>
      <c r="K175" s="204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152</v>
      </c>
      <c r="AU175" s="213" t="s">
        <v>83</v>
      </c>
      <c r="AV175" s="13" t="s">
        <v>83</v>
      </c>
      <c r="AW175" s="13" t="s">
        <v>30</v>
      </c>
      <c r="AX175" s="13" t="s">
        <v>73</v>
      </c>
      <c r="AY175" s="213" t="s">
        <v>130</v>
      </c>
    </row>
    <row r="176" spans="2:51" s="14" customFormat="1" ht="11.25">
      <c r="B176" s="214"/>
      <c r="C176" s="215"/>
      <c r="D176" s="198" t="s">
        <v>152</v>
      </c>
      <c r="E176" s="216" t="s">
        <v>1</v>
      </c>
      <c r="F176" s="217" t="s">
        <v>155</v>
      </c>
      <c r="G176" s="215"/>
      <c r="H176" s="218">
        <v>352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152</v>
      </c>
      <c r="AU176" s="224" t="s">
        <v>83</v>
      </c>
      <c r="AV176" s="14" t="s">
        <v>137</v>
      </c>
      <c r="AW176" s="14" t="s">
        <v>30</v>
      </c>
      <c r="AX176" s="14" t="s">
        <v>81</v>
      </c>
      <c r="AY176" s="224" t="s">
        <v>130</v>
      </c>
    </row>
    <row r="177" spans="1:65" s="2" customFormat="1" ht="21.75" customHeight="1">
      <c r="A177" s="33"/>
      <c r="B177" s="34"/>
      <c r="C177" s="185" t="s">
        <v>8</v>
      </c>
      <c r="D177" s="185" t="s">
        <v>132</v>
      </c>
      <c r="E177" s="186" t="s">
        <v>225</v>
      </c>
      <c r="F177" s="187" t="s">
        <v>226</v>
      </c>
      <c r="G177" s="188" t="s">
        <v>220</v>
      </c>
      <c r="H177" s="189">
        <v>352</v>
      </c>
      <c r="I177" s="190"/>
      <c r="J177" s="191">
        <f>ROUND(I177*H177,2)</f>
        <v>0</v>
      </c>
      <c r="K177" s="187" t="s">
        <v>136</v>
      </c>
      <c r="L177" s="38"/>
      <c r="M177" s="192" t="s">
        <v>1</v>
      </c>
      <c r="N177" s="193" t="s">
        <v>38</v>
      </c>
      <c r="O177" s="70"/>
      <c r="P177" s="194">
        <f>O177*H177</f>
        <v>0</v>
      </c>
      <c r="Q177" s="194">
        <v>0</v>
      </c>
      <c r="R177" s="194">
        <f>Q177*H177</f>
        <v>0</v>
      </c>
      <c r="S177" s="194">
        <v>0</v>
      </c>
      <c r="T177" s="195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6" t="s">
        <v>137</v>
      </c>
      <c r="AT177" s="196" t="s">
        <v>132</v>
      </c>
      <c r="AU177" s="196" t="s">
        <v>83</v>
      </c>
      <c r="AY177" s="16" t="s">
        <v>130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16" t="s">
        <v>81</v>
      </c>
      <c r="BK177" s="197">
        <f>ROUND(I177*H177,2)</f>
        <v>0</v>
      </c>
      <c r="BL177" s="16" t="s">
        <v>137</v>
      </c>
      <c r="BM177" s="196" t="s">
        <v>227</v>
      </c>
    </row>
    <row r="178" spans="1:47" s="2" customFormat="1" ht="19.5">
      <c r="A178" s="33"/>
      <c r="B178" s="34"/>
      <c r="C178" s="35"/>
      <c r="D178" s="198" t="s">
        <v>139</v>
      </c>
      <c r="E178" s="35"/>
      <c r="F178" s="199" t="s">
        <v>228</v>
      </c>
      <c r="G178" s="35"/>
      <c r="H178" s="35"/>
      <c r="I178" s="200"/>
      <c r="J178" s="35"/>
      <c r="K178" s="35"/>
      <c r="L178" s="38"/>
      <c r="M178" s="201"/>
      <c r="N178" s="202"/>
      <c r="O178" s="70"/>
      <c r="P178" s="70"/>
      <c r="Q178" s="70"/>
      <c r="R178" s="70"/>
      <c r="S178" s="70"/>
      <c r="T178" s="71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6" t="s">
        <v>139</v>
      </c>
      <c r="AU178" s="16" t="s">
        <v>83</v>
      </c>
    </row>
    <row r="179" spans="1:65" s="2" customFormat="1" ht="33" customHeight="1">
      <c r="A179" s="33"/>
      <c r="B179" s="34"/>
      <c r="C179" s="185" t="s">
        <v>229</v>
      </c>
      <c r="D179" s="185" t="s">
        <v>132</v>
      </c>
      <c r="E179" s="186" t="s">
        <v>230</v>
      </c>
      <c r="F179" s="187" t="s">
        <v>231</v>
      </c>
      <c r="G179" s="188" t="s">
        <v>191</v>
      </c>
      <c r="H179" s="189">
        <v>102.837</v>
      </c>
      <c r="I179" s="190"/>
      <c r="J179" s="191">
        <f>ROUND(I179*H179,2)</f>
        <v>0</v>
      </c>
      <c r="K179" s="187" t="s">
        <v>136</v>
      </c>
      <c r="L179" s="38"/>
      <c r="M179" s="192" t="s">
        <v>1</v>
      </c>
      <c r="N179" s="193" t="s">
        <v>38</v>
      </c>
      <c r="O179" s="70"/>
      <c r="P179" s="194">
        <f>O179*H179</f>
        <v>0</v>
      </c>
      <c r="Q179" s="194">
        <v>0</v>
      </c>
      <c r="R179" s="194">
        <f>Q179*H179</f>
        <v>0</v>
      </c>
      <c r="S179" s="194">
        <v>0</v>
      </c>
      <c r="T179" s="195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6" t="s">
        <v>137</v>
      </c>
      <c r="AT179" s="196" t="s">
        <v>132</v>
      </c>
      <c r="AU179" s="196" t="s">
        <v>83</v>
      </c>
      <c r="AY179" s="16" t="s">
        <v>130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16" t="s">
        <v>81</v>
      </c>
      <c r="BK179" s="197">
        <f>ROUND(I179*H179,2)</f>
        <v>0</v>
      </c>
      <c r="BL179" s="16" t="s">
        <v>137</v>
      </c>
      <c r="BM179" s="196" t="s">
        <v>232</v>
      </c>
    </row>
    <row r="180" spans="1:47" s="2" customFormat="1" ht="39">
      <c r="A180" s="33"/>
      <c r="B180" s="34"/>
      <c r="C180" s="35"/>
      <c r="D180" s="198" t="s">
        <v>139</v>
      </c>
      <c r="E180" s="35"/>
      <c r="F180" s="199" t="s">
        <v>233</v>
      </c>
      <c r="G180" s="35"/>
      <c r="H180" s="35"/>
      <c r="I180" s="200"/>
      <c r="J180" s="35"/>
      <c r="K180" s="35"/>
      <c r="L180" s="38"/>
      <c r="M180" s="201"/>
      <c r="N180" s="202"/>
      <c r="O180" s="70"/>
      <c r="P180" s="70"/>
      <c r="Q180" s="70"/>
      <c r="R180" s="70"/>
      <c r="S180" s="70"/>
      <c r="T180" s="71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6" t="s">
        <v>139</v>
      </c>
      <c r="AU180" s="16" t="s">
        <v>83</v>
      </c>
    </row>
    <row r="181" spans="2:51" s="13" customFormat="1" ht="11.25">
      <c r="B181" s="203"/>
      <c r="C181" s="204"/>
      <c r="D181" s="198" t="s">
        <v>152</v>
      </c>
      <c r="E181" s="205" t="s">
        <v>1</v>
      </c>
      <c r="F181" s="206" t="s">
        <v>234</v>
      </c>
      <c r="G181" s="204"/>
      <c r="H181" s="207">
        <v>336.558</v>
      </c>
      <c r="I181" s="208"/>
      <c r="J181" s="204"/>
      <c r="K181" s="204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152</v>
      </c>
      <c r="AU181" s="213" t="s">
        <v>83</v>
      </c>
      <c r="AV181" s="13" t="s">
        <v>83</v>
      </c>
      <c r="AW181" s="13" t="s">
        <v>30</v>
      </c>
      <c r="AX181" s="13" t="s">
        <v>73</v>
      </c>
      <c r="AY181" s="213" t="s">
        <v>130</v>
      </c>
    </row>
    <row r="182" spans="2:51" s="13" customFormat="1" ht="11.25">
      <c r="B182" s="203"/>
      <c r="C182" s="204"/>
      <c r="D182" s="198" t="s">
        <v>152</v>
      </c>
      <c r="E182" s="205" t="s">
        <v>1</v>
      </c>
      <c r="F182" s="206" t="s">
        <v>235</v>
      </c>
      <c r="G182" s="204"/>
      <c r="H182" s="207">
        <v>-233.721</v>
      </c>
      <c r="I182" s="208"/>
      <c r="J182" s="204"/>
      <c r="K182" s="204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152</v>
      </c>
      <c r="AU182" s="213" t="s">
        <v>83</v>
      </c>
      <c r="AV182" s="13" t="s">
        <v>83</v>
      </c>
      <c r="AW182" s="13" t="s">
        <v>30</v>
      </c>
      <c r="AX182" s="13" t="s">
        <v>73</v>
      </c>
      <c r="AY182" s="213" t="s">
        <v>130</v>
      </c>
    </row>
    <row r="183" spans="2:51" s="14" customFormat="1" ht="11.25">
      <c r="B183" s="214"/>
      <c r="C183" s="215"/>
      <c r="D183" s="198" t="s">
        <v>152</v>
      </c>
      <c r="E183" s="216" t="s">
        <v>1</v>
      </c>
      <c r="F183" s="217" t="s">
        <v>155</v>
      </c>
      <c r="G183" s="215"/>
      <c r="H183" s="218">
        <v>102.83699999999999</v>
      </c>
      <c r="I183" s="219"/>
      <c r="J183" s="215"/>
      <c r="K183" s="215"/>
      <c r="L183" s="220"/>
      <c r="M183" s="221"/>
      <c r="N183" s="222"/>
      <c r="O183" s="222"/>
      <c r="P183" s="222"/>
      <c r="Q183" s="222"/>
      <c r="R183" s="222"/>
      <c r="S183" s="222"/>
      <c r="T183" s="223"/>
      <c r="AT183" s="224" t="s">
        <v>152</v>
      </c>
      <c r="AU183" s="224" t="s">
        <v>83</v>
      </c>
      <c r="AV183" s="14" t="s">
        <v>137</v>
      </c>
      <c r="AW183" s="14" t="s">
        <v>30</v>
      </c>
      <c r="AX183" s="14" t="s">
        <v>81</v>
      </c>
      <c r="AY183" s="224" t="s">
        <v>130</v>
      </c>
    </row>
    <row r="184" spans="1:65" s="2" customFormat="1" ht="37.9" customHeight="1">
      <c r="A184" s="33"/>
      <c r="B184" s="34"/>
      <c r="C184" s="185" t="s">
        <v>236</v>
      </c>
      <c r="D184" s="185" t="s">
        <v>132</v>
      </c>
      <c r="E184" s="186" t="s">
        <v>237</v>
      </c>
      <c r="F184" s="187" t="s">
        <v>238</v>
      </c>
      <c r="G184" s="188" t="s">
        <v>191</v>
      </c>
      <c r="H184" s="189">
        <v>161.844</v>
      </c>
      <c r="I184" s="190"/>
      <c r="J184" s="191">
        <f>ROUND(I184*H184,2)</f>
        <v>0</v>
      </c>
      <c r="K184" s="187" t="s">
        <v>136</v>
      </c>
      <c r="L184" s="38"/>
      <c r="M184" s="192" t="s">
        <v>1</v>
      </c>
      <c r="N184" s="193" t="s">
        <v>38</v>
      </c>
      <c r="O184" s="70"/>
      <c r="P184" s="194">
        <f>O184*H184</f>
        <v>0</v>
      </c>
      <c r="Q184" s="194">
        <v>0</v>
      </c>
      <c r="R184" s="194">
        <f>Q184*H184</f>
        <v>0</v>
      </c>
      <c r="S184" s="194">
        <v>0</v>
      </c>
      <c r="T184" s="195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6" t="s">
        <v>137</v>
      </c>
      <c r="AT184" s="196" t="s">
        <v>132</v>
      </c>
      <c r="AU184" s="196" t="s">
        <v>83</v>
      </c>
      <c r="AY184" s="16" t="s">
        <v>130</v>
      </c>
      <c r="BE184" s="197">
        <f>IF(N184="základní",J184,0)</f>
        <v>0</v>
      </c>
      <c r="BF184" s="197">
        <f>IF(N184="snížená",J184,0)</f>
        <v>0</v>
      </c>
      <c r="BG184" s="197">
        <f>IF(N184="zákl. přenesená",J184,0)</f>
        <v>0</v>
      </c>
      <c r="BH184" s="197">
        <f>IF(N184="sníž. přenesená",J184,0)</f>
        <v>0</v>
      </c>
      <c r="BI184" s="197">
        <f>IF(N184="nulová",J184,0)</f>
        <v>0</v>
      </c>
      <c r="BJ184" s="16" t="s">
        <v>81</v>
      </c>
      <c r="BK184" s="197">
        <f>ROUND(I184*H184,2)</f>
        <v>0</v>
      </c>
      <c r="BL184" s="16" t="s">
        <v>137</v>
      </c>
      <c r="BM184" s="196" t="s">
        <v>239</v>
      </c>
    </row>
    <row r="185" spans="1:47" s="2" customFormat="1" ht="39">
      <c r="A185" s="33"/>
      <c r="B185" s="34"/>
      <c r="C185" s="35"/>
      <c r="D185" s="198" t="s">
        <v>139</v>
      </c>
      <c r="E185" s="35"/>
      <c r="F185" s="199" t="s">
        <v>240</v>
      </c>
      <c r="G185" s="35"/>
      <c r="H185" s="35"/>
      <c r="I185" s="200"/>
      <c r="J185" s="35"/>
      <c r="K185" s="35"/>
      <c r="L185" s="38"/>
      <c r="M185" s="201"/>
      <c r="N185" s="202"/>
      <c r="O185" s="70"/>
      <c r="P185" s="70"/>
      <c r="Q185" s="70"/>
      <c r="R185" s="70"/>
      <c r="S185" s="70"/>
      <c r="T185" s="71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6" t="s">
        <v>139</v>
      </c>
      <c r="AU185" s="16" t="s">
        <v>83</v>
      </c>
    </row>
    <row r="186" spans="2:51" s="13" customFormat="1" ht="11.25">
      <c r="B186" s="203"/>
      <c r="C186" s="204"/>
      <c r="D186" s="198" t="s">
        <v>152</v>
      </c>
      <c r="E186" s="205" t="s">
        <v>1</v>
      </c>
      <c r="F186" s="206" t="s">
        <v>241</v>
      </c>
      <c r="G186" s="204"/>
      <c r="H186" s="207">
        <v>448.071</v>
      </c>
      <c r="I186" s="208"/>
      <c r="J186" s="204"/>
      <c r="K186" s="204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152</v>
      </c>
      <c r="AU186" s="213" t="s">
        <v>83</v>
      </c>
      <c r="AV186" s="13" t="s">
        <v>83</v>
      </c>
      <c r="AW186" s="13" t="s">
        <v>30</v>
      </c>
      <c r="AX186" s="13" t="s">
        <v>73</v>
      </c>
      <c r="AY186" s="213" t="s">
        <v>130</v>
      </c>
    </row>
    <row r="187" spans="2:51" s="13" customFormat="1" ht="11.25">
      <c r="B187" s="203"/>
      <c r="C187" s="204"/>
      <c r="D187" s="198" t="s">
        <v>152</v>
      </c>
      <c r="E187" s="205" t="s">
        <v>1</v>
      </c>
      <c r="F187" s="206" t="s">
        <v>242</v>
      </c>
      <c r="G187" s="204"/>
      <c r="H187" s="207">
        <v>-124.384</v>
      </c>
      <c r="I187" s="208"/>
      <c r="J187" s="204"/>
      <c r="K187" s="204"/>
      <c r="L187" s="209"/>
      <c r="M187" s="210"/>
      <c r="N187" s="211"/>
      <c r="O187" s="211"/>
      <c r="P187" s="211"/>
      <c r="Q187" s="211"/>
      <c r="R187" s="211"/>
      <c r="S187" s="211"/>
      <c r="T187" s="212"/>
      <c r="AT187" s="213" t="s">
        <v>152</v>
      </c>
      <c r="AU187" s="213" t="s">
        <v>83</v>
      </c>
      <c r="AV187" s="13" t="s">
        <v>83</v>
      </c>
      <c r="AW187" s="13" t="s">
        <v>30</v>
      </c>
      <c r="AX187" s="13" t="s">
        <v>73</v>
      </c>
      <c r="AY187" s="213" t="s">
        <v>130</v>
      </c>
    </row>
    <row r="188" spans="2:51" s="14" customFormat="1" ht="11.25">
      <c r="B188" s="214"/>
      <c r="C188" s="215"/>
      <c r="D188" s="198" t="s">
        <v>152</v>
      </c>
      <c r="E188" s="216" t="s">
        <v>1</v>
      </c>
      <c r="F188" s="217" t="s">
        <v>155</v>
      </c>
      <c r="G188" s="215"/>
      <c r="H188" s="218">
        <v>323.687</v>
      </c>
      <c r="I188" s="219"/>
      <c r="J188" s="215"/>
      <c r="K188" s="215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152</v>
      </c>
      <c r="AU188" s="224" t="s">
        <v>83</v>
      </c>
      <c r="AV188" s="14" t="s">
        <v>137</v>
      </c>
      <c r="AW188" s="14" t="s">
        <v>30</v>
      </c>
      <c r="AX188" s="14" t="s">
        <v>81</v>
      </c>
      <c r="AY188" s="224" t="s">
        <v>130</v>
      </c>
    </row>
    <row r="189" spans="2:51" s="13" customFormat="1" ht="11.25">
      <c r="B189" s="203"/>
      <c r="C189" s="204"/>
      <c r="D189" s="198" t="s">
        <v>152</v>
      </c>
      <c r="E189" s="204"/>
      <c r="F189" s="206" t="s">
        <v>243</v>
      </c>
      <c r="G189" s="204"/>
      <c r="H189" s="207">
        <v>161.844</v>
      </c>
      <c r="I189" s="208"/>
      <c r="J189" s="204"/>
      <c r="K189" s="204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152</v>
      </c>
      <c r="AU189" s="213" t="s">
        <v>83</v>
      </c>
      <c r="AV189" s="13" t="s">
        <v>83</v>
      </c>
      <c r="AW189" s="13" t="s">
        <v>4</v>
      </c>
      <c r="AX189" s="13" t="s">
        <v>81</v>
      </c>
      <c r="AY189" s="213" t="s">
        <v>130</v>
      </c>
    </row>
    <row r="190" spans="1:65" s="2" customFormat="1" ht="37.9" customHeight="1">
      <c r="A190" s="33"/>
      <c r="B190" s="34"/>
      <c r="C190" s="185" t="s">
        <v>244</v>
      </c>
      <c r="D190" s="185" t="s">
        <v>132</v>
      </c>
      <c r="E190" s="186" t="s">
        <v>245</v>
      </c>
      <c r="F190" s="187" t="s">
        <v>246</v>
      </c>
      <c r="G190" s="188" t="s">
        <v>191</v>
      </c>
      <c r="H190" s="189">
        <v>161.844</v>
      </c>
      <c r="I190" s="190"/>
      <c r="J190" s="191">
        <f>ROUND(I190*H190,2)</f>
        <v>0</v>
      </c>
      <c r="K190" s="187" t="s">
        <v>136</v>
      </c>
      <c r="L190" s="38"/>
      <c r="M190" s="192" t="s">
        <v>1</v>
      </c>
      <c r="N190" s="193" t="s">
        <v>38</v>
      </c>
      <c r="O190" s="70"/>
      <c r="P190" s="194">
        <f>O190*H190</f>
        <v>0</v>
      </c>
      <c r="Q190" s="194">
        <v>0</v>
      </c>
      <c r="R190" s="194">
        <f>Q190*H190</f>
        <v>0</v>
      </c>
      <c r="S190" s="194">
        <v>0</v>
      </c>
      <c r="T190" s="195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6" t="s">
        <v>137</v>
      </c>
      <c r="AT190" s="196" t="s">
        <v>132</v>
      </c>
      <c r="AU190" s="196" t="s">
        <v>83</v>
      </c>
      <c r="AY190" s="16" t="s">
        <v>130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16" t="s">
        <v>81</v>
      </c>
      <c r="BK190" s="197">
        <f>ROUND(I190*H190,2)</f>
        <v>0</v>
      </c>
      <c r="BL190" s="16" t="s">
        <v>137</v>
      </c>
      <c r="BM190" s="196" t="s">
        <v>247</v>
      </c>
    </row>
    <row r="191" spans="1:47" s="2" customFormat="1" ht="39">
      <c r="A191" s="33"/>
      <c r="B191" s="34"/>
      <c r="C191" s="35"/>
      <c r="D191" s="198" t="s">
        <v>139</v>
      </c>
      <c r="E191" s="35"/>
      <c r="F191" s="199" t="s">
        <v>248</v>
      </c>
      <c r="G191" s="35"/>
      <c r="H191" s="35"/>
      <c r="I191" s="200"/>
      <c r="J191" s="35"/>
      <c r="K191" s="35"/>
      <c r="L191" s="38"/>
      <c r="M191" s="201"/>
      <c r="N191" s="202"/>
      <c r="O191" s="70"/>
      <c r="P191" s="70"/>
      <c r="Q191" s="70"/>
      <c r="R191" s="70"/>
      <c r="S191" s="70"/>
      <c r="T191" s="71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6" t="s">
        <v>139</v>
      </c>
      <c r="AU191" s="16" t="s">
        <v>83</v>
      </c>
    </row>
    <row r="192" spans="2:51" s="13" customFormat="1" ht="11.25">
      <c r="B192" s="203"/>
      <c r="C192" s="204"/>
      <c r="D192" s="198" t="s">
        <v>152</v>
      </c>
      <c r="E192" s="205" t="s">
        <v>1</v>
      </c>
      <c r="F192" s="206" t="s">
        <v>249</v>
      </c>
      <c r="G192" s="204"/>
      <c r="H192" s="207">
        <v>323.688</v>
      </c>
      <c r="I192" s="208"/>
      <c r="J192" s="204"/>
      <c r="K192" s="204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152</v>
      </c>
      <c r="AU192" s="213" t="s">
        <v>83</v>
      </c>
      <c r="AV192" s="13" t="s">
        <v>83</v>
      </c>
      <c r="AW192" s="13" t="s">
        <v>30</v>
      </c>
      <c r="AX192" s="13" t="s">
        <v>81</v>
      </c>
      <c r="AY192" s="213" t="s">
        <v>130</v>
      </c>
    </row>
    <row r="193" spans="2:51" s="13" customFormat="1" ht="11.25">
      <c r="B193" s="203"/>
      <c r="C193" s="204"/>
      <c r="D193" s="198" t="s">
        <v>152</v>
      </c>
      <c r="E193" s="204"/>
      <c r="F193" s="206" t="s">
        <v>250</v>
      </c>
      <c r="G193" s="204"/>
      <c r="H193" s="207">
        <v>161.844</v>
      </c>
      <c r="I193" s="208"/>
      <c r="J193" s="204"/>
      <c r="K193" s="204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152</v>
      </c>
      <c r="AU193" s="213" t="s">
        <v>83</v>
      </c>
      <c r="AV193" s="13" t="s">
        <v>83</v>
      </c>
      <c r="AW193" s="13" t="s">
        <v>4</v>
      </c>
      <c r="AX193" s="13" t="s">
        <v>81</v>
      </c>
      <c r="AY193" s="213" t="s">
        <v>130</v>
      </c>
    </row>
    <row r="194" spans="1:65" s="2" customFormat="1" ht="24.2" customHeight="1">
      <c r="A194" s="33"/>
      <c r="B194" s="34"/>
      <c r="C194" s="185" t="s">
        <v>251</v>
      </c>
      <c r="D194" s="185" t="s">
        <v>132</v>
      </c>
      <c r="E194" s="186" t="s">
        <v>252</v>
      </c>
      <c r="F194" s="187" t="s">
        <v>253</v>
      </c>
      <c r="G194" s="188" t="s">
        <v>191</v>
      </c>
      <c r="H194" s="189">
        <v>102.837</v>
      </c>
      <c r="I194" s="190"/>
      <c r="J194" s="191">
        <f>ROUND(I194*H194,2)</f>
        <v>0</v>
      </c>
      <c r="K194" s="187" t="s">
        <v>136</v>
      </c>
      <c r="L194" s="38"/>
      <c r="M194" s="192" t="s">
        <v>1</v>
      </c>
      <c r="N194" s="193" t="s">
        <v>38</v>
      </c>
      <c r="O194" s="70"/>
      <c r="P194" s="194">
        <f>O194*H194</f>
        <v>0</v>
      </c>
      <c r="Q194" s="194">
        <v>0</v>
      </c>
      <c r="R194" s="194">
        <f>Q194*H194</f>
        <v>0</v>
      </c>
      <c r="S194" s="194">
        <v>0</v>
      </c>
      <c r="T194" s="195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96" t="s">
        <v>137</v>
      </c>
      <c r="AT194" s="196" t="s">
        <v>132</v>
      </c>
      <c r="AU194" s="196" t="s">
        <v>83</v>
      </c>
      <c r="AY194" s="16" t="s">
        <v>130</v>
      </c>
      <c r="BE194" s="197">
        <f>IF(N194="základní",J194,0)</f>
        <v>0</v>
      </c>
      <c r="BF194" s="197">
        <f>IF(N194="snížená",J194,0)</f>
        <v>0</v>
      </c>
      <c r="BG194" s="197">
        <f>IF(N194="zákl. přenesená",J194,0)</f>
        <v>0</v>
      </c>
      <c r="BH194" s="197">
        <f>IF(N194="sníž. přenesená",J194,0)</f>
        <v>0</v>
      </c>
      <c r="BI194" s="197">
        <f>IF(N194="nulová",J194,0)</f>
        <v>0</v>
      </c>
      <c r="BJ194" s="16" t="s">
        <v>81</v>
      </c>
      <c r="BK194" s="197">
        <f>ROUND(I194*H194,2)</f>
        <v>0</v>
      </c>
      <c r="BL194" s="16" t="s">
        <v>137</v>
      </c>
      <c r="BM194" s="196" t="s">
        <v>254</v>
      </c>
    </row>
    <row r="195" spans="1:47" s="2" customFormat="1" ht="29.25">
      <c r="A195" s="33"/>
      <c r="B195" s="34"/>
      <c r="C195" s="35"/>
      <c r="D195" s="198" t="s">
        <v>139</v>
      </c>
      <c r="E195" s="35"/>
      <c r="F195" s="199" t="s">
        <v>255</v>
      </c>
      <c r="G195" s="35"/>
      <c r="H195" s="35"/>
      <c r="I195" s="200"/>
      <c r="J195" s="35"/>
      <c r="K195" s="35"/>
      <c r="L195" s="38"/>
      <c r="M195" s="201"/>
      <c r="N195" s="202"/>
      <c r="O195" s="70"/>
      <c r="P195" s="70"/>
      <c r="Q195" s="70"/>
      <c r="R195" s="70"/>
      <c r="S195" s="70"/>
      <c r="T195" s="71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6" t="s">
        <v>139</v>
      </c>
      <c r="AU195" s="16" t="s">
        <v>83</v>
      </c>
    </row>
    <row r="196" spans="1:65" s="2" customFormat="1" ht="16.5" customHeight="1">
      <c r="A196" s="33"/>
      <c r="B196" s="34"/>
      <c r="C196" s="185" t="s">
        <v>256</v>
      </c>
      <c r="D196" s="185" t="s">
        <v>132</v>
      </c>
      <c r="E196" s="186" t="s">
        <v>257</v>
      </c>
      <c r="F196" s="187" t="s">
        <v>258</v>
      </c>
      <c r="G196" s="188" t="s">
        <v>191</v>
      </c>
      <c r="H196" s="189">
        <v>264.682</v>
      </c>
      <c r="I196" s="190"/>
      <c r="J196" s="191">
        <f>ROUND(I196*H196,2)</f>
        <v>0</v>
      </c>
      <c r="K196" s="187" t="s">
        <v>136</v>
      </c>
      <c r="L196" s="38"/>
      <c r="M196" s="192" t="s">
        <v>1</v>
      </c>
      <c r="N196" s="193" t="s">
        <v>38</v>
      </c>
      <c r="O196" s="70"/>
      <c r="P196" s="194">
        <f>O196*H196</f>
        <v>0</v>
      </c>
      <c r="Q196" s="194">
        <v>0</v>
      </c>
      <c r="R196" s="194">
        <f>Q196*H196</f>
        <v>0</v>
      </c>
      <c r="S196" s="194">
        <v>0</v>
      </c>
      <c r="T196" s="195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6" t="s">
        <v>137</v>
      </c>
      <c r="AT196" s="196" t="s">
        <v>132</v>
      </c>
      <c r="AU196" s="196" t="s">
        <v>83</v>
      </c>
      <c r="AY196" s="16" t="s">
        <v>130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16" t="s">
        <v>81</v>
      </c>
      <c r="BK196" s="197">
        <f>ROUND(I196*H196,2)</f>
        <v>0</v>
      </c>
      <c r="BL196" s="16" t="s">
        <v>137</v>
      </c>
      <c r="BM196" s="196" t="s">
        <v>259</v>
      </c>
    </row>
    <row r="197" spans="1:47" s="2" customFormat="1" ht="19.5">
      <c r="A197" s="33"/>
      <c r="B197" s="34"/>
      <c r="C197" s="35"/>
      <c r="D197" s="198" t="s">
        <v>139</v>
      </c>
      <c r="E197" s="35"/>
      <c r="F197" s="199" t="s">
        <v>260</v>
      </c>
      <c r="G197" s="35"/>
      <c r="H197" s="35"/>
      <c r="I197" s="200"/>
      <c r="J197" s="35"/>
      <c r="K197" s="35"/>
      <c r="L197" s="38"/>
      <c r="M197" s="201"/>
      <c r="N197" s="202"/>
      <c r="O197" s="70"/>
      <c r="P197" s="70"/>
      <c r="Q197" s="70"/>
      <c r="R197" s="70"/>
      <c r="S197" s="70"/>
      <c r="T197" s="71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139</v>
      </c>
      <c r="AU197" s="16" t="s">
        <v>83</v>
      </c>
    </row>
    <row r="198" spans="2:51" s="13" customFormat="1" ht="11.25">
      <c r="B198" s="203"/>
      <c r="C198" s="204"/>
      <c r="D198" s="198" t="s">
        <v>152</v>
      </c>
      <c r="E198" s="205" t="s">
        <v>1</v>
      </c>
      <c r="F198" s="206" t="s">
        <v>261</v>
      </c>
      <c r="G198" s="204"/>
      <c r="H198" s="207">
        <v>102.838</v>
      </c>
      <c r="I198" s="208"/>
      <c r="J198" s="204"/>
      <c r="K198" s="204"/>
      <c r="L198" s="209"/>
      <c r="M198" s="210"/>
      <c r="N198" s="211"/>
      <c r="O198" s="211"/>
      <c r="P198" s="211"/>
      <c r="Q198" s="211"/>
      <c r="R198" s="211"/>
      <c r="S198" s="211"/>
      <c r="T198" s="212"/>
      <c r="AT198" s="213" t="s">
        <v>152</v>
      </c>
      <c r="AU198" s="213" t="s">
        <v>83</v>
      </c>
      <c r="AV198" s="13" t="s">
        <v>83</v>
      </c>
      <c r="AW198" s="13" t="s">
        <v>30</v>
      </c>
      <c r="AX198" s="13" t="s">
        <v>73</v>
      </c>
      <c r="AY198" s="213" t="s">
        <v>130</v>
      </c>
    </row>
    <row r="199" spans="2:51" s="13" customFormat="1" ht="11.25">
      <c r="B199" s="203"/>
      <c r="C199" s="204"/>
      <c r="D199" s="198" t="s">
        <v>152</v>
      </c>
      <c r="E199" s="205" t="s">
        <v>1</v>
      </c>
      <c r="F199" s="206" t="s">
        <v>262</v>
      </c>
      <c r="G199" s="204"/>
      <c r="H199" s="207">
        <v>161.844</v>
      </c>
      <c r="I199" s="208"/>
      <c r="J199" s="204"/>
      <c r="K199" s="204"/>
      <c r="L199" s="209"/>
      <c r="M199" s="210"/>
      <c r="N199" s="211"/>
      <c r="O199" s="211"/>
      <c r="P199" s="211"/>
      <c r="Q199" s="211"/>
      <c r="R199" s="211"/>
      <c r="S199" s="211"/>
      <c r="T199" s="212"/>
      <c r="AT199" s="213" t="s">
        <v>152</v>
      </c>
      <c r="AU199" s="213" t="s">
        <v>83</v>
      </c>
      <c r="AV199" s="13" t="s">
        <v>83</v>
      </c>
      <c r="AW199" s="13" t="s">
        <v>30</v>
      </c>
      <c r="AX199" s="13" t="s">
        <v>73</v>
      </c>
      <c r="AY199" s="213" t="s">
        <v>130</v>
      </c>
    </row>
    <row r="200" spans="2:51" s="14" customFormat="1" ht="11.25">
      <c r="B200" s="214"/>
      <c r="C200" s="215"/>
      <c r="D200" s="198" t="s">
        <v>152</v>
      </c>
      <c r="E200" s="216" t="s">
        <v>1</v>
      </c>
      <c r="F200" s="217" t="s">
        <v>155</v>
      </c>
      <c r="G200" s="215"/>
      <c r="H200" s="218">
        <v>264.682</v>
      </c>
      <c r="I200" s="219"/>
      <c r="J200" s="215"/>
      <c r="K200" s="215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152</v>
      </c>
      <c r="AU200" s="224" t="s">
        <v>83</v>
      </c>
      <c r="AV200" s="14" t="s">
        <v>137</v>
      </c>
      <c r="AW200" s="14" t="s">
        <v>30</v>
      </c>
      <c r="AX200" s="14" t="s">
        <v>81</v>
      </c>
      <c r="AY200" s="224" t="s">
        <v>130</v>
      </c>
    </row>
    <row r="201" spans="1:65" s="2" customFormat="1" ht="24.2" customHeight="1">
      <c r="A201" s="33"/>
      <c r="B201" s="34"/>
      <c r="C201" s="185" t="s">
        <v>7</v>
      </c>
      <c r="D201" s="185" t="s">
        <v>132</v>
      </c>
      <c r="E201" s="186" t="s">
        <v>263</v>
      </c>
      <c r="F201" s="187" t="s">
        <v>264</v>
      </c>
      <c r="G201" s="188" t="s">
        <v>191</v>
      </c>
      <c r="H201" s="189">
        <v>139.637</v>
      </c>
      <c r="I201" s="190"/>
      <c r="J201" s="191">
        <f>ROUND(I201*H201,2)</f>
        <v>0</v>
      </c>
      <c r="K201" s="187" t="s">
        <v>136</v>
      </c>
      <c r="L201" s="38"/>
      <c r="M201" s="192" t="s">
        <v>1</v>
      </c>
      <c r="N201" s="193" t="s">
        <v>38</v>
      </c>
      <c r="O201" s="70"/>
      <c r="P201" s="194">
        <f>O201*H201</f>
        <v>0</v>
      </c>
      <c r="Q201" s="194">
        <v>0</v>
      </c>
      <c r="R201" s="194">
        <f>Q201*H201</f>
        <v>0</v>
      </c>
      <c r="S201" s="194">
        <v>0</v>
      </c>
      <c r="T201" s="195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6" t="s">
        <v>137</v>
      </c>
      <c r="AT201" s="196" t="s">
        <v>132</v>
      </c>
      <c r="AU201" s="196" t="s">
        <v>83</v>
      </c>
      <c r="AY201" s="16" t="s">
        <v>130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16" t="s">
        <v>81</v>
      </c>
      <c r="BK201" s="197">
        <f>ROUND(I201*H201,2)</f>
        <v>0</v>
      </c>
      <c r="BL201" s="16" t="s">
        <v>137</v>
      </c>
      <c r="BM201" s="196" t="s">
        <v>265</v>
      </c>
    </row>
    <row r="202" spans="1:47" s="2" customFormat="1" ht="29.25">
      <c r="A202" s="33"/>
      <c r="B202" s="34"/>
      <c r="C202" s="35"/>
      <c r="D202" s="198" t="s">
        <v>139</v>
      </c>
      <c r="E202" s="35"/>
      <c r="F202" s="199" t="s">
        <v>266</v>
      </c>
      <c r="G202" s="35"/>
      <c r="H202" s="35"/>
      <c r="I202" s="200"/>
      <c r="J202" s="35"/>
      <c r="K202" s="35"/>
      <c r="L202" s="38"/>
      <c r="M202" s="201"/>
      <c r="N202" s="202"/>
      <c r="O202" s="70"/>
      <c r="P202" s="70"/>
      <c r="Q202" s="70"/>
      <c r="R202" s="70"/>
      <c r="S202" s="70"/>
      <c r="T202" s="71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6" t="s">
        <v>139</v>
      </c>
      <c r="AU202" s="16" t="s">
        <v>83</v>
      </c>
    </row>
    <row r="203" spans="2:51" s="13" customFormat="1" ht="11.25">
      <c r="B203" s="203"/>
      <c r="C203" s="204"/>
      <c r="D203" s="198" t="s">
        <v>152</v>
      </c>
      <c r="E203" s="205" t="s">
        <v>1</v>
      </c>
      <c r="F203" s="206" t="s">
        <v>267</v>
      </c>
      <c r="G203" s="204"/>
      <c r="H203" s="207">
        <v>882.152</v>
      </c>
      <c r="I203" s="208"/>
      <c r="J203" s="204"/>
      <c r="K203" s="204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152</v>
      </c>
      <c r="AU203" s="213" t="s">
        <v>83</v>
      </c>
      <c r="AV203" s="13" t="s">
        <v>83</v>
      </c>
      <c r="AW203" s="13" t="s">
        <v>30</v>
      </c>
      <c r="AX203" s="13" t="s">
        <v>73</v>
      </c>
      <c r="AY203" s="213" t="s">
        <v>130</v>
      </c>
    </row>
    <row r="204" spans="2:51" s="13" customFormat="1" ht="11.25">
      <c r="B204" s="203"/>
      <c r="C204" s="204"/>
      <c r="D204" s="198" t="s">
        <v>152</v>
      </c>
      <c r="E204" s="205" t="s">
        <v>1</v>
      </c>
      <c r="F204" s="206" t="s">
        <v>268</v>
      </c>
      <c r="G204" s="204"/>
      <c r="H204" s="207">
        <v>-336.558</v>
      </c>
      <c r="I204" s="208"/>
      <c r="J204" s="204"/>
      <c r="K204" s="204"/>
      <c r="L204" s="209"/>
      <c r="M204" s="210"/>
      <c r="N204" s="211"/>
      <c r="O204" s="211"/>
      <c r="P204" s="211"/>
      <c r="Q204" s="211"/>
      <c r="R204" s="211"/>
      <c r="S204" s="211"/>
      <c r="T204" s="212"/>
      <c r="AT204" s="213" t="s">
        <v>152</v>
      </c>
      <c r="AU204" s="213" t="s">
        <v>83</v>
      </c>
      <c r="AV204" s="13" t="s">
        <v>83</v>
      </c>
      <c r="AW204" s="13" t="s">
        <v>30</v>
      </c>
      <c r="AX204" s="13" t="s">
        <v>73</v>
      </c>
      <c r="AY204" s="213" t="s">
        <v>130</v>
      </c>
    </row>
    <row r="205" spans="2:51" s="13" customFormat="1" ht="11.25">
      <c r="B205" s="203"/>
      <c r="C205" s="204"/>
      <c r="D205" s="198" t="s">
        <v>152</v>
      </c>
      <c r="E205" s="205" t="s">
        <v>1</v>
      </c>
      <c r="F205" s="206" t="s">
        <v>269</v>
      </c>
      <c r="G205" s="204"/>
      <c r="H205" s="207">
        <v>-32.775</v>
      </c>
      <c r="I205" s="208"/>
      <c r="J205" s="204"/>
      <c r="K205" s="204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152</v>
      </c>
      <c r="AU205" s="213" t="s">
        <v>83</v>
      </c>
      <c r="AV205" s="13" t="s">
        <v>83</v>
      </c>
      <c r="AW205" s="13" t="s">
        <v>30</v>
      </c>
      <c r="AX205" s="13" t="s">
        <v>73</v>
      </c>
      <c r="AY205" s="213" t="s">
        <v>130</v>
      </c>
    </row>
    <row r="206" spans="2:51" s="13" customFormat="1" ht="11.25">
      <c r="B206" s="203"/>
      <c r="C206" s="204"/>
      <c r="D206" s="198" t="s">
        <v>152</v>
      </c>
      <c r="E206" s="205" t="s">
        <v>1</v>
      </c>
      <c r="F206" s="206" t="s">
        <v>270</v>
      </c>
      <c r="G206" s="204"/>
      <c r="H206" s="207">
        <v>-373.182</v>
      </c>
      <c r="I206" s="208"/>
      <c r="J206" s="204"/>
      <c r="K206" s="204"/>
      <c r="L206" s="209"/>
      <c r="M206" s="210"/>
      <c r="N206" s="211"/>
      <c r="O206" s="211"/>
      <c r="P206" s="211"/>
      <c r="Q206" s="211"/>
      <c r="R206" s="211"/>
      <c r="S206" s="211"/>
      <c r="T206" s="212"/>
      <c r="AT206" s="213" t="s">
        <v>152</v>
      </c>
      <c r="AU206" s="213" t="s">
        <v>83</v>
      </c>
      <c r="AV206" s="13" t="s">
        <v>83</v>
      </c>
      <c r="AW206" s="13" t="s">
        <v>30</v>
      </c>
      <c r="AX206" s="13" t="s">
        <v>73</v>
      </c>
      <c r="AY206" s="213" t="s">
        <v>130</v>
      </c>
    </row>
    <row r="207" spans="2:51" s="14" customFormat="1" ht="11.25">
      <c r="B207" s="214"/>
      <c r="C207" s="215"/>
      <c r="D207" s="198" t="s">
        <v>152</v>
      </c>
      <c r="E207" s="216" t="s">
        <v>1</v>
      </c>
      <c r="F207" s="217" t="s">
        <v>155</v>
      </c>
      <c r="G207" s="215"/>
      <c r="H207" s="218">
        <v>139.63700000000006</v>
      </c>
      <c r="I207" s="219"/>
      <c r="J207" s="215"/>
      <c r="K207" s="215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152</v>
      </c>
      <c r="AU207" s="224" t="s">
        <v>83</v>
      </c>
      <c r="AV207" s="14" t="s">
        <v>137</v>
      </c>
      <c r="AW207" s="14" t="s">
        <v>30</v>
      </c>
      <c r="AX207" s="14" t="s">
        <v>81</v>
      </c>
      <c r="AY207" s="224" t="s">
        <v>130</v>
      </c>
    </row>
    <row r="208" spans="1:65" s="2" customFormat="1" ht="24.2" customHeight="1">
      <c r="A208" s="33"/>
      <c r="B208" s="34"/>
      <c r="C208" s="185" t="s">
        <v>271</v>
      </c>
      <c r="D208" s="185" t="s">
        <v>132</v>
      </c>
      <c r="E208" s="186" t="s">
        <v>272</v>
      </c>
      <c r="F208" s="187" t="s">
        <v>273</v>
      </c>
      <c r="G208" s="188" t="s">
        <v>191</v>
      </c>
      <c r="H208" s="189">
        <v>90.517</v>
      </c>
      <c r="I208" s="190"/>
      <c r="J208" s="191">
        <f>ROUND(I208*H208,2)</f>
        <v>0</v>
      </c>
      <c r="K208" s="187" t="s">
        <v>136</v>
      </c>
      <c r="L208" s="38"/>
      <c r="M208" s="192" t="s">
        <v>1</v>
      </c>
      <c r="N208" s="193" t="s">
        <v>38</v>
      </c>
      <c r="O208" s="70"/>
      <c r="P208" s="194">
        <f>O208*H208</f>
        <v>0</v>
      </c>
      <c r="Q208" s="194">
        <v>0</v>
      </c>
      <c r="R208" s="194">
        <f>Q208*H208</f>
        <v>0</v>
      </c>
      <c r="S208" s="194">
        <v>0</v>
      </c>
      <c r="T208" s="195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6" t="s">
        <v>137</v>
      </c>
      <c r="AT208" s="196" t="s">
        <v>132</v>
      </c>
      <c r="AU208" s="196" t="s">
        <v>83</v>
      </c>
      <c r="AY208" s="16" t="s">
        <v>130</v>
      </c>
      <c r="BE208" s="197">
        <f>IF(N208="základní",J208,0)</f>
        <v>0</v>
      </c>
      <c r="BF208" s="197">
        <f>IF(N208="snížená",J208,0)</f>
        <v>0</v>
      </c>
      <c r="BG208" s="197">
        <f>IF(N208="zákl. přenesená",J208,0)</f>
        <v>0</v>
      </c>
      <c r="BH208" s="197">
        <f>IF(N208="sníž. přenesená",J208,0)</f>
        <v>0</v>
      </c>
      <c r="BI208" s="197">
        <f>IF(N208="nulová",J208,0)</f>
        <v>0</v>
      </c>
      <c r="BJ208" s="16" t="s">
        <v>81</v>
      </c>
      <c r="BK208" s="197">
        <f>ROUND(I208*H208,2)</f>
        <v>0</v>
      </c>
      <c r="BL208" s="16" t="s">
        <v>137</v>
      </c>
      <c r="BM208" s="196" t="s">
        <v>274</v>
      </c>
    </row>
    <row r="209" spans="1:47" s="2" customFormat="1" ht="39">
      <c r="A209" s="33"/>
      <c r="B209" s="34"/>
      <c r="C209" s="35"/>
      <c r="D209" s="198" t="s">
        <v>139</v>
      </c>
      <c r="E209" s="35"/>
      <c r="F209" s="199" t="s">
        <v>275</v>
      </c>
      <c r="G209" s="35"/>
      <c r="H209" s="35"/>
      <c r="I209" s="200"/>
      <c r="J209" s="35"/>
      <c r="K209" s="35"/>
      <c r="L209" s="38"/>
      <c r="M209" s="201"/>
      <c r="N209" s="202"/>
      <c r="O209" s="70"/>
      <c r="P209" s="70"/>
      <c r="Q209" s="70"/>
      <c r="R209" s="70"/>
      <c r="S209" s="70"/>
      <c r="T209" s="71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6" t="s">
        <v>139</v>
      </c>
      <c r="AU209" s="16" t="s">
        <v>83</v>
      </c>
    </row>
    <row r="210" spans="2:51" s="13" customFormat="1" ht="11.25">
      <c r="B210" s="203"/>
      <c r="C210" s="204"/>
      <c r="D210" s="198" t="s">
        <v>152</v>
      </c>
      <c r="E210" s="205" t="s">
        <v>1</v>
      </c>
      <c r="F210" s="206" t="s">
        <v>276</v>
      </c>
      <c r="G210" s="204"/>
      <c r="H210" s="207">
        <v>374.976</v>
      </c>
      <c r="I210" s="208"/>
      <c r="J210" s="204"/>
      <c r="K210" s="204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152</v>
      </c>
      <c r="AU210" s="213" t="s">
        <v>83</v>
      </c>
      <c r="AV210" s="13" t="s">
        <v>83</v>
      </c>
      <c r="AW210" s="13" t="s">
        <v>30</v>
      </c>
      <c r="AX210" s="13" t="s">
        <v>73</v>
      </c>
      <c r="AY210" s="213" t="s">
        <v>130</v>
      </c>
    </row>
    <row r="211" spans="2:51" s="13" customFormat="1" ht="11.25">
      <c r="B211" s="203"/>
      <c r="C211" s="204"/>
      <c r="D211" s="198" t="s">
        <v>152</v>
      </c>
      <c r="E211" s="205" t="s">
        <v>1</v>
      </c>
      <c r="F211" s="206" t="s">
        <v>277</v>
      </c>
      <c r="G211" s="204"/>
      <c r="H211" s="207">
        <v>-78.738</v>
      </c>
      <c r="I211" s="208"/>
      <c r="J211" s="204"/>
      <c r="K211" s="204"/>
      <c r="L211" s="209"/>
      <c r="M211" s="210"/>
      <c r="N211" s="211"/>
      <c r="O211" s="211"/>
      <c r="P211" s="211"/>
      <c r="Q211" s="211"/>
      <c r="R211" s="211"/>
      <c r="S211" s="211"/>
      <c r="T211" s="212"/>
      <c r="AT211" s="213" t="s">
        <v>152</v>
      </c>
      <c r="AU211" s="213" t="s">
        <v>83</v>
      </c>
      <c r="AV211" s="13" t="s">
        <v>83</v>
      </c>
      <c r="AW211" s="13" t="s">
        <v>30</v>
      </c>
      <c r="AX211" s="13" t="s">
        <v>73</v>
      </c>
      <c r="AY211" s="213" t="s">
        <v>130</v>
      </c>
    </row>
    <row r="212" spans="2:51" s="13" customFormat="1" ht="11.25">
      <c r="B212" s="203"/>
      <c r="C212" s="204"/>
      <c r="D212" s="198" t="s">
        <v>152</v>
      </c>
      <c r="E212" s="205" t="s">
        <v>1</v>
      </c>
      <c r="F212" s="206" t="s">
        <v>278</v>
      </c>
      <c r="G212" s="204"/>
      <c r="H212" s="207">
        <v>-205.721</v>
      </c>
      <c r="I212" s="208"/>
      <c r="J212" s="204"/>
      <c r="K212" s="204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152</v>
      </c>
      <c r="AU212" s="213" t="s">
        <v>83</v>
      </c>
      <c r="AV212" s="13" t="s">
        <v>83</v>
      </c>
      <c r="AW212" s="13" t="s">
        <v>30</v>
      </c>
      <c r="AX212" s="13" t="s">
        <v>73</v>
      </c>
      <c r="AY212" s="213" t="s">
        <v>130</v>
      </c>
    </row>
    <row r="213" spans="2:51" s="14" customFormat="1" ht="11.25">
      <c r="B213" s="214"/>
      <c r="C213" s="215"/>
      <c r="D213" s="198" t="s">
        <v>152</v>
      </c>
      <c r="E213" s="216" t="s">
        <v>1</v>
      </c>
      <c r="F213" s="217" t="s">
        <v>155</v>
      </c>
      <c r="G213" s="215"/>
      <c r="H213" s="218">
        <v>90.517</v>
      </c>
      <c r="I213" s="219"/>
      <c r="J213" s="215"/>
      <c r="K213" s="215"/>
      <c r="L213" s="220"/>
      <c r="M213" s="221"/>
      <c r="N213" s="222"/>
      <c r="O213" s="222"/>
      <c r="P213" s="222"/>
      <c r="Q213" s="222"/>
      <c r="R213" s="222"/>
      <c r="S213" s="222"/>
      <c r="T213" s="223"/>
      <c r="AT213" s="224" t="s">
        <v>152</v>
      </c>
      <c r="AU213" s="224" t="s">
        <v>83</v>
      </c>
      <c r="AV213" s="14" t="s">
        <v>137</v>
      </c>
      <c r="AW213" s="14" t="s">
        <v>30</v>
      </c>
      <c r="AX213" s="14" t="s">
        <v>81</v>
      </c>
      <c r="AY213" s="224" t="s">
        <v>130</v>
      </c>
    </row>
    <row r="214" spans="1:65" s="2" customFormat="1" ht="16.5" customHeight="1">
      <c r="A214" s="33"/>
      <c r="B214" s="34"/>
      <c r="C214" s="225" t="s">
        <v>279</v>
      </c>
      <c r="D214" s="225" t="s">
        <v>280</v>
      </c>
      <c r="E214" s="226" t="s">
        <v>281</v>
      </c>
      <c r="F214" s="227" t="s">
        <v>282</v>
      </c>
      <c r="G214" s="228" t="s">
        <v>283</v>
      </c>
      <c r="H214" s="229">
        <v>162.931</v>
      </c>
      <c r="I214" s="230"/>
      <c r="J214" s="231">
        <f>ROUND(I214*H214,2)</f>
        <v>0</v>
      </c>
      <c r="K214" s="227" t="s">
        <v>136</v>
      </c>
      <c r="L214" s="232"/>
      <c r="M214" s="233" t="s">
        <v>1</v>
      </c>
      <c r="N214" s="234" t="s">
        <v>38</v>
      </c>
      <c r="O214" s="70"/>
      <c r="P214" s="194">
        <f>O214*H214</f>
        <v>0</v>
      </c>
      <c r="Q214" s="194">
        <v>1</v>
      </c>
      <c r="R214" s="194">
        <f>Q214*H214</f>
        <v>162.931</v>
      </c>
      <c r="S214" s="194">
        <v>0</v>
      </c>
      <c r="T214" s="195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6" t="s">
        <v>178</v>
      </c>
      <c r="AT214" s="196" t="s">
        <v>280</v>
      </c>
      <c r="AU214" s="196" t="s">
        <v>83</v>
      </c>
      <c r="AY214" s="16" t="s">
        <v>130</v>
      </c>
      <c r="BE214" s="197">
        <f>IF(N214="základní",J214,0)</f>
        <v>0</v>
      </c>
      <c r="BF214" s="197">
        <f>IF(N214="snížená",J214,0)</f>
        <v>0</v>
      </c>
      <c r="BG214" s="197">
        <f>IF(N214="zákl. přenesená",J214,0)</f>
        <v>0</v>
      </c>
      <c r="BH214" s="197">
        <f>IF(N214="sníž. přenesená",J214,0)</f>
        <v>0</v>
      </c>
      <c r="BI214" s="197">
        <f>IF(N214="nulová",J214,0)</f>
        <v>0</v>
      </c>
      <c r="BJ214" s="16" t="s">
        <v>81</v>
      </c>
      <c r="BK214" s="197">
        <f>ROUND(I214*H214,2)</f>
        <v>0</v>
      </c>
      <c r="BL214" s="16" t="s">
        <v>137</v>
      </c>
      <c r="BM214" s="196" t="s">
        <v>284</v>
      </c>
    </row>
    <row r="215" spans="1:47" s="2" customFormat="1" ht="11.25">
      <c r="A215" s="33"/>
      <c r="B215" s="34"/>
      <c r="C215" s="35"/>
      <c r="D215" s="198" t="s">
        <v>139</v>
      </c>
      <c r="E215" s="35"/>
      <c r="F215" s="199" t="s">
        <v>282</v>
      </c>
      <c r="G215" s="35"/>
      <c r="H215" s="35"/>
      <c r="I215" s="200"/>
      <c r="J215" s="35"/>
      <c r="K215" s="35"/>
      <c r="L215" s="38"/>
      <c r="M215" s="201"/>
      <c r="N215" s="202"/>
      <c r="O215" s="70"/>
      <c r="P215" s="70"/>
      <c r="Q215" s="70"/>
      <c r="R215" s="70"/>
      <c r="S215" s="70"/>
      <c r="T215" s="71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6" t="s">
        <v>139</v>
      </c>
      <c r="AU215" s="16" t="s">
        <v>83</v>
      </c>
    </row>
    <row r="216" spans="2:51" s="13" customFormat="1" ht="11.25">
      <c r="B216" s="203"/>
      <c r="C216" s="204"/>
      <c r="D216" s="198" t="s">
        <v>152</v>
      </c>
      <c r="E216" s="205" t="s">
        <v>1</v>
      </c>
      <c r="F216" s="206" t="s">
        <v>285</v>
      </c>
      <c r="G216" s="204"/>
      <c r="H216" s="207">
        <v>162.931</v>
      </c>
      <c r="I216" s="208"/>
      <c r="J216" s="204"/>
      <c r="K216" s="204"/>
      <c r="L216" s="209"/>
      <c r="M216" s="210"/>
      <c r="N216" s="211"/>
      <c r="O216" s="211"/>
      <c r="P216" s="211"/>
      <c r="Q216" s="211"/>
      <c r="R216" s="211"/>
      <c r="S216" s="211"/>
      <c r="T216" s="212"/>
      <c r="AT216" s="213" t="s">
        <v>152</v>
      </c>
      <c r="AU216" s="213" t="s">
        <v>83</v>
      </c>
      <c r="AV216" s="13" t="s">
        <v>83</v>
      </c>
      <c r="AW216" s="13" t="s">
        <v>30</v>
      </c>
      <c r="AX216" s="13" t="s">
        <v>81</v>
      </c>
      <c r="AY216" s="213" t="s">
        <v>130</v>
      </c>
    </row>
    <row r="217" spans="2:63" s="12" customFormat="1" ht="22.9" customHeight="1">
      <c r="B217" s="169"/>
      <c r="C217" s="170"/>
      <c r="D217" s="171" t="s">
        <v>72</v>
      </c>
      <c r="E217" s="183" t="s">
        <v>146</v>
      </c>
      <c r="F217" s="183" t="s">
        <v>286</v>
      </c>
      <c r="G217" s="170"/>
      <c r="H217" s="170"/>
      <c r="I217" s="173"/>
      <c r="J217" s="184">
        <f>BK217</f>
        <v>0</v>
      </c>
      <c r="K217" s="170"/>
      <c r="L217" s="175"/>
      <c r="M217" s="176"/>
      <c r="N217" s="177"/>
      <c r="O217" s="177"/>
      <c r="P217" s="178">
        <f>SUM(P218:P233)</f>
        <v>0</v>
      </c>
      <c r="Q217" s="177"/>
      <c r="R217" s="178">
        <f>SUM(R218:R233)</f>
        <v>4.571389</v>
      </c>
      <c r="S217" s="177"/>
      <c r="T217" s="179">
        <f>SUM(T218:T233)</f>
        <v>2</v>
      </c>
      <c r="AR217" s="180" t="s">
        <v>81</v>
      </c>
      <c r="AT217" s="181" t="s">
        <v>72</v>
      </c>
      <c r="AU217" s="181" t="s">
        <v>81</v>
      </c>
      <c r="AY217" s="180" t="s">
        <v>130</v>
      </c>
      <c r="BK217" s="182">
        <f>SUM(BK218:BK233)</f>
        <v>0</v>
      </c>
    </row>
    <row r="218" spans="1:65" s="2" customFormat="1" ht="24.2" customHeight="1">
      <c r="A218" s="33"/>
      <c r="B218" s="34"/>
      <c r="C218" s="185" t="s">
        <v>287</v>
      </c>
      <c r="D218" s="185" t="s">
        <v>132</v>
      </c>
      <c r="E218" s="186" t="s">
        <v>288</v>
      </c>
      <c r="F218" s="187" t="s">
        <v>289</v>
      </c>
      <c r="G218" s="188" t="s">
        <v>283</v>
      </c>
      <c r="H218" s="189">
        <v>0.1</v>
      </c>
      <c r="I218" s="190"/>
      <c r="J218" s="191">
        <f>ROUND(I218*H218,2)</f>
        <v>0</v>
      </c>
      <c r="K218" s="187" t="s">
        <v>136</v>
      </c>
      <c r="L218" s="38"/>
      <c r="M218" s="192" t="s">
        <v>1</v>
      </c>
      <c r="N218" s="193" t="s">
        <v>38</v>
      </c>
      <c r="O218" s="70"/>
      <c r="P218" s="194">
        <f>O218*H218</f>
        <v>0</v>
      </c>
      <c r="Q218" s="194">
        <v>1.09528</v>
      </c>
      <c r="R218" s="194">
        <f>Q218*H218</f>
        <v>0.10952800000000001</v>
      </c>
      <c r="S218" s="194">
        <v>0</v>
      </c>
      <c r="T218" s="195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6" t="s">
        <v>137</v>
      </c>
      <c r="AT218" s="196" t="s">
        <v>132</v>
      </c>
      <c r="AU218" s="196" t="s">
        <v>83</v>
      </c>
      <c r="AY218" s="16" t="s">
        <v>130</v>
      </c>
      <c r="BE218" s="197">
        <f>IF(N218="základní",J218,0)</f>
        <v>0</v>
      </c>
      <c r="BF218" s="197">
        <f>IF(N218="snížená",J218,0)</f>
        <v>0</v>
      </c>
      <c r="BG218" s="197">
        <f>IF(N218="zákl. přenesená",J218,0)</f>
        <v>0</v>
      </c>
      <c r="BH218" s="197">
        <f>IF(N218="sníž. přenesená",J218,0)</f>
        <v>0</v>
      </c>
      <c r="BI218" s="197">
        <f>IF(N218="nulová",J218,0)</f>
        <v>0</v>
      </c>
      <c r="BJ218" s="16" t="s">
        <v>81</v>
      </c>
      <c r="BK218" s="197">
        <f>ROUND(I218*H218,2)</f>
        <v>0</v>
      </c>
      <c r="BL218" s="16" t="s">
        <v>137</v>
      </c>
      <c r="BM218" s="196" t="s">
        <v>290</v>
      </c>
    </row>
    <row r="219" spans="1:47" s="2" customFormat="1" ht="48.75">
      <c r="A219" s="33"/>
      <c r="B219" s="34"/>
      <c r="C219" s="35"/>
      <c r="D219" s="198" t="s">
        <v>139</v>
      </c>
      <c r="E219" s="35"/>
      <c r="F219" s="199" t="s">
        <v>291</v>
      </c>
      <c r="G219" s="35"/>
      <c r="H219" s="35"/>
      <c r="I219" s="200"/>
      <c r="J219" s="35"/>
      <c r="K219" s="35"/>
      <c r="L219" s="38"/>
      <c r="M219" s="201"/>
      <c r="N219" s="202"/>
      <c r="O219" s="70"/>
      <c r="P219" s="70"/>
      <c r="Q219" s="70"/>
      <c r="R219" s="70"/>
      <c r="S219" s="70"/>
      <c r="T219" s="71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6" t="s">
        <v>139</v>
      </c>
      <c r="AU219" s="16" t="s">
        <v>83</v>
      </c>
    </row>
    <row r="220" spans="1:65" s="2" customFormat="1" ht="24.2" customHeight="1">
      <c r="A220" s="33"/>
      <c r="B220" s="34"/>
      <c r="C220" s="185" t="s">
        <v>292</v>
      </c>
      <c r="D220" s="185" t="s">
        <v>132</v>
      </c>
      <c r="E220" s="186" t="s">
        <v>293</v>
      </c>
      <c r="F220" s="187" t="s">
        <v>294</v>
      </c>
      <c r="G220" s="188" t="s">
        <v>191</v>
      </c>
      <c r="H220" s="189">
        <v>0.9</v>
      </c>
      <c r="I220" s="190"/>
      <c r="J220" s="191">
        <f>ROUND(I220*H220,2)</f>
        <v>0</v>
      </c>
      <c r="K220" s="187" t="s">
        <v>136</v>
      </c>
      <c r="L220" s="38"/>
      <c r="M220" s="192" t="s">
        <v>1</v>
      </c>
      <c r="N220" s="193" t="s">
        <v>38</v>
      </c>
      <c r="O220" s="70"/>
      <c r="P220" s="194">
        <f>O220*H220</f>
        <v>0</v>
      </c>
      <c r="Q220" s="194">
        <v>0.73381</v>
      </c>
      <c r="R220" s="194">
        <f>Q220*H220</f>
        <v>0.6604289999999999</v>
      </c>
      <c r="S220" s="194">
        <v>0</v>
      </c>
      <c r="T220" s="195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6" t="s">
        <v>137</v>
      </c>
      <c r="AT220" s="196" t="s">
        <v>132</v>
      </c>
      <c r="AU220" s="196" t="s">
        <v>83</v>
      </c>
      <c r="AY220" s="16" t="s">
        <v>130</v>
      </c>
      <c r="BE220" s="197">
        <f>IF(N220="základní",J220,0)</f>
        <v>0</v>
      </c>
      <c r="BF220" s="197">
        <f>IF(N220="snížená",J220,0)</f>
        <v>0</v>
      </c>
      <c r="BG220" s="197">
        <f>IF(N220="zákl. přenesená",J220,0)</f>
        <v>0</v>
      </c>
      <c r="BH220" s="197">
        <f>IF(N220="sníž. přenesená",J220,0)</f>
        <v>0</v>
      </c>
      <c r="BI220" s="197">
        <f>IF(N220="nulová",J220,0)</f>
        <v>0</v>
      </c>
      <c r="BJ220" s="16" t="s">
        <v>81</v>
      </c>
      <c r="BK220" s="197">
        <f>ROUND(I220*H220,2)</f>
        <v>0</v>
      </c>
      <c r="BL220" s="16" t="s">
        <v>137</v>
      </c>
      <c r="BM220" s="196" t="s">
        <v>295</v>
      </c>
    </row>
    <row r="221" spans="1:47" s="2" customFormat="1" ht="29.25">
      <c r="A221" s="33"/>
      <c r="B221" s="34"/>
      <c r="C221" s="35"/>
      <c r="D221" s="198" t="s">
        <v>139</v>
      </c>
      <c r="E221" s="35"/>
      <c r="F221" s="199" t="s">
        <v>296</v>
      </c>
      <c r="G221" s="35"/>
      <c r="H221" s="35"/>
      <c r="I221" s="200"/>
      <c r="J221" s="35"/>
      <c r="K221" s="35"/>
      <c r="L221" s="38"/>
      <c r="M221" s="201"/>
      <c r="N221" s="202"/>
      <c r="O221" s="70"/>
      <c r="P221" s="70"/>
      <c r="Q221" s="70"/>
      <c r="R221" s="70"/>
      <c r="S221" s="70"/>
      <c r="T221" s="71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6" t="s">
        <v>139</v>
      </c>
      <c r="AU221" s="16" t="s">
        <v>83</v>
      </c>
    </row>
    <row r="222" spans="2:51" s="13" customFormat="1" ht="11.25">
      <c r="B222" s="203"/>
      <c r="C222" s="204"/>
      <c r="D222" s="198" t="s">
        <v>152</v>
      </c>
      <c r="E222" s="205" t="s">
        <v>1</v>
      </c>
      <c r="F222" s="206" t="s">
        <v>297</v>
      </c>
      <c r="G222" s="204"/>
      <c r="H222" s="207">
        <v>0.9</v>
      </c>
      <c r="I222" s="208"/>
      <c r="J222" s="204"/>
      <c r="K222" s="204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152</v>
      </c>
      <c r="AU222" s="213" t="s">
        <v>83</v>
      </c>
      <c r="AV222" s="13" t="s">
        <v>83</v>
      </c>
      <c r="AW222" s="13" t="s">
        <v>30</v>
      </c>
      <c r="AX222" s="13" t="s">
        <v>81</v>
      </c>
      <c r="AY222" s="213" t="s">
        <v>130</v>
      </c>
    </row>
    <row r="223" spans="1:65" s="2" customFormat="1" ht="16.5" customHeight="1">
      <c r="A223" s="33"/>
      <c r="B223" s="34"/>
      <c r="C223" s="225" t="s">
        <v>298</v>
      </c>
      <c r="D223" s="225" t="s">
        <v>280</v>
      </c>
      <c r="E223" s="226" t="s">
        <v>299</v>
      </c>
      <c r="F223" s="227" t="s">
        <v>300</v>
      </c>
      <c r="G223" s="228" t="s">
        <v>283</v>
      </c>
      <c r="H223" s="229">
        <v>2.268</v>
      </c>
      <c r="I223" s="230"/>
      <c r="J223" s="231">
        <f>ROUND(I223*H223,2)</f>
        <v>0</v>
      </c>
      <c r="K223" s="227" t="s">
        <v>136</v>
      </c>
      <c r="L223" s="232"/>
      <c r="M223" s="233" t="s">
        <v>1</v>
      </c>
      <c r="N223" s="234" t="s">
        <v>38</v>
      </c>
      <c r="O223" s="70"/>
      <c r="P223" s="194">
        <f>O223*H223</f>
        <v>0</v>
      </c>
      <c r="Q223" s="194">
        <v>1</v>
      </c>
      <c r="R223" s="194">
        <f>Q223*H223</f>
        <v>2.268</v>
      </c>
      <c r="S223" s="194">
        <v>0</v>
      </c>
      <c r="T223" s="195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6" t="s">
        <v>178</v>
      </c>
      <c r="AT223" s="196" t="s">
        <v>280</v>
      </c>
      <c r="AU223" s="196" t="s">
        <v>83</v>
      </c>
      <c r="AY223" s="16" t="s">
        <v>130</v>
      </c>
      <c r="BE223" s="197">
        <f>IF(N223="základní",J223,0)</f>
        <v>0</v>
      </c>
      <c r="BF223" s="197">
        <f>IF(N223="snížená",J223,0)</f>
        <v>0</v>
      </c>
      <c r="BG223" s="197">
        <f>IF(N223="zákl. přenesená",J223,0)</f>
        <v>0</v>
      </c>
      <c r="BH223" s="197">
        <f>IF(N223="sníž. přenesená",J223,0)</f>
        <v>0</v>
      </c>
      <c r="BI223" s="197">
        <f>IF(N223="nulová",J223,0)</f>
        <v>0</v>
      </c>
      <c r="BJ223" s="16" t="s">
        <v>81</v>
      </c>
      <c r="BK223" s="197">
        <f>ROUND(I223*H223,2)</f>
        <v>0</v>
      </c>
      <c r="BL223" s="16" t="s">
        <v>137</v>
      </c>
      <c r="BM223" s="196" t="s">
        <v>301</v>
      </c>
    </row>
    <row r="224" spans="1:47" s="2" customFormat="1" ht="11.25">
      <c r="A224" s="33"/>
      <c r="B224" s="34"/>
      <c r="C224" s="35"/>
      <c r="D224" s="198" t="s">
        <v>139</v>
      </c>
      <c r="E224" s="35"/>
      <c r="F224" s="199" t="s">
        <v>300</v>
      </c>
      <c r="G224" s="35"/>
      <c r="H224" s="35"/>
      <c r="I224" s="200"/>
      <c r="J224" s="35"/>
      <c r="K224" s="35"/>
      <c r="L224" s="38"/>
      <c r="M224" s="201"/>
      <c r="N224" s="202"/>
      <c r="O224" s="70"/>
      <c r="P224" s="70"/>
      <c r="Q224" s="70"/>
      <c r="R224" s="70"/>
      <c r="S224" s="70"/>
      <c r="T224" s="71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6" t="s">
        <v>139</v>
      </c>
      <c r="AU224" s="16" t="s">
        <v>83</v>
      </c>
    </row>
    <row r="225" spans="2:51" s="13" customFormat="1" ht="11.25">
      <c r="B225" s="203"/>
      <c r="C225" s="204"/>
      <c r="D225" s="198" t="s">
        <v>152</v>
      </c>
      <c r="E225" s="205" t="s">
        <v>1</v>
      </c>
      <c r="F225" s="206" t="s">
        <v>302</v>
      </c>
      <c r="G225" s="204"/>
      <c r="H225" s="207">
        <v>2.16</v>
      </c>
      <c r="I225" s="208"/>
      <c r="J225" s="204"/>
      <c r="K225" s="204"/>
      <c r="L225" s="209"/>
      <c r="M225" s="210"/>
      <c r="N225" s="211"/>
      <c r="O225" s="211"/>
      <c r="P225" s="211"/>
      <c r="Q225" s="211"/>
      <c r="R225" s="211"/>
      <c r="S225" s="211"/>
      <c r="T225" s="212"/>
      <c r="AT225" s="213" t="s">
        <v>152</v>
      </c>
      <c r="AU225" s="213" t="s">
        <v>83</v>
      </c>
      <c r="AV225" s="13" t="s">
        <v>83</v>
      </c>
      <c r="AW225" s="13" t="s">
        <v>30</v>
      </c>
      <c r="AX225" s="13" t="s">
        <v>73</v>
      </c>
      <c r="AY225" s="213" t="s">
        <v>130</v>
      </c>
    </row>
    <row r="226" spans="2:51" s="13" customFormat="1" ht="11.25">
      <c r="B226" s="203"/>
      <c r="C226" s="204"/>
      <c r="D226" s="198" t="s">
        <v>152</v>
      </c>
      <c r="E226" s="205" t="s">
        <v>1</v>
      </c>
      <c r="F226" s="206" t="s">
        <v>303</v>
      </c>
      <c r="G226" s="204"/>
      <c r="H226" s="207">
        <v>2.268</v>
      </c>
      <c r="I226" s="208"/>
      <c r="J226" s="204"/>
      <c r="K226" s="204"/>
      <c r="L226" s="209"/>
      <c r="M226" s="210"/>
      <c r="N226" s="211"/>
      <c r="O226" s="211"/>
      <c r="P226" s="211"/>
      <c r="Q226" s="211"/>
      <c r="R226" s="211"/>
      <c r="S226" s="211"/>
      <c r="T226" s="212"/>
      <c r="AT226" s="213" t="s">
        <v>152</v>
      </c>
      <c r="AU226" s="213" t="s">
        <v>83</v>
      </c>
      <c r="AV226" s="13" t="s">
        <v>83</v>
      </c>
      <c r="AW226" s="13" t="s">
        <v>30</v>
      </c>
      <c r="AX226" s="13" t="s">
        <v>81</v>
      </c>
      <c r="AY226" s="213" t="s">
        <v>130</v>
      </c>
    </row>
    <row r="227" spans="1:65" s="2" customFormat="1" ht="24.2" customHeight="1">
      <c r="A227" s="33"/>
      <c r="B227" s="34"/>
      <c r="C227" s="185" t="s">
        <v>304</v>
      </c>
      <c r="D227" s="185" t="s">
        <v>132</v>
      </c>
      <c r="E227" s="186" t="s">
        <v>305</v>
      </c>
      <c r="F227" s="187" t="s">
        <v>306</v>
      </c>
      <c r="G227" s="188" t="s">
        <v>191</v>
      </c>
      <c r="H227" s="189">
        <v>0.6</v>
      </c>
      <c r="I227" s="190"/>
      <c r="J227" s="191">
        <f>ROUND(I227*H227,2)</f>
        <v>0</v>
      </c>
      <c r="K227" s="187" t="s">
        <v>136</v>
      </c>
      <c r="L227" s="38"/>
      <c r="M227" s="192" t="s">
        <v>1</v>
      </c>
      <c r="N227" s="193" t="s">
        <v>38</v>
      </c>
      <c r="O227" s="70"/>
      <c r="P227" s="194">
        <f>O227*H227</f>
        <v>0</v>
      </c>
      <c r="Q227" s="194">
        <v>2.55572</v>
      </c>
      <c r="R227" s="194">
        <f>Q227*H227</f>
        <v>1.533432</v>
      </c>
      <c r="S227" s="194">
        <v>0</v>
      </c>
      <c r="T227" s="195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6" t="s">
        <v>137</v>
      </c>
      <c r="AT227" s="196" t="s">
        <v>132</v>
      </c>
      <c r="AU227" s="196" t="s">
        <v>83</v>
      </c>
      <c r="AY227" s="16" t="s">
        <v>130</v>
      </c>
      <c r="BE227" s="197">
        <f>IF(N227="základní",J227,0)</f>
        <v>0</v>
      </c>
      <c r="BF227" s="197">
        <f>IF(N227="snížená",J227,0)</f>
        <v>0</v>
      </c>
      <c r="BG227" s="197">
        <f>IF(N227="zákl. přenesená",J227,0)</f>
        <v>0</v>
      </c>
      <c r="BH227" s="197">
        <f>IF(N227="sníž. přenesená",J227,0)</f>
        <v>0</v>
      </c>
      <c r="BI227" s="197">
        <f>IF(N227="nulová",J227,0)</f>
        <v>0</v>
      </c>
      <c r="BJ227" s="16" t="s">
        <v>81</v>
      </c>
      <c r="BK227" s="197">
        <f>ROUND(I227*H227,2)</f>
        <v>0</v>
      </c>
      <c r="BL227" s="16" t="s">
        <v>137</v>
      </c>
      <c r="BM227" s="196" t="s">
        <v>307</v>
      </c>
    </row>
    <row r="228" spans="1:47" s="2" customFormat="1" ht="19.5">
      <c r="A228" s="33"/>
      <c r="B228" s="34"/>
      <c r="C228" s="35"/>
      <c r="D228" s="198" t="s">
        <v>139</v>
      </c>
      <c r="E228" s="35"/>
      <c r="F228" s="199" t="s">
        <v>308</v>
      </c>
      <c r="G228" s="35"/>
      <c r="H228" s="35"/>
      <c r="I228" s="200"/>
      <c r="J228" s="35"/>
      <c r="K228" s="35"/>
      <c r="L228" s="38"/>
      <c r="M228" s="201"/>
      <c r="N228" s="202"/>
      <c r="O228" s="70"/>
      <c r="P228" s="70"/>
      <c r="Q228" s="70"/>
      <c r="R228" s="70"/>
      <c r="S228" s="70"/>
      <c r="T228" s="71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6" t="s">
        <v>139</v>
      </c>
      <c r="AU228" s="16" t="s">
        <v>83</v>
      </c>
    </row>
    <row r="229" spans="1:65" s="2" customFormat="1" ht="24.2" customHeight="1">
      <c r="A229" s="33"/>
      <c r="B229" s="34"/>
      <c r="C229" s="185" t="s">
        <v>309</v>
      </c>
      <c r="D229" s="185" t="s">
        <v>132</v>
      </c>
      <c r="E229" s="186" t="s">
        <v>310</v>
      </c>
      <c r="F229" s="187" t="s">
        <v>311</v>
      </c>
      <c r="G229" s="188" t="s">
        <v>191</v>
      </c>
      <c r="H229" s="189">
        <v>0.8</v>
      </c>
      <c r="I229" s="190"/>
      <c r="J229" s="191">
        <f>ROUND(I229*H229,2)</f>
        <v>0</v>
      </c>
      <c r="K229" s="187" t="s">
        <v>136</v>
      </c>
      <c r="L229" s="38"/>
      <c r="M229" s="192" t="s">
        <v>1</v>
      </c>
      <c r="N229" s="193" t="s">
        <v>38</v>
      </c>
      <c r="O229" s="70"/>
      <c r="P229" s="194">
        <f>O229*H229</f>
        <v>0</v>
      </c>
      <c r="Q229" s="194">
        <v>0</v>
      </c>
      <c r="R229" s="194">
        <f>Q229*H229</f>
        <v>0</v>
      </c>
      <c r="S229" s="194">
        <v>2.5</v>
      </c>
      <c r="T229" s="195">
        <f>S229*H229</f>
        <v>2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6" t="s">
        <v>137</v>
      </c>
      <c r="AT229" s="196" t="s">
        <v>132</v>
      </c>
      <c r="AU229" s="196" t="s">
        <v>83</v>
      </c>
      <c r="AY229" s="16" t="s">
        <v>130</v>
      </c>
      <c r="BE229" s="197">
        <f>IF(N229="základní",J229,0)</f>
        <v>0</v>
      </c>
      <c r="BF229" s="197">
        <f>IF(N229="snížená",J229,0)</f>
        <v>0</v>
      </c>
      <c r="BG229" s="197">
        <f>IF(N229="zákl. přenesená",J229,0)</f>
        <v>0</v>
      </c>
      <c r="BH229" s="197">
        <f>IF(N229="sníž. přenesená",J229,0)</f>
        <v>0</v>
      </c>
      <c r="BI229" s="197">
        <f>IF(N229="nulová",J229,0)</f>
        <v>0</v>
      </c>
      <c r="BJ229" s="16" t="s">
        <v>81</v>
      </c>
      <c r="BK229" s="197">
        <f>ROUND(I229*H229,2)</f>
        <v>0</v>
      </c>
      <c r="BL229" s="16" t="s">
        <v>137</v>
      </c>
      <c r="BM229" s="196" t="s">
        <v>312</v>
      </c>
    </row>
    <row r="230" spans="1:47" s="2" customFormat="1" ht="19.5">
      <c r="A230" s="33"/>
      <c r="B230" s="34"/>
      <c r="C230" s="35"/>
      <c r="D230" s="198" t="s">
        <v>139</v>
      </c>
      <c r="E230" s="35"/>
      <c r="F230" s="199" t="s">
        <v>313</v>
      </c>
      <c r="G230" s="35"/>
      <c r="H230" s="35"/>
      <c r="I230" s="200"/>
      <c r="J230" s="35"/>
      <c r="K230" s="35"/>
      <c r="L230" s="38"/>
      <c r="M230" s="201"/>
      <c r="N230" s="202"/>
      <c r="O230" s="70"/>
      <c r="P230" s="70"/>
      <c r="Q230" s="70"/>
      <c r="R230" s="70"/>
      <c r="S230" s="70"/>
      <c r="T230" s="71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6" t="s">
        <v>139</v>
      </c>
      <c r="AU230" s="16" t="s">
        <v>83</v>
      </c>
    </row>
    <row r="231" spans="2:51" s="13" customFormat="1" ht="11.25">
      <c r="B231" s="203"/>
      <c r="C231" s="204"/>
      <c r="D231" s="198" t="s">
        <v>152</v>
      </c>
      <c r="E231" s="205" t="s">
        <v>1</v>
      </c>
      <c r="F231" s="206" t="s">
        <v>314</v>
      </c>
      <c r="G231" s="204"/>
      <c r="H231" s="207">
        <v>0.8</v>
      </c>
      <c r="I231" s="208"/>
      <c r="J231" s="204"/>
      <c r="K231" s="204"/>
      <c r="L231" s="209"/>
      <c r="M231" s="210"/>
      <c r="N231" s="211"/>
      <c r="O231" s="211"/>
      <c r="P231" s="211"/>
      <c r="Q231" s="211"/>
      <c r="R231" s="211"/>
      <c r="S231" s="211"/>
      <c r="T231" s="212"/>
      <c r="AT231" s="213" t="s">
        <v>152</v>
      </c>
      <c r="AU231" s="213" t="s">
        <v>83</v>
      </c>
      <c r="AV231" s="13" t="s">
        <v>83</v>
      </c>
      <c r="AW231" s="13" t="s">
        <v>30</v>
      </c>
      <c r="AX231" s="13" t="s">
        <v>81</v>
      </c>
      <c r="AY231" s="213" t="s">
        <v>130</v>
      </c>
    </row>
    <row r="232" spans="1:65" s="2" customFormat="1" ht="21.75" customHeight="1">
      <c r="A232" s="33"/>
      <c r="B232" s="34"/>
      <c r="C232" s="185" t="s">
        <v>315</v>
      </c>
      <c r="D232" s="185" t="s">
        <v>132</v>
      </c>
      <c r="E232" s="186" t="s">
        <v>316</v>
      </c>
      <c r="F232" s="187" t="s">
        <v>317</v>
      </c>
      <c r="G232" s="188" t="s">
        <v>149</v>
      </c>
      <c r="H232" s="189">
        <v>88</v>
      </c>
      <c r="I232" s="190"/>
      <c r="J232" s="191">
        <f>ROUND(I232*H232,2)</f>
        <v>0</v>
      </c>
      <c r="K232" s="187" t="s">
        <v>136</v>
      </c>
      <c r="L232" s="38"/>
      <c r="M232" s="192" t="s">
        <v>1</v>
      </c>
      <c r="N232" s="193" t="s">
        <v>38</v>
      </c>
      <c r="O232" s="70"/>
      <c r="P232" s="194">
        <f>O232*H232</f>
        <v>0</v>
      </c>
      <c r="Q232" s="194">
        <v>0</v>
      </c>
      <c r="R232" s="194">
        <f>Q232*H232</f>
        <v>0</v>
      </c>
      <c r="S232" s="194">
        <v>0</v>
      </c>
      <c r="T232" s="195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96" t="s">
        <v>137</v>
      </c>
      <c r="AT232" s="196" t="s">
        <v>132</v>
      </c>
      <c r="AU232" s="196" t="s">
        <v>83</v>
      </c>
      <c r="AY232" s="16" t="s">
        <v>130</v>
      </c>
      <c r="BE232" s="197">
        <f>IF(N232="základní",J232,0)</f>
        <v>0</v>
      </c>
      <c r="BF232" s="197">
        <f>IF(N232="snížená",J232,0)</f>
        <v>0</v>
      </c>
      <c r="BG232" s="197">
        <f>IF(N232="zákl. přenesená",J232,0)</f>
        <v>0</v>
      </c>
      <c r="BH232" s="197">
        <f>IF(N232="sníž. přenesená",J232,0)</f>
        <v>0</v>
      </c>
      <c r="BI232" s="197">
        <f>IF(N232="nulová",J232,0)</f>
        <v>0</v>
      </c>
      <c r="BJ232" s="16" t="s">
        <v>81</v>
      </c>
      <c r="BK232" s="197">
        <f>ROUND(I232*H232,2)</f>
        <v>0</v>
      </c>
      <c r="BL232" s="16" t="s">
        <v>137</v>
      </c>
      <c r="BM232" s="196" t="s">
        <v>318</v>
      </c>
    </row>
    <row r="233" spans="1:47" s="2" customFormat="1" ht="11.25">
      <c r="A233" s="33"/>
      <c r="B233" s="34"/>
      <c r="C233" s="35"/>
      <c r="D233" s="198" t="s">
        <v>139</v>
      </c>
      <c r="E233" s="35"/>
      <c r="F233" s="199" t="s">
        <v>319</v>
      </c>
      <c r="G233" s="35"/>
      <c r="H233" s="35"/>
      <c r="I233" s="200"/>
      <c r="J233" s="35"/>
      <c r="K233" s="35"/>
      <c r="L233" s="38"/>
      <c r="M233" s="201"/>
      <c r="N233" s="202"/>
      <c r="O233" s="70"/>
      <c r="P233" s="70"/>
      <c r="Q233" s="70"/>
      <c r="R233" s="70"/>
      <c r="S233" s="70"/>
      <c r="T233" s="71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6" t="s">
        <v>139</v>
      </c>
      <c r="AU233" s="16" t="s">
        <v>83</v>
      </c>
    </row>
    <row r="234" spans="2:63" s="12" customFormat="1" ht="22.9" customHeight="1">
      <c r="B234" s="169"/>
      <c r="C234" s="170"/>
      <c r="D234" s="171" t="s">
        <v>72</v>
      </c>
      <c r="E234" s="183" t="s">
        <v>137</v>
      </c>
      <c r="F234" s="183" t="s">
        <v>320</v>
      </c>
      <c r="G234" s="170"/>
      <c r="H234" s="170"/>
      <c r="I234" s="173"/>
      <c r="J234" s="184">
        <f>BK234</f>
        <v>0</v>
      </c>
      <c r="K234" s="170"/>
      <c r="L234" s="175"/>
      <c r="M234" s="176"/>
      <c r="N234" s="177"/>
      <c r="O234" s="177"/>
      <c r="P234" s="178">
        <f>SUM(P235:P241)</f>
        <v>0</v>
      </c>
      <c r="Q234" s="177"/>
      <c r="R234" s="178">
        <f>SUM(R235:R241)</f>
        <v>23.5592464</v>
      </c>
      <c r="S234" s="177"/>
      <c r="T234" s="179">
        <f>SUM(T235:T241)</f>
        <v>0</v>
      </c>
      <c r="AR234" s="180" t="s">
        <v>81</v>
      </c>
      <c r="AT234" s="181" t="s">
        <v>72</v>
      </c>
      <c r="AU234" s="181" t="s">
        <v>81</v>
      </c>
      <c r="AY234" s="180" t="s">
        <v>130</v>
      </c>
      <c r="BK234" s="182">
        <f>SUM(BK235:BK241)</f>
        <v>0</v>
      </c>
    </row>
    <row r="235" spans="1:65" s="2" customFormat="1" ht="24.2" customHeight="1">
      <c r="A235" s="33"/>
      <c r="B235" s="34"/>
      <c r="C235" s="185" t="s">
        <v>321</v>
      </c>
      <c r="D235" s="185" t="s">
        <v>132</v>
      </c>
      <c r="E235" s="186" t="s">
        <v>322</v>
      </c>
      <c r="F235" s="187" t="s">
        <v>323</v>
      </c>
      <c r="G235" s="188" t="s">
        <v>191</v>
      </c>
      <c r="H235" s="189">
        <v>12.32</v>
      </c>
      <c r="I235" s="190"/>
      <c r="J235" s="191">
        <f>ROUND(I235*H235,2)</f>
        <v>0</v>
      </c>
      <c r="K235" s="187" t="s">
        <v>136</v>
      </c>
      <c r="L235" s="38"/>
      <c r="M235" s="192" t="s">
        <v>1</v>
      </c>
      <c r="N235" s="193" t="s">
        <v>38</v>
      </c>
      <c r="O235" s="70"/>
      <c r="P235" s="194">
        <f>O235*H235</f>
        <v>0</v>
      </c>
      <c r="Q235" s="194">
        <v>1.89077</v>
      </c>
      <c r="R235" s="194">
        <f>Q235*H235</f>
        <v>23.2942864</v>
      </c>
      <c r="S235" s="194">
        <v>0</v>
      </c>
      <c r="T235" s="195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6" t="s">
        <v>137</v>
      </c>
      <c r="AT235" s="196" t="s">
        <v>132</v>
      </c>
      <c r="AU235" s="196" t="s">
        <v>83</v>
      </c>
      <c r="AY235" s="16" t="s">
        <v>130</v>
      </c>
      <c r="BE235" s="197">
        <f>IF(N235="základní",J235,0)</f>
        <v>0</v>
      </c>
      <c r="BF235" s="197">
        <f>IF(N235="snížená",J235,0)</f>
        <v>0</v>
      </c>
      <c r="BG235" s="197">
        <f>IF(N235="zákl. přenesená",J235,0)</f>
        <v>0</v>
      </c>
      <c r="BH235" s="197">
        <f>IF(N235="sníž. přenesená",J235,0)</f>
        <v>0</v>
      </c>
      <c r="BI235" s="197">
        <f>IF(N235="nulová",J235,0)</f>
        <v>0</v>
      </c>
      <c r="BJ235" s="16" t="s">
        <v>81</v>
      </c>
      <c r="BK235" s="197">
        <f>ROUND(I235*H235,2)</f>
        <v>0</v>
      </c>
      <c r="BL235" s="16" t="s">
        <v>137</v>
      </c>
      <c r="BM235" s="196" t="s">
        <v>324</v>
      </c>
    </row>
    <row r="236" spans="1:47" s="2" customFormat="1" ht="19.5">
      <c r="A236" s="33"/>
      <c r="B236" s="34"/>
      <c r="C236" s="35"/>
      <c r="D236" s="198" t="s">
        <v>139</v>
      </c>
      <c r="E236" s="35"/>
      <c r="F236" s="199" t="s">
        <v>325</v>
      </c>
      <c r="G236" s="35"/>
      <c r="H236" s="35"/>
      <c r="I236" s="200"/>
      <c r="J236" s="35"/>
      <c r="K236" s="35"/>
      <c r="L236" s="38"/>
      <c r="M236" s="201"/>
      <c r="N236" s="202"/>
      <c r="O236" s="70"/>
      <c r="P236" s="70"/>
      <c r="Q236" s="70"/>
      <c r="R236" s="70"/>
      <c r="S236" s="70"/>
      <c r="T236" s="71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6" t="s">
        <v>139</v>
      </c>
      <c r="AU236" s="16" t="s">
        <v>83</v>
      </c>
    </row>
    <row r="237" spans="2:51" s="13" customFormat="1" ht="11.25">
      <c r="B237" s="203"/>
      <c r="C237" s="204"/>
      <c r="D237" s="198" t="s">
        <v>152</v>
      </c>
      <c r="E237" s="205" t="s">
        <v>1</v>
      </c>
      <c r="F237" s="206" t="s">
        <v>326</v>
      </c>
      <c r="G237" s="204"/>
      <c r="H237" s="207">
        <v>40.32</v>
      </c>
      <c r="I237" s="208"/>
      <c r="J237" s="204"/>
      <c r="K237" s="204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152</v>
      </c>
      <c r="AU237" s="213" t="s">
        <v>83</v>
      </c>
      <c r="AV237" s="13" t="s">
        <v>83</v>
      </c>
      <c r="AW237" s="13" t="s">
        <v>30</v>
      </c>
      <c r="AX237" s="13" t="s">
        <v>73</v>
      </c>
      <c r="AY237" s="213" t="s">
        <v>130</v>
      </c>
    </row>
    <row r="238" spans="2:51" s="13" customFormat="1" ht="11.25">
      <c r="B238" s="203"/>
      <c r="C238" s="204"/>
      <c r="D238" s="198" t="s">
        <v>152</v>
      </c>
      <c r="E238" s="205" t="s">
        <v>1</v>
      </c>
      <c r="F238" s="206" t="s">
        <v>327</v>
      </c>
      <c r="G238" s="204"/>
      <c r="H238" s="207">
        <v>-28</v>
      </c>
      <c r="I238" s="208"/>
      <c r="J238" s="204"/>
      <c r="K238" s="204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152</v>
      </c>
      <c r="AU238" s="213" t="s">
        <v>83</v>
      </c>
      <c r="AV238" s="13" t="s">
        <v>83</v>
      </c>
      <c r="AW238" s="13" t="s">
        <v>30</v>
      </c>
      <c r="AX238" s="13" t="s">
        <v>73</v>
      </c>
      <c r="AY238" s="213" t="s">
        <v>130</v>
      </c>
    </row>
    <row r="239" spans="2:51" s="14" customFormat="1" ht="11.25">
      <c r="B239" s="214"/>
      <c r="C239" s="215"/>
      <c r="D239" s="198" t="s">
        <v>152</v>
      </c>
      <c r="E239" s="216" t="s">
        <v>1</v>
      </c>
      <c r="F239" s="217" t="s">
        <v>155</v>
      </c>
      <c r="G239" s="215"/>
      <c r="H239" s="218">
        <v>12.32</v>
      </c>
      <c r="I239" s="219"/>
      <c r="J239" s="215"/>
      <c r="K239" s="215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152</v>
      </c>
      <c r="AU239" s="224" t="s">
        <v>83</v>
      </c>
      <c r="AV239" s="14" t="s">
        <v>137</v>
      </c>
      <c r="AW239" s="14" t="s">
        <v>30</v>
      </c>
      <c r="AX239" s="14" t="s">
        <v>81</v>
      </c>
      <c r="AY239" s="224" t="s">
        <v>130</v>
      </c>
    </row>
    <row r="240" spans="1:65" s="2" customFormat="1" ht="24.2" customHeight="1">
      <c r="A240" s="33"/>
      <c r="B240" s="34"/>
      <c r="C240" s="185" t="s">
        <v>328</v>
      </c>
      <c r="D240" s="185" t="s">
        <v>132</v>
      </c>
      <c r="E240" s="186" t="s">
        <v>329</v>
      </c>
      <c r="F240" s="187" t="s">
        <v>330</v>
      </c>
      <c r="G240" s="188" t="s">
        <v>331</v>
      </c>
      <c r="H240" s="189">
        <v>3</v>
      </c>
      <c r="I240" s="190"/>
      <c r="J240" s="191">
        <f>ROUND(I240*H240,2)</f>
        <v>0</v>
      </c>
      <c r="K240" s="187" t="s">
        <v>136</v>
      </c>
      <c r="L240" s="38"/>
      <c r="M240" s="192" t="s">
        <v>1</v>
      </c>
      <c r="N240" s="193" t="s">
        <v>38</v>
      </c>
      <c r="O240" s="70"/>
      <c r="P240" s="194">
        <f>O240*H240</f>
        <v>0</v>
      </c>
      <c r="Q240" s="194">
        <v>0.08832</v>
      </c>
      <c r="R240" s="194">
        <f>Q240*H240</f>
        <v>0.26496</v>
      </c>
      <c r="S240" s="194">
        <v>0</v>
      </c>
      <c r="T240" s="195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96" t="s">
        <v>137</v>
      </c>
      <c r="AT240" s="196" t="s">
        <v>132</v>
      </c>
      <c r="AU240" s="196" t="s">
        <v>83</v>
      </c>
      <c r="AY240" s="16" t="s">
        <v>130</v>
      </c>
      <c r="BE240" s="197">
        <f>IF(N240="základní",J240,0)</f>
        <v>0</v>
      </c>
      <c r="BF240" s="197">
        <f>IF(N240="snížená",J240,0)</f>
        <v>0</v>
      </c>
      <c r="BG240" s="197">
        <f>IF(N240="zákl. přenesená",J240,0)</f>
        <v>0</v>
      </c>
      <c r="BH240" s="197">
        <f>IF(N240="sníž. přenesená",J240,0)</f>
        <v>0</v>
      </c>
      <c r="BI240" s="197">
        <f>IF(N240="nulová",J240,0)</f>
        <v>0</v>
      </c>
      <c r="BJ240" s="16" t="s">
        <v>81</v>
      </c>
      <c r="BK240" s="197">
        <f>ROUND(I240*H240,2)</f>
        <v>0</v>
      </c>
      <c r="BL240" s="16" t="s">
        <v>137</v>
      </c>
      <c r="BM240" s="196" t="s">
        <v>332</v>
      </c>
    </row>
    <row r="241" spans="1:47" s="2" customFormat="1" ht="29.25">
      <c r="A241" s="33"/>
      <c r="B241" s="34"/>
      <c r="C241" s="35"/>
      <c r="D241" s="198" t="s">
        <v>139</v>
      </c>
      <c r="E241" s="35"/>
      <c r="F241" s="199" t="s">
        <v>333</v>
      </c>
      <c r="G241" s="35"/>
      <c r="H241" s="35"/>
      <c r="I241" s="200"/>
      <c r="J241" s="35"/>
      <c r="K241" s="35"/>
      <c r="L241" s="38"/>
      <c r="M241" s="201"/>
      <c r="N241" s="202"/>
      <c r="O241" s="70"/>
      <c r="P241" s="70"/>
      <c r="Q241" s="70"/>
      <c r="R241" s="70"/>
      <c r="S241" s="70"/>
      <c r="T241" s="71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6" t="s">
        <v>139</v>
      </c>
      <c r="AU241" s="16" t="s">
        <v>83</v>
      </c>
    </row>
    <row r="242" spans="2:63" s="12" customFormat="1" ht="22.9" customHeight="1">
      <c r="B242" s="169"/>
      <c r="C242" s="170"/>
      <c r="D242" s="171" t="s">
        <v>72</v>
      </c>
      <c r="E242" s="183" t="s">
        <v>178</v>
      </c>
      <c r="F242" s="183" t="s">
        <v>334</v>
      </c>
      <c r="G242" s="170"/>
      <c r="H242" s="170"/>
      <c r="I242" s="173"/>
      <c r="J242" s="184">
        <f>BK242</f>
        <v>0</v>
      </c>
      <c r="K242" s="170"/>
      <c r="L242" s="175"/>
      <c r="M242" s="176"/>
      <c r="N242" s="177"/>
      <c r="O242" s="177"/>
      <c r="P242" s="178">
        <f>SUM(P243:P289)</f>
        <v>0</v>
      </c>
      <c r="Q242" s="177"/>
      <c r="R242" s="178">
        <f>SUM(R243:R289)</f>
        <v>29.65033</v>
      </c>
      <c r="S242" s="177"/>
      <c r="T242" s="179">
        <f>SUM(T243:T289)</f>
        <v>1.6281599999999998</v>
      </c>
      <c r="AR242" s="180" t="s">
        <v>81</v>
      </c>
      <c r="AT242" s="181" t="s">
        <v>72</v>
      </c>
      <c r="AU242" s="181" t="s">
        <v>81</v>
      </c>
      <c r="AY242" s="180" t="s">
        <v>130</v>
      </c>
      <c r="BK242" s="182">
        <f>SUM(BK243:BK289)</f>
        <v>0</v>
      </c>
    </row>
    <row r="243" spans="1:65" s="2" customFormat="1" ht="16.5" customHeight="1">
      <c r="A243" s="33"/>
      <c r="B243" s="34"/>
      <c r="C243" s="185" t="s">
        <v>335</v>
      </c>
      <c r="D243" s="185" t="s">
        <v>132</v>
      </c>
      <c r="E243" s="186" t="s">
        <v>336</v>
      </c>
      <c r="F243" s="187" t="s">
        <v>337</v>
      </c>
      <c r="G243" s="188" t="s">
        <v>331</v>
      </c>
      <c r="H243" s="189">
        <v>1</v>
      </c>
      <c r="I243" s="190"/>
      <c r="J243" s="191">
        <f>ROUND(I243*H243,2)</f>
        <v>0</v>
      </c>
      <c r="K243" s="187" t="s">
        <v>1</v>
      </c>
      <c r="L243" s="38"/>
      <c r="M243" s="192" t="s">
        <v>1</v>
      </c>
      <c r="N243" s="193" t="s">
        <v>38</v>
      </c>
      <c r="O243" s="70"/>
      <c r="P243" s="194">
        <f>O243*H243</f>
        <v>0</v>
      </c>
      <c r="Q243" s="194">
        <v>0</v>
      </c>
      <c r="R243" s="194">
        <f>Q243*H243</f>
        <v>0</v>
      </c>
      <c r="S243" s="194">
        <v>0</v>
      </c>
      <c r="T243" s="195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96" t="s">
        <v>137</v>
      </c>
      <c r="AT243" s="196" t="s">
        <v>132</v>
      </c>
      <c r="AU243" s="196" t="s">
        <v>83</v>
      </c>
      <c r="AY243" s="16" t="s">
        <v>130</v>
      </c>
      <c r="BE243" s="197">
        <f>IF(N243="základní",J243,0)</f>
        <v>0</v>
      </c>
      <c r="BF243" s="197">
        <f>IF(N243="snížená",J243,0)</f>
        <v>0</v>
      </c>
      <c r="BG243" s="197">
        <f>IF(N243="zákl. přenesená",J243,0)</f>
        <v>0</v>
      </c>
      <c r="BH243" s="197">
        <f>IF(N243="sníž. přenesená",J243,0)</f>
        <v>0</v>
      </c>
      <c r="BI243" s="197">
        <f>IF(N243="nulová",J243,0)</f>
        <v>0</v>
      </c>
      <c r="BJ243" s="16" t="s">
        <v>81</v>
      </c>
      <c r="BK243" s="197">
        <f>ROUND(I243*H243,2)</f>
        <v>0</v>
      </c>
      <c r="BL243" s="16" t="s">
        <v>137</v>
      </c>
      <c r="BM243" s="196" t="s">
        <v>338</v>
      </c>
    </row>
    <row r="244" spans="1:47" s="2" customFormat="1" ht="11.25">
      <c r="A244" s="33"/>
      <c r="B244" s="34"/>
      <c r="C244" s="35"/>
      <c r="D244" s="198" t="s">
        <v>139</v>
      </c>
      <c r="E244" s="35"/>
      <c r="F244" s="199" t="s">
        <v>337</v>
      </c>
      <c r="G244" s="35"/>
      <c r="H244" s="35"/>
      <c r="I244" s="200"/>
      <c r="J244" s="35"/>
      <c r="K244" s="35"/>
      <c r="L244" s="38"/>
      <c r="M244" s="201"/>
      <c r="N244" s="202"/>
      <c r="O244" s="70"/>
      <c r="P244" s="70"/>
      <c r="Q244" s="70"/>
      <c r="R244" s="70"/>
      <c r="S244" s="70"/>
      <c r="T244" s="71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6" t="s">
        <v>139</v>
      </c>
      <c r="AU244" s="16" t="s">
        <v>83</v>
      </c>
    </row>
    <row r="245" spans="1:65" s="2" customFormat="1" ht="24.2" customHeight="1">
      <c r="A245" s="33"/>
      <c r="B245" s="34"/>
      <c r="C245" s="185" t="s">
        <v>339</v>
      </c>
      <c r="D245" s="185" t="s">
        <v>132</v>
      </c>
      <c r="E245" s="186" t="s">
        <v>340</v>
      </c>
      <c r="F245" s="187" t="s">
        <v>341</v>
      </c>
      <c r="G245" s="188" t="s">
        <v>149</v>
      </c>
      <c r="H245" s="189">
        <v>2</v>
      </c>
      <c r="I245" s="190"/>
      <c r="J245" s="191">
        <f>ROUND(I245*H245,2)</f>
        <v>0</v>
      </c>
      <c r="K245" s="187" t="s">
        <v>136</v>
      </c>
      <c r="L245" s="38"/>
      <c r="M245" s="192" t="s">
        <v>1</v>
      </c>
      <c r="N245" s="193" t="s">
        <v>38</v>
      </c>
      <c r="O245" s="70"/>
      <c r="P245" s="194">
        <f>O245*H245</f>
        <v>0</v>
      </c>
      <c r="Q245" s="194">
        <v>0.00422</v>
      </c>
      <c r="R245" s="194">
        <f>Q245*H245</f>
        <v>0.00844</v>
      </c>
      <c r="S245" s="194">
        <v>0</v>
      </c>
      <c r="T245" s="195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96" t="s">
        <v>137</v>
      </c>
      <c r="AT245" s="196" t="s">
        <v>132</v>
      </c>
      <c r="AU245" s="196" t="s">
        <v>83</v>
      </c>
      <c r="AY245" s="16" t="s">
        <v>130</v>
      </c>
      <c r="BE245" s="197">
        <f>IF(N245="základní",J245,0)</f>
        <v>0</v>
      </c>
      <c r="BF245" s="197">
        <f>IF(N245="snížená",J245,0)</f>
        <v>0</v>
      </c>
      <c r="BG245" s="197">
        <f>IF(N245="zákl. přenesená",J245,0)</f>
        <v>0</v>
      </c>
      <c r="BH245" s="197">
        <f>IF(N245="sníž. přenesená",J245,0)</f>
        <v>0</v>
      </c>
      <c r="BI245" s="197">
        <f>IF(N245="nulová",J245,0)</f>
        <v>0</v>
      </c>
      <c r="BJ245" s="16" t="s">
        <v>81</v>
      </c>
      <c r="BK245" s="197">
        <f>ROUND(I245*H245,2)</f>
        <v>0</v>
      </c>
      <c r="BL245" s="16" t="s">
        <v>137</v>
      </c>
      <c r="BM245" s="196" t="s">
        <v>342</v>
      </c>
    </row>
    <row r="246" spans="1:47" s="2" customFormat="1" ht="29.25">
      <c r="A246" s="33"/>
      <c r="B246" s="34"/>
      <c r="C246" s="35"/>
      <c r="D246" s="198" t="s">
        <v>139</v>
      </c>
      <c r="E246" s="35"/>
      <c r="F246" s="199" t="s">
        <v>343</v>
      </c>
      <c r="G246" s="35"/>
      <c r="H246" s="35"/>
      <c r="I246" s="200"/>
      <c r="J246" s="35"/>
      <c r="K246" s="35"/>
      <c r="L246" s="38"/>
      <c r="M246" s="201"/>
      <c r="N246" s="202"/>
      <c r="O246" s="70"/>
      <c r="P246" s="70"/>
      <c r="Q246" s="70"/>
      <c r="R246" s="70"/>
      <c r="S246" s="70"/>
      <c r="T246" s="71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6" t="s">
        <v>139</v>
      </c>
      <c r="AU246" s="16" t="s">
        <v>83</v>
      </c>
    </row>
    <row r="247" spans="1:65" s="2" customFormat="1" ht="24.2" customHeight="1">
      <c r="A247" s="33"/>
      <c r="B247" s="34"/>
      <c r="C247" s="185" t="s">
        <v>344</v>
      </c>
      <c r="D247" s="185" t="s">
        <v>132</v>
      </c>
      <c r="E247" s="186" t="s">
        <v>345</v>
      </c>
      <c r="F247" s="187" t="s">
        <v>346</v>
      </c>
      <c r="G247" s="188" t="s">
        <v>149</v>
      </c>
      <c r="H247" s="189">
        <v>88</v>
      </c>
      <c r="I247" s="190"/>
      <c r="J247" s="191">
        <f>ROUND(I247*H247,2)</f>
        <v>0</v>
      </c>
      <c r="K247" s="187" t="s">
        <v>1</v>
      </c>
      <c r="L247" s="38"/>
      <c r="M247" s="192" t="s">
        <v>1</v>
      </c>
      <c r="N247" s="193" t="s">
        <v>38</v>
      </c>
      <c r="O247" s="70"/>
      <c r="P247" s="194">
        <f>O247*H247</f>
        <v>0</v>
      </c>
      <c r="Q247" s="194">
        <v>0.07101</v>
      </c>
      <c r="R247" s="194">
        <f>Q247*H247</f>
        <v>6.248880000000001</v>
      </c>
      <c r="S247" s="194">
        <v>0</v>
      </c>
      <c r="T247" s="195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6" t="s">
        <v>137</v>
      </c>
      <c r="AT247" s="196" t="s">
        <v>132</v>
      </c>
      <c r="AU247" s="196" t="s">
        <v>83</v>
      </c>
      <c r="AY247" s="16" t="s">
        <v>130</v>
      </c>
      <c r="BE247" s="197">
        <f>IF(N247="základní",J247,0)</f>
        <v>0</v>
      </c>
      <c r="BF247" s="197">
        <f>IF(N247="snížená",J247,0)</f>
        <v>0</v>
      </c>
      <c r="BG247" s="197">
        <f>IF(N247="zákl. přenesená",J247,0)</f>
        <v>0</v>
      </c>
      <c r="BH247" s="197">
        <f>IF(N247="sníž. přenesená",J247,0)</f>
        <v>0</v>
      </c>
      <c r="BI247" s="197">
        <f>IF(N247="nulová",J247,0)</f>
        <v>0</v>
      </c>
      <c r="BJ247" s="16" t="s">
        <v>81</v>
      </c>
      <c r="BK247" s="197">
        <f>ROUND(I247*H247,2)</f>
        <v>0</v>
      </c>
      <c r="BL247" s="16" t="s">
        <v>137</v>
      </c>
      <c r="BM247" s="196" t="s">
        <v>347</v>
      </c>
    </row>
    <row r="248" spans="1:47" s="2" customFormat="1" ht="29.25">
      <c r="A248" s="33"/>
      <c r="B248" s="34"/>
      <c r="C248" s="35"/>
      <c r="D248" s="198" t="s">
        <v>139</v>
      </c>
      <c r="E248" s="35"/>
      <c r="F248" s="199" t="s">
        <v>348</v>
      </c>
      <c r="G248" s="35"/>
      <c r="H248" s="35"/>
      <c r="I248" s="200"/>
      <c r="J248" s="35"/>
      <c r="K248" s="35"/>
      <c r="L248" s="38"/>
      <c r="M248" s="201"/>
      <c r="N248" s="202"/>
      <c r="O248" s="70"/>
      <c r="P248" s="70"/>
      <c r="Q248" s="70"/>
      <c r="R248" s="70"/>
      <c r="S248" s="70"/>
      <c r="T248" s="71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6" t="s">
        <v>139</v>
      </c>
      <c r="AU248" s="16" t="s">
        <v>83</v>
      </c>
    </row>
    <row r="249" spans="1:65" s="2" customFormat="1" ht="24.2" customHeight="1">
      <c r="A249" s="33"/>
      <c r="B249" s="34"/>
      <c r="C249" s="185" t="s">
        <v>349</v>
      </c>
      <c r="D249" s="185" t="s">
        <v>132</v>
      </c>
      <c r="E249" s="186" t="s">
        <v>350</v>
      </c>
      <c r="F249" s="187" t="s">
        <v>351</v>
      </c>
      <c r="G249" s="188" t="s">
        <v>331</v>
      </c>
      <c r="H249" s="189">
        <v>2</v>
      </c>
      <c r="I249" s="190"/>
      <c r="J249" s="191">
        <f>ROUND(I249*H249,2)</f>
        <v>0</v>
      </c>
      <c r="K249" s="187" t="s">
        <v>1</v>
      </c>
      <c r="L249" s="38"/>
      <c r="M249" s="192" t="s">
        <v>1</v>
      </c>
      <c r="N249" s="193" t="s">
        <v>38</v>
      </c>
      <c r="O249" s="70"/>
      <c r="P249" s="194">
        <f>O249*H249</f>
        <v>0</v>
      </c>
      <c r="Q249" s="194">
        <v>0.00087</v>
      </c>
      <c r="R249" s="194">
        <f>Q249*H249</f>
        <v>0.00174</v>
      </c>
      <c r="S249" s="194">
        <v>0</v>
      </c>
      <c r="T249" s="195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96" t="s">
        <v>137</v>
      </c>
      <c r="AT249" s="196" t="s">
        <v>132</v>
      </c>
      <c r="AU249" s="196" t="s">
        <v>83</v>
      </c>
      <c r="AY249" s="16" t="s">
        <v>130</v>
      </c>
      <c r="BE249" s="197">
        <f>IF(N249="základní",J249,0)</f>
        <v>0</v>
      </c>
      <c r="BF249" s="197">
        <f>IF(N249="snížená",J249,0)</f>
        <v>0</v>
      </c>
      <c r="BG249" s="197">
        <f>IF(N249="zákl. přenesená",J249,0)</f>
        <v>0</v>
      </c>
      <c r="BH249" s="197">
        <f>IF(N249="sníž. přenesená",J249,0)</f>
        <v>0</v>
      </c>
      <c r="BI249" s="197">
        <f>IF(N249="nulová",J249,0)</f>
        <v>0</v>
      </c>
      <c r="BJ249" s="16" t="s">
        <v>81</v>
      </c>
      <c r="BK249" s="197">
        <f>ROUND(I249*H249,2)</f>
        <v>0</v>
      </c>
      <c r="BL249" s="16" t="s">
        <v>137</v>
      </c>
      <c r="BM249" s="196" t="s">
        <v>352</v>
      </c>
    </row>
    <row r="250" spans="1:47" s="2" customFormat="1" ht="19.5">
      <c r="A250" s="33"/>
      <c r="B250" s="34"/>
      <c r="C250" s="35"/>
      <c r="D250" s="198" t="s">
        <v>139</v>
      </c>
      <c r="E250" s="35"/>
      <c r="F250" s="199" t="s">
        <v>351</v>
      </c>
      <c r="G250" s="35"/>
      <c r="H250" s="35"/>
      <c r="I250" s="200"/>
      <c r="J250" s="35"/>
      <c r="K250" s="35"/>
      <c r="L250" s="38"/>
      <c r="M250" s="201"/>
      <c r="N250" s="202"/>
      <c r="O250" s="70"/>
      <c r="P250" s="70"/>
      <c r="Q250" s="70"/>
      <c r="R250" s="70"/>
      <c r="S250" s="70"/>
      <c r="T250" s="71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T250" s="16" t="s">
        <v>139</v>
      </c>
      <c r="AU250" s="16" t="s">
        <v>83</v>
      </c>
    </row>
    <row r="251" spans="1:65" s="2" customFormat="1" ht="24.2" customHeight="1">
      <c r="A251" s="33"/>
      <c r="B251" s="34"/>
      <c r="C251" s="225" t="s">
        <v>353</v>
      </c>
      <c r="D251" s="225" t="s">
        <v>280</v>
      </c>
      <c r="E251" s="226" t="s">
        <v>354</v>
      </c>
      <c r="F251" s="227" t="s">
        <v>355</v>
      </c>
      <c r="G251" s="228" t="s">
        <v>331</v>
      </c>
      <c r="H251" s="229">
        <v>2</v>
      </c>
      <c r="I251" s="230"/>
      <c r="J251" s="231">
        <f>ROUND(I251*H251,2)</f>
        <v>0</v>
      </c>
      <c r="K251" s="227" t="s">
        <v>136</v>
      </c>
      <c r="L251" s="232"/>
      <c r="M251" s="233" t="s">
        <v>1</v>
      </c>
      <c r="N251" s="234" t="s">
        <v>38</v>
      </c>
      <c r="O251" s="70"/>
      <c r="P251" s="194">
        <f>O251*H251</f>
        <v>0</v>
      </c>
      <c r="Q251" s="194">
        <v>0.0027</v>
      </c>
      <c r="R251" s="194">
        <f>Q251*H251</f>
        <v>0.0054</v>
      </c>
      <c r="S251" s="194">
        <v>0</v>
      </c>
      <c r="T251" s="195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96" t="s">
        <v>178</v>
      </c>
      <c r="AT251" s="196" t="s">
        <v>280</v>
      </c>
      <c r="AU251" s="196" t="s">
        <v>83</v>
      </c>
      <c r="AY251" s="16" t="s">
        <v>130</v>
      </c>
      <c r="BE251" s="197">
        <f>IF(N251="základní",J251,0)</f>
        <v>0</v>
      </c>
      <c r="BF251" s="197">
        <f>IF(N251="snížená",J251,0)</f>
        <v>0</v>
      </c>
      <c r="BG251" s="197">
        <f>IF(N251="zákl. přenesená",J251,0)</f>
        <v>0</v>
      </c>
      <c r="BH251" s="197">
        <f>IF(N251="sníž. přenesená",J251,0)</f>
        <v>0</v>
      </c>
      <c r="BI251" s="197">
        <f>IF(N251="nulová",J251,0)</f>
        <v>0</v>
      </c>
      <c r="BJ251" s="16" t="s">
        <v>81</v>
      </c>
      <c r="BK251" s="197">
        <f>ROUND(I251*H251,2)</f>
        <v>0</v>
      </c>
      <c r="BL251" s="16" t="s">
        <v>137</v>
      </c>
      <c r="BM251" s="196" t="s">
        <v>356</v>
      </c>
    </row>
    <row r="252" spans="1:47" s="2" customFormat="1" ht="11.25">
      <c r="A252" s="33"/>
      <c r="B252" s="34"/>
      <c r="C252" s="35"/>
      <c r="D252" s="198" t="s">
        <v>139</v>
      </c>
      <c r="E252" s="35"/>
      <c r="F252" s="199" t="s">
        <v>355</v>
      </c>
      <c r="G252" s="35"/>
      <c r="H252" s="35"/>
      <c r="I252" s="200"/>
      <c r="J252" s="35"/>
      <c r="K252" s="35"/>
      <c r="L252" s="38"/>
      <c r="M252" s="201"/>
      <c r="N252" s="202"/>
      <c r="O252" s="70"/>
      <c r="P252" s="70"/>
      <c r="Q252" s="70"/>
      <c r="R252" s="70"/>
      <c r="S252" s="70"/>
      <c r="T252" s="71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T252" s="16" t="s">
        <v>139</v>
      </c>
      <c r="AU252" s="16" t="s">
        <v>83</v>
      </c>
    </row>
    <row r="253" spans="1:65" s="2" customFormat="1" ht="24.2" customHeight="1">
      <c r="A253" s="33"/>
      <c r="B253" s="34"/>
      <c r="C253" s="185" t="s">
        <v>357</v>
      </c>
      <c r="D253" s="185" t="s">
        <v>132</v>
      </c>
      <c r="E253" s="186" t="s">
        <v>358</v>
      </c>
      <c r="F253" s="187" t="s">
        <v>359</v>
      </c>
      <c r="G253" s="188" t="s">
        <v>191</v>
      </c>
      <c r="H253" s="189">
        <v>0.848</v>
      </c>
      <c r="I253" s="190"/>
      <c r="J253" s="191">
        <f>ROUND(I253*H253,2)</f>
        <v>0</v>
      </c>
      <c r="K253" s="187" t="s">
        <v>136</v>
      </c>
      <c r="L253" s="38"/>
      <c r="M253" s="192" t="s">
        <v>1</v>
      </c>
      <c r="N253" s="193" t="s">
        <v>38</v>
      </c>
      <c r="O253" s="70"/>
      <c r="P253" s="194">
        <f>O253*H253</f>
        <v>0</v>
      </c>
      <c r="Q253" s="194">
        <v>0</v>
      </c>
      <c r="R253" s="194">
        <f>Q253*H253</f>
        <v>0</v>
      </c>
      <c r="S253" s="194">
        <v>1.92</v>
      </c>
      <c r="T253" s="195">
        <f>S253*H253</f>
        <v>1.6281599999999998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96" t="s">
        <v>137</v>
      </c>
      <c r="AT253" s="196" t="s">
        <v>132</v>
      </c>
      <c r="AU253" s="196" t="s">
        <v>83</v>
      </c>
      <c r="AY253" s="16" t="s">
        <v>130</v>
      </c>
      <c r="BE253" s="197">
        <f>IF(N253="základní",J253,0)</f>
        <v>0</v>
      </c>
      <c r="BF253" s="197">
        <f>IF(N253="snížená",J253,0)</f>
        <v>0</v>
      </c>
      <c r="BG253" s="197">
        <f>IF(N253="zákl. přenesená",J253,0)</f>
        <v>0</v>
      </c>
      <c r="BH253" s="197">
        <f>IF(N253="sníž. přenesená",J253,0)</f>
        <v>0</v>
      </c>
      <c r="BI253" s="197">
        <f>IF(N253="nulová",J253,0)</f>
        <v>0</v>
      </c>
      <c r="BJ253" s="16" t="s">
        <v>81</v>
      </c>
      <c r="BK253" s="197">
        <f>ROUND(I253*H253,2)</f>
        <v>0</v>
      </c>
      <c r="BL253" s="16" t="s">
        <v>137</v>
      </c>
      <c r="BM253" s="196" t="s">
        <v>360</v>
      </c>
    </row>
    <row r="254" spans="1:47" s="2" customFormat="1" ht="19.5">
      <c r="A254" s="33"/>
      <c r="B254" s="34"/>
      <c r="C254" s="35"/>
      <c r="D254" s="198" t="s">
        <v>139</v>
      </c>
      <c r="E254" s="35"/>
      <c r="F254" s="199" t="s">
        <v>361</v>
      </c>
      <c r="G254" s="35"/>
      <c r="H254" s="35"/>
      <c r="I254" s="200"/>
      <c r="J254" s="35"/>
      <c r="K254" s="35"/>
      <c r="L254" s="38"/>
      <c r="M254" s="201"/>
      <c r="N254" s="202"/>
      <c r="O254" s="70"/>
      <c r="P254" s="70"/>
      <c r="Q254" s="70"/>
      <c r="R254" s="70"/>
      <c r="S254" s="70"/>
      <c r="T254" s="71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6" t="s">
        <v>139</v>
      </c>
      <c r="AU254" s="16" t="s">
        <v>83</v>
      </c>
    </row>
    <row r="255" spans="2:51" s="13" customFormat="1" ht="11.25">
      <c r="B255" s="203"/>
      <c r="C255" s="204"/>
      <c r="D255" s="198" t="s">
        <v>152</v>
      </c>
      <c r="E255" s="205" t="s">
        <v>1</v>
      </c>
      <c r="F255" s="206" t="s">
        <v>362</v>
      </c>
      <c r="G255" s="204"/>
      <c r="H255" s="207">
        <v>0.848</v>
      </c>
      <c r="I255" s="208"/>
      <c r="J255" s="204"/>
      <c r="K255" s="204"/>
      <c r="L255" s="209"/>
      <c r="M255" s="210"/>
      <c r="N255" s="211"/>
      <c r="O255" s="211"/>
      <c r="P255" s="211"/>
      <c r="Q255" s="211"/>
      <c r="R255" s="211"/>
      <c r="S255" s="211"/>
      <c r="T255" s="212"/>
      <c r="AT255" s="213" t="s">
        <v>152</v>
      </c>
      <c r="AU255" s="213" t="s">
        <v>83</v>
      </c>
      <c r="AV255" s="13" t="s">
        <v>83</v>
      </c>
      <c r="AW255" s="13" t="s">
        <v>30</v>
      </c>
      <c r="AX255" s="13" t="s">
        <v>81</v>
      </c>
      <c r="AY255" s="213" t="s">
        <v>130</v>
      </c>
    </row>
    <row r="256" spans="1:65" s="2" customFormat="1" ht="24.2" customHeight="1">
      <c r="A256" s="33"/>
      <c r="B256" s="34"/>
      <c r="C256" s="185" t="s">
        <v>363</v>
      </c>
      <c r="D256" s="185" t="s">
        <v>132</v>
      </c>
      <c r="E256" s="186" t="s">
        <v>364</v>
      </c>
      <c r="F256" s="187" t="s">
        <v>365</v>
      </c>
      <c r="G256" s="188" t="s">
        <v>366</v>
      </c>
      <c r="H256" s="189">
        <v>8</v>
      </c>
      <c r="I256" s="190"/>
      <c r="J256" s="191">
        <f>ROUND(I256*H256,2)</f>
        <v>0</v>
      </c>
      <c r="K256" s="187" t="s">
        <v>136</v>
      </c>
      <c r="L256" s="38"/>
      <c r="M256" s="192" t="s">
        <v>1</v>
      </c>
      <c r="N256" s="193" t="s">
        <v>38</v>
      </c>
      <c r="O256" s="70"/>
      <c r="P256" s="194">
        <f>O256*H256</f>
        <v>0</v>
      </c>
      <c r="Q256" s="194">
        <v>0.00043</v>
      </c>
      <c r="R256" s="194">
        <f>Q256*H256</f>
        <v>0.00344</v>
      </c>
      <c r="S256" s="194">
        <v>0</v>
      </c>
      <c r="T256" s="195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96" t="s">
        <v>137</v>
      </c>
      <c r="AT256" s="196" t="s">
        <v>132</v>
      </c>
      <c r="AU256" s="196" t="s">
        <v>83</v>
      </c>
      <c r="AY256" s="16" t="s">
        <v>130</v>
      </c>
      <c r="BE256" s="197">
        <f>IF(N256="základní",J256,0)</f>
        <v>0</v>
      </c>
      <c r="BF256" s="197">
        <f>IF(N256="snížená",J256,0)</f>
        <v>0</v>
      </c>
      <c r="BG256" s="197">
        <f>IF(N256="zákl. přenesená",J256,0)</f>
        <v>0</v>
      </c>
      <c r="BH256" s="197">
        <f>IF(N256="sníž. přenesená",J256,0)</f>
        <v>0</v>
      </c>
      <c r="BI256" s="197">
        <f>IF(N256="nulová",J256,0)</f>
        <v>0</v>
      </c>
      <c r="BJ256" s="16" t="s">
        <v>81</v>
      </c>
      <c r="BK256" s="197">
        <f>ROUND(I256*H256,2)</f>
        <v>0</v>
      </c>
      <c r="BL256" s="16" t="s">
        <v>137</v>
      </c>
      <c r="BM256" s="196" t="s">
        <v>367</v>
      </c>
    </row>
    <row r="257" spans="1:47" s="2" customFormat="1" ht="11.25">
      <c r="A257" s="33"/>
      <c r="B257" s="34"/>
      <c r="C257" s="35"/>
      <c r="D257" s="198" t="s">
        <v>139</v>
      </c>
      <c r="E257" s="35"/>
      <c r="F257" s="199" t="s">
        <v>368</v>
      </c>
      <c r="G257" s="35"/>
      <c r="H257" s="35"/>
      <c r="I257" s="200"/>
      <c r="J257" s="35"/>
      <c r="K257" s="35"/>
      <c r="L257" s="38"/>
      <c r="M257" s="201"/>
      <c r="N257" s="202"/>
      <c r="O257" s="70"/>
      <c r="P257" s="70"/>
      <c r="Q257" s="70"/>
      <c r="R257" s="70"/>
      <c r="S257" s="70"/>
      <c r="T257" s="71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T257" s="16" t="s">
        <v>139</v>
      </c>
      <c r="AU257" s="16" t="s">
        <v>83</v>
      </c>
    </row>
    <row r="258" spans="1:65" s="2" customFormat="1" ht="24.2" customHeight="1">
      <c r="A258" s="33"/>
      <c r="B258" s="34"/>
      <c r="C258" s="185" t="s">
        <v>369</v>
      </c>
      <c r="D258" s="185" t="s">
        <v>132</v>
      </c>
      <c r="E258" s="186" t="s">
        <v>370</v>
      </c>
      <c r="F258" s="187" t="s">
        <v>371</v>
      </c>
      <c r="G258" s="188" t="s">
        <v>331</v>
      </c>
      <c r="H258" s="189">
        <v>5</v>
      </c>
      <c r="I258" s="190"/>
      <c r="J258" s="191">
        <f>ROUND(I258*H258,2)</f>
        <v>0</v>
      </c>
      <c r="K258" s="187" t="s">
        <v>136</v>
      </c>
      <c r="L258" s="38"/>
      <c r="M258" s="192" t="s">
        <v>1</v>
      </c>
      <c r="N258" s="193" t="s">
        <v>38</v>
      </c>
      <c r="O258" s="70"/>
      <c r="P258" s="194">
        <f>O258*H258</f>
        <v>0</v>
      </c>
      <c r="Q258" s="194">
        <v>0.01019</v>
      </c>
      <c r="R258" s="194">
        <f>Q258*H258</f>
        <v>0.050949999999999995</v>
      </c>
      <c r="S258" s="194">
        <v>0</v>
      </c>
      <c r="T258" s="195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96" t="s">
        <v>137</v>
      </c>
      <c r="AT258" s="196" t="s">
        <v>132</v>
      </c>
      <c r="AU258" s="196" t="s">
        <v>83</v>
      </c>
      <c r="AY258" s="16" t="s">
        <v>130</v>
      </c>
      <c r="BE258" s="197">
        <f>IF(N258="základní",J258,0)</f>
        <v>0</v>
      </c>
      <c r="BF258" s="197">
        <f>IF(N258="snížená",J258,0)</f>
        <v>0</v>
      </c>
      <c r="BG258" s="197">
        <f>IF(N258="zákl. přenesená",J258,0)</f>
        <v>0</v>
      </c>
      <c r="BH258" s="197">
        <f>IF(N258="sníž. přenesená",J258,0)</f>
        <v>0</v>
      </c>
      <c r="BI258" s="197">
        <f>IF(N258="nulová",J258,0)</f>
        <v>0</v>
      </c>
      <c r="BJ258" s="16" t="s">
        <v>81</v>
      </c>
      <c r="BK258" s="197">
        <f>ROUND(I258*H258,2)</f>
        <v>0</v>
      </c>
      <c r="BL258" s="16" t="s">
        <v>137</v>
      </c>
      <c r="BM258" s="196" t="s">
        <v>372</v>
      </c>
    </row>
    <row r="259" spans="1:47" s="2" customFormat="1" ht="19.5">
      <c r="A259" s="33"/>
      <c r="B259" s="34"/>
      <c r="C259" s="35"/>
      <c r="D259" s="198" t="s">
        <v>139</v>
      </c>
      <c r="E259" s="35"/>
      <c r="F259" s="199" t="s">
        <v>373</v>
      </c>
      <c r="G259" s="35"/>
      <c r="H259" s="35"/>
      <c r="I259" s="200"/>
      <c r="J259" s="35"/>
      <c r="K259" s="35"/>
      <c r="L259" s="38"/>
      <c r="M259" s="201"/>
      <c r="N259" s="202"/>
      <c r="O259" s="70"/>
      <c r="P259" s="70"/>
      <c r="Q259" s="70"/>
      <c r="R259" s="70"/>
      <c r="S259" s="70"/>
      <c r="T259" s="71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6" t="s">
        <v>139</v>
      </c>
      <c r="AU259" s="16" t="s">
        <v>83</v>
      </c>
    </row>
    <row r="260" spans="1:65" s="2" customFormat="1" ht="24.2" customHeight="1">
      <c r="A260" s="33"/>
      <c r="B260" s="34"/>
      <c r="C260" s="225" t="s">
        <v>374</v>
      </c>
      <c r="D260" s="225" t="s">
        <v>280</v>
      </c>
      <c r="E260" s="226" t="s">
        <v>375</v>
      </c>
      <c r="F260" s="227" t="s">
        <v>376</v>
      </c>
      <c r="G260" s="228" t="s">
        <v>331</v>
      </c>
      <c r="H260" s="229">
        <v>1</v>
      </c>
      <c r="I260" s="230"/>
      <c r="J260" s="231">
        <f>ROUND(I260*H260,2)</f>
        <v>0</v>
      </c>
      <c r="K260" s="227" t="s">
        <v>136</v>
      </c>
      <c r="L260" s="232"/>
      <c r="M260" s="233" t="s">
        <v>1</v>
      </c>
      <c r="N260" s="234" t="s">
        <v>38</v>
      </c>
      <c r="O260" s="70"/>
      <c r="P260" s="194">
        <f>O260*H260</f>
        <v>0</v>
      </c>
      <c r="Q260" s="194">
        <v>0.254</v>
      </c>
      <c r="R260" s="194">
        <f>Q260*H260</f>
        <v>0.254</v>
      </c>
      <c r="S260" s="194">
        <v>0</v>
      </c>
      <c r="T260" s="195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96" t="s">
        <v>178</v>
      </c>
      <c r="AT260" s="196" t="s">
        <v>280</v>
      </c>
      <c r="AU260" s="196" t="s">
        <v>83</v>
      </c>
      <c r="AY260" s="16" t="s">
        <v>130</v>
      </c>
      <c r="BE260" s="197">
        <f>IF(N260="základní",J260,0)</f>
        <v>0</v>
      </c>
      <c r="BF260" s="197">
        <f>IF(N260="snížená",J260,0)</f>
        <v>0</v>
      </c>
      <c r="BG260" s="197">
        <f>IF(N260="zákl. přenesená",J260,0)</f>
        <v>0</v>
      </c>
      <c r="BH260" s="197">
        <f>IF(N260="sníž. přenesená",J260,0)</f>
        <v>0</v>
      </c>
      <c r="BI260" s="197">
        <f>IF(N260="nulová",J260,0)</f>
        <v>0</v>
      </c>
      <c r="BJ260" s="16" t="s">
        <v>81</v>
      </c>
      <c r="BK260" s="197">
        <f>ROUND(I260*H260,2)</f>
        <v>0</v>
      </c>
      <c r="BL260" s="16" t="s">
        <v>137</v>
      </c>
      <c r="BM260" s="196" t="s">
        <v>377</v>
      </c>
    </row>
    <row r="261" spans="1:47" s="2" customFormat="1" ht="19.5">
      <c r="A261" s="33"/>
      <c r="B261" s="34"/>
      <c r="C261" s="35"/>
      <c r="D261" s="198" t="s">
        <v>139</v>
      </c>
      <c r="E261" s="35"/>
      <c r="F261" s="199" t="s">
        <v>376</v>
      </c>
      <c r="G261" s="35"/>
      <c r="H261" s="35"/>
      <c r="I261" s="200"/>
      <c r="J261" s="35"/>
      <c r="K261" s="35"/>
      <c r="L261" s="38"/>
      <c r="M261" s="201"/>
      <c r="N261" s="202"/>
      <c r="O261" s="70"/>
      <c r="P261" s="70"/>
      <c r="Q261" s="70"/>
      <c r="R261" s="70"/>
      <c r="S261" s="70"/>
      <c r="T261" s="71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T261" s="16" t="s">
        <v>139</v>
      </c>
      <c r="AU261" s="16" t="s">
        <v>83</v>
      </c>
    </row>
    <row r="262" spans="1:65" s="2" customFormat="1" ht="24.2" customHeight="1">
      <c r="A262" s="33"/>
      <c r="B262" s="34"/>
      <c r="C262" s="225" t="s">
        <v>378</v>
      </c>
      <c r="D262" s="225" t="s">
        <v>280</v>
      </c>
      <c r="E262" s="226" t="s">
        <v>379</v>
      </c>
      <c r="F262" s="227" t="s">
        <v>380</v>
      </c>
      <c r="G262" s="228" t="s">
        <v>331</v>
      </c>
      <c r="H262" s="229">
        <v>3</v>
      </c>
      <c r="I262" s="230"/>
      <c r="J262" s="231">
        <f>ROUND(I262*H262,2)</f>
        <v>0</v>
      </c>
      <c r="K262" s="227" t="s">
        <v>136</v>
      </c>
      <c r="L262" s="232"/>
      <c r="M262" s="233" t="s">
        <v>1</v>
      </c>
      <c r="N262" s="234" t="s">
        <v>38</v>
      </c>
      <c r="O262" s="70"/>
      <c r="P262" s="194">
        <f>O262*H262</f>
        <v>0</v>
      </c>
      <c r="Q262" s="194">
        <v>0.506</v>
      </c>
      <c r="R262" s="194">
        <f>Q262*H262</f>
        <v>1.518</v>
      </c>
      <c r="S262" s="194">
        <v>0</v>
      </c>
      <c r="T262" s="195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96" t="s">
        <v>178</v>
      </c>
      <c r="AT262" s="196" t="s">
        <v>280</v>
      </c>
      <c r="AU262" s="196" t="s">
        <v>83</v>
      </c>
      <c r="AY262" s="16" t="s">
        <v>130</v>
      </c>
      <c r="BE262" s="197">
        <f>IF(N262="základní",J262,0)</f>
        <v>0</v>
      </c>
      <c r="BF262" s="197">
        <f>IF(N262="snížená",J262,0)</f>
        <v>0</v>
      </c>
      <c r="BG262" s="197">
        <f>IF(N262="zákl. přenesená",J262,0)</f>
        <v>0</v>
      </c>
      <c r="BH262" s="197">
        <f>IF(N262="sníž. přenesená",J262,0)</f>
        <v>0</v>
      </c>
      <c r="BI262" s="197">
        <f>IF(N262="nulová",J262,0)</f>
        <v>0</v>
      </c>
      <c r="BJ262" s="16" t="s">
        <v>81</v>
      </c>
      <c r="BK262" s="197">
        <f>ROUND(I262*H262,2)</f>
        <v>0</v>
      </c>
      <c r="BL262" s="16" t="s">
        <v>137</v>
      </c>
      <c r="BM262" s="196" t="s">
        <v>381</v>
      </c>
    </row>
    <row r="263" spans="1:47" s="2" customFormat="1" ht="19.5">
      <c r="A263" s="33"/>
      <c r="B263" s="34"/>
      <c r="C263" s="35"/>
      <c r="D263" s="198" t="s">
        <v>139</v>
      </c>
      <c r="E263" s="35"/>
      <c r="F263" s="199" t="s">
        <v>380</v>
      </c>
      <c r="G263" s="35"/>
      <c r="H263" s="35"/>
      <c r="I263" s="200"/>
      <c r="J263" s="35"/>
      <c r="K263" s="35"/>
      <c r="L263" s="38"/>
      <c r="M263" s="201"/>
      <c r="N263" s="202"/>
      <c r="O263" s="70"/>
      <c r="P263" s="70"/>
      <c r="Q263" s="70"/>
      <c r="R263" s="70"/>
      <c r="S263" s="70"/>
      <c r="T263" s="71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T263" s="16" t="s">
        <v>139</v>
      </c>
      <c r="AU263" s="16" t="s">
        <v>83</v>
      </c>
    </row>
    <row r="264" spans="1:65" s="2" customFormat="1" ht="24.2" customHeight="1">
      <c r="A264" s="33"/>
      <c r="B264" s="34"/>
      <c r="C264" s="225" t="s">
        <v>382</v>
      </c>
      <c r="D264" s="225" t="s">
        <v>280</v>
      </c>
      <c r="E264" s="226" t="s">
        <v>383</v>
      </c>
      <c r="F264" s="227" t="s">
        <v>384</v>
      </c>
      <c r="G264" s="228" t="s">
        <v>331</v>
      </c>
      <c r="H264" s="229">
        <v>1</v>
      </c>
      <c r="I264" s="230"/>
      <c r="J264" s="231">
        <f>ROUND(I264*H264,2)</f>
        <v>0</v>
      </c>
      <c r="K264" s="227" t="s">
        <v>136</v>
      </c>
      <c r="L264" s="232"/>
      <c r="M264" s="233" t="s">
        <v>1</v>
      </c>
      <c r="N264" s="234" t="s">
        <v>38</v>
      </c>
      <c r="O264" s="70"/>
      <c r="P264" s="194">
        <f>O264*H264</f>
        <v>0</v>
      </c>
      <c r="Q264" s="194">
        <v>1.013</v>
      </c>
      <c r="R264" s="194">
        <f>Q264*H264</f>
        <v>1.013</v>
      </c>
      <c r="S264" s="194">
        <v>0</v>
      </c>
      <c r="T264" s="195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96" t="s">
        <v>178</v>
      </c>
      <c r="AT264" s="196" t="s">
        <v>280</v>
      </c>
      <c r="AU264" s="196" t="s">
        <v>83</v>
      </c>
      <c r="AY264" s="16" t="s">
        <v>130</v>
      </c>
      <c r="BE264" s="197">
        <f>IF(N264="základní",J264,0)</f>
        <v>0</v>
      </c>
      <c r="BF264" s="197">
        <f>IF(N264="snížená",J264,0)</f>
        <v>0</v>
      </c>
      <c r="BG264" s="197">
        <f>IF(N264="zákl. přenesená",J264,0)</f>
        <v>0</v>
      </c>
      <c r="BH264" s="197">
        <f>IF(N264="sníž. přenesená",J264,0)</f>
        <v>0</v>
      </c>
      <c r="BI264" s="197">
        <f>IF(N264="nulová",J264,0)</f>
        <v>0</v>
      </c>
      <c r="BJ264" s="16" t="s">
        <v>81</v>
      </c>
      <c r="BK264" s="197">
        <f>ROUND(I264*H264,2)</f>
        <v>0</v>
      </c>
      <c r="BL264" s="16" t="s">
        <v>137</v>
      </c>
      <c r="BM264" s="196" t="s">
        <v>385</v>
      </c>
    </row>
    <row r="265" spans="1:47" s="2" customFormat="1" ht="19.5">
      <c r="A265" s="33"/>
      <c r="B265" s="34"/>
      <c r="C265" s="35"/>
      <c r="D265" s="198" t="s">
        <v>139</v>
      </c>
      <c r="E265" s="35"/>
      <c r="F265" s="199" t="s">
        <v>386</v>
      </c>
      <c r="G265" s="35"/>
      <c r="H265" s="35"/>
      <c r="I265" s="200"/>
      <c r="J265" s="35"/>
      <c r="K265" s="35"/>
      <c r="L265" s="38"/>
      <c r="M265" s="201"/>
      <c r="N265" s="202"/>
      <c r="O265" s="70"/>
      <c r="P265" s="70"/>
      <c r="Q265" s="70"/>
      <c r="R265" s="70"/>
      <c r="S265" s="70"/>
      <c r="T265" s="71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6" t="s">
        <v>139</v>
      </c>
      <c r="AU265" s="16" t="s">
        <v>83</v>
      </c>
    </row>
    <row r="266" spans="1:65" s="2" customFormat="1" ht="24.2" customHeight="1">
      <c r="A266" s="33"/>
      <c r="B266" s="34"/>
      <c r="C266" s="185" t="s">
        <v>387</v>
      </c>
      <c r="D266" s="185" t="s">
        <v>132</v>
      </c>
      <c r="E266" s="186" t="s">
        <v>388</v>
      </c>
      <c r="F266" s="187" t="s">
        <v>389</v>
      </c>
      <c r="G266" s="188" t="s">
        <v>331</v>
      </c>
      <c r="H266" s="189">
        <v>3</v>
      </c>
      <c r="I266" s="190"/>
      <c r="J266" s="191">
        <f>ROUND(I266*H266,2)</f>
        <v>0</v>
      </c>
      <c r="K266" s="187" t="s">
        <v>136</v>
      </c>
      <c r="L266" s="38"/>
      <c r="M266" s="192" t="s">
        <v>1</v>
      </c>
      <c r="N266" s="193" t="s">
        <v>38</v>
      </c>
      <c r="O266" s="70"/>
      <c r="P266" s="194">
        <f>O266*H266</f>
        <v>0</v>
      </c>
      <c r="Q266" s="194">
        <v>0.01248</v>
      </c>
      <c r="R266" s="194">
        <f>Q266*H266</f>
        <v>0.03744</v>
      </c>
      <c r="S266" s="194">
        <v>0</v>
      </c>
      <c r="T266" s="195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96" t="s">
        <v>137</v>
      </c>
      <c r="AT266" s="196" t="s">
        <v>132</v>
      </c>
      <c r="AU266" s="196" t="s">
        <v>83</v>
      </c>
      <c r="AY266" s="16" t="s">
        <v>130</v>
      </c>
      <c r="BE266" s="197">
        <f>IF(N266="základní",J266,0)</f>
        <v>0</v>
      </c>
      <c r="BF266" s="197">
        <f>IF(N266="snížená",J266,0)</f>
        <v>0</v>
      </c>
      <c r="BG266" s="197">
        <f>IF(N266="zákl. přenesená",J266,0)</f>
        <v>0</v>
      </c>
      <c r="BH266" s="197">
        <f>IF(N266="sníž. přenesená",J266,0)</f>
        <v>0</v>
      </c>
      <c r="BI266" s="197">
        <f>IF(N266="nulová",J266,0)</f>
        <v>0</v>
      </c>
      <c r="BJ266" s="16" t="s">
        <v>81</v>
      </c>
      <c r="BK266" s="197">
        <f>ROUND(I266*H266,2)</f>
        <v>0</v>
      </c>
      <c r="BL266" s="16" t="s">
        <v>137</v>
      </c>
      <c r="BM266" s="196" t="s">
        <v>390</v>
      </c>
    </row>
    <row r="267" spans="1:47" s="2" customFormat="1" ht="19.5">
      <c r="A267" s="33"/>
      <c r="B267" s="34"/>
      <c r="C267" s="35"/>
      <c r="D267" s="198" t="s">
        <v>139</v>
      </c>
      <c r="E267" s="35"/>
      <c r="F267" s="199" t="s">
        <v>389</v>
      </c>
      <c r="G267" s="35"/>
      <c r="H267" s="35"/>
      <c r="I267" s="200"/>
      <c r="J267" s="35"/>
      <c r="K267" s="35"/>
      <c r="L267" s="38"/>
      <c r="M267" s="201"/>
      <c r="N267" s="202"/>
      <c r="O267" s="70"/>
      <c r="P267" s="70"/>
      <c r="Q267" s="70"/>
      <c r="R267" s="70"/>
      <c r="S267" s="70"/>
      <c r="T267" s="71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6" t="s">
        <v>139</v>
      </c>
      <c r="AU267" s="16" t="s">
        <v>83</v>
      </c>
    </row>
    <row r="268" spans="1:65" s="2" customFormat="1" ht="24.2" customHeight="1">
      <c r="A268" s="33"/>
      <c r="B268" s="34"/>
      <c r="C268" s="225" t="s">
        <v>391</v>
      </c>
      <c r="D268" s="225" t="s">
        <v>280</v>
      </c>
      <c r="E268" s="226" t="s">
        <v>392</v>
      </c>
      <c r="F268" s="227" t="s">
        <v>393</v>
      </c>
      <c r="G268" s="228" t="s">
        <v>331</v>
      </c>
      <c r="H268" s="229">
        <v>3</v>
      </c>
      <c r="I268" s="230"/>
      <c r="J268" s="231">
        <f>ROUND(I268*H268,2)</f>
        <v>0</v>
      </c>
      <c r="K268" s="227" t="s">
        <v>136</v>
      </c>
      <c r="L268" s="232"/>
      <c r="M268" s="233" t="s">
        <v>1</v>
      </c>
      <c r="N268" s="234" t="s">
        <v>38</v>
      </c>
      <c r="O268" s="70"/>
      <c r="P268" s="194">
        <f>O268*H268</f>
        <v>0</v>
      </c>
      <c r="Q268" s="194">
        <v>0.548</v>
      </c>
      <c r="R268" s="194">
        <f>Q268*H268</f>
        <v>1.6440000000000001</v>
      </c>
      <c r="S268" s="194">
        <v>0</v>
      </c>
      <c r="T268" s="195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96" t="s">
        <v>178</v>
      </c>
      <c r="AT268" s="196" t="s">
        <v>280</v>
      </c>
      <c r="AU268" s="196" t="s">
        <v>83</v>
      </c>
      <c r="AY268" s="16" t="s">
        <v>130</v>
      </c>
      <c r="BE268" s="197">
        <f>IF(N268="základní",J268,0)</f>
        <v>0</v>
      </c>
      <c r="BF268" s="197">
        <f>IF(N268="snížená",J268,0)</f>
        <v>0</v>
      </c>
      <c r="BG268" s="197">
        <f>IF(N268="zákl. přenesená",J268,0)</f>
        <v>0</v>
      </c>
      <c r="BH268" s="197">
        <f>IF(N268="sníž. přenesená",J268,0)</f>
        <v>0</v>
      </c>
      <c r="BI268" s="197">
        <f>IF(N268="nulová",J268,0)</f>
        <v>0</v>
      </c>
      <c r="BJ268" s="16" t="s">
        <v>81</v>
      </c>
      <c r="BK268" s="197">
        <f>ROUND(I268*H268,2)</f>
        <v>0</v>
      </c>
      <c r="BL268" s="16" t="s">
        <v>137</v>
      </c>
      <c r="BM268" s="196" t="s">
        <v>394</v>
      </c>
    </row>
    <row r="269" spans="1:47" s="2" customFormat="1" ht="19.5">
      <c r="A269" s="33"/>
      <c r="B269" s="34"/>
      <c r="C269" s="35"/>
      <c r="D269" s="198" t="s">
        <v>139</v>
      </c>
      <c r="E269" s="35"/>
      <c r="F269" s="199" t="s">
        <v>393</v>
      </c>
      <c r="G269" s="35"/>
      <c r="H269" s="35"/>
      <c r="I269" s="200"/>
      <c r="J269" s="35"/>
      <c r="K269" s="35"/>
      <c r="L269" s="38"/>
      <c r="M269" s="201"/>
      <c r="N269" s="202"/>
      <c r="O269" s="70"/>
      <c r="P269" s="70"/>
      <c r="Q269" s="70"/>
      <c r="R269" s="70"/>
      <c r="S269" s="70"/>
      <c r="T269" s="71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6" t="s">
        <v>139</v>
      </c>
      <c r="AU269" s="16" t="s">
        <v>83</v>
      </c>
    </row>
    <row r="270" spans="1:65" s="2" customFormat="1" ht="24.2" customHeight="1">
      <c r="A270" s="33"/>
      <c r="B270" s="34"/>
      <c r="C270" s="185" t="s">
        <v>395</v>
      </c>
      <c r="D270" s="185" t="s">
        <v>132</v>
      </c>
      <c r="E270" s="186" t="s">
        <v>396</v>
      </c>
      <c r="F270" s="187" t="s">
        <v>397</v>
      </c>
      <c r="G270" s="188" t="s">
        <v>331</v>
      </c>
      <c r="H270" s="189">
        <v>7</v>
      </c>
      <c r="I270" s="190"/>
      <c r="J270" s="191">
        <f>ROUND(I270*H270,2)</f>
        <v>0</v>
      </c>
      <c r="K270" s="187" t="s">
        <v>136</v>
      </c>
      <c r="L270" s="38"/>
      <c r="M270" s="192" t="s">
        <v>1</v>
      </c>
      <c r="N270" s="193" t="s">
        <v>38</v>
      </c>
      <c r="O270" s="70"/>
      <c r="P270" s="194">
        <f>O270*H270</f>
        <v>0</v>
      </c>
      <c r="Q270" s="194">
        <v>0.02854</v>
      </c>
      <c r="R270" s="194">
        <f>Q270*H270</f>
        <v>0.19977999999999999</v>
      </c>
      <c r="S270" s="194">
        <v>0</v>
      </c>
      <c r="T270" s="195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96" t="s">
        <v>137</v>
      </c>
      <c r="AT270" s="196" t="s">
        <v>132</v>
      </c>
      <c r="AU270" s="196" t="s">
        <v>83</v>
      </c>
      <c r="AY270" s="16" t="s">
        <v>130</v>
      </c>
      <c r="BE270" s="197">
        <f>IF(N270="základní",J270,0)</f>
        <v>0</v>
      </c>
      <c r="BF270" s="197">
        <f>IF(N270="snížená",J270,0)</f>
        <v>0</v>
      </c>
      <c r="BG270" s="197">
        <f>IF(N270="zákl. přenesená",J270,0)</f>
        <v>0</v>
      </c>
      <c r="BH270" s="197">
        <f>IF(N270="sníž. přenesená",J270,0)</f>
        <v>0</v>
      </c>
      <c r="BI270" s="197">
        <f>IF(N270="nulová",J270,0)</f>
        <v>0</v>
      </c>
      <c r="BJ270" s="16" t="s">
        <v>81</v>
      </c>
      <c r="BK270" s="197">
        <f>ROUND(I270*H270,2)</f>
        <v>0</v>
      </c>
      <c r="BL270" s="16" t="s">
        <v>137</v>
      </c>
      <c r="BM270" s="196" t="s">
        <v>398</v>
      </c>
    </row>
    <row r="271" spans="1:47" s="2" customFormat="1" ht="19.5">
      <c r="A271" s="33"/>
      <c r="B271" s="34"/>
      <c r="C271" s="35"/>
      <c r="D271" s="198" t="s">
        <v>139</v>
      </c>
      <c r="E271" s="35"/>
      <c r="F271" s="199" t="s">
        <v>399</v>
      </c>
      <c r="G271" s="35"/>
      <c r="H271" s="35"/>
      <c r="I271" s="200"/>
      <c r="J271" s="35"/>
      <c r="K271" s="35"/>
      <c r="L271" s="38"/>
      <c r="M271" s="201"/>
      <c r="N271" s="202"/>
      <c r="O271" s="70"/>
      <c r="P271" s="70"/>
      <c r="Q271" s="70"/>
      <c r="R271" s="70"/>
      <c r="S271" s="70"/>
      <c r="T271" s="71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6" t="s">
        <v>139</v>
      </c>
      <c r="AU271" s="16" t="s">
        <v>83</v>
      </c>
    </row>
    <row r="272" spans="1:65" s="2" customFormat="1" ht="16.5" customHeight="1">
      <c r="A272" s="33"/>
      <c r="B272" s="34"/>
      <c r="C272" s="225" t="s">
        <v>400</v>
      </c>
      <c r="D272" s="225" t="s">
        <v>280</v>
      </c>
      <c r="E272" s="226" t="s">
        <v>401</v>
      </c>
      <c r="F272" s="227" t="s">
        <v>402</v>
      </c>
      <c r="G272" s="228" t="s">
        <v>331</v>
      </c>
      <c r="H272" s="229">
        <v>7</v>
      </c>
      <c r="I272" s="230"/>
      <c r="J272" s="231">
        <f>ROUND(I272*H272,2)</f>
        <v>0</v>
      </c>
      <c r="K272" s="227" t="s">
        <v>136</v>
      </c>
      <c r="L272" s="232"/>
      <c r="M272" s="233" t="s">
        <v>1</v>
      </c>
      <c r="N272" s="234" t="s">
        <v>38</v>
      </c>
      <c r="O272" s="70"/>
      <c r="P272" s="194">
        <f>O272*H272</f>
        <v>0</v>
      </c>
      <c r="Q272" s="194">
        <v>1.87</v>
      </c>
      <c r="R272" s="194">
        <f>Q272*H272</f>
        <v>13.09</v>
      </c>
      <c r="S272" s="194">
        <v>0</v>
      </c>
      <c r="T272" s="195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96" t="s">
        <v>178</v>
      </c>
      <c r="AT272" s="196" t="s">
        <v>280</v>
      </c>
      <c r="AU272" s="196" t="s">
        <v>83</v>
      </c>
      <c r="AY272" s="16" t="s">
        <v>130</v>
      </c>
      <c r="BE272" s="197">
        <f>IF(N272="základní",J272,0)</f>
        <v>0</v>
      </c>
      <c r="BF272" s="197">
        <f>IF(N272="snížená",J272,0)</f>
        <v>0</v>
      </c>
      <c r="BG272" s="197">
        <f>IF(N272="zákl. přenesená",J272,0)</f>
        <v>0</v>
      </c>
      <c r="BH272" s="197">
        <f>IF(N272="sníž. přenesená",J272,0)</f>
        <v>0</v>
      </c>
      <c r="BI272" s="197">
        <f>IF(N272="nulová",J272,0)</f>
        <v>0</v>
      </c>
      <c r="BJ272" s="16" t="s">
        <v>81</v>
      </c>
      <c r="BK272" s="197">
        <f>ROUND(I272*H272,2)</f>
        <v>0</v>
      </c>
      <c r="BL272" s="16" t="s">
        <v>137</v>
      </c>
      <c r="BM272" s="196" t="s">
        <v>403</v>
      </c>
    </row>
    <row r="273" spans="1:47" s="2" customFormat="1" ht="11.25">
      <c r="A273" s="33"/>
      <c r="B273" s="34"/>
      <c r="C273" s="35"/>
      <c r="D273" s="198" t="s">
        <v>139</v>
      </c>
      <c r="E273" s="35"/>
      <c r="F273" s="199" t="s">
        <v>404</v>
      </c>
      <c r="G273" s="35"/>
      <c r="H273" s="35"/>
      <c r="I273" s="200"/>
      <c r="J273" s="35"/>
      <c r="K273" s="35"/>
      <c r="L273" s="38"/>
      <c r="M273" s="201"/>
      <c r="N273" s="202"/>
      <c r="O273" s="70"/>
      <c r="P273" s="70"/>
      <c r="Q273" s="70"/>
      <c r="R273" s="70"/>
      <c r="S273" s="70"/>
      <c r="T273" s="71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6" t="s">
        <v>139</v>
      </c>
      <c r="AU273" s="16" t="s">
        <v>83</v>
      </c>
    </row>
    <row r="274" spans="1:65" s="2" customFormat="1" ht="24.2" customHeight="1">
      <c r="A274" s="33"/>
      <c r="B274" s="34"/>
      <c r="C274" s="185" t="s">
        <v>405</v>
      </c>
      <c r="D274" s="185" t="s">
        <v>132</v>
      </c>
      <c r="E274" s="186" t="s">
        <v>406</v>
      </c>
      <c r="F274" s="187" t="s">
        <v>407</v>
      </c>
      <c r="G274" s="188" t="s">
        <v>331</v>
      </c>
      <c r="H274" s="189">
        <v>4</v>
      </c>
      <c r="I274" s="190"/>
      <c r="J274" s="191">
        <f>ROUND(I274*H274,2)</f>
        <v>0</v>
      </c>
      <c r="K274" s="187" t="s">
        <v>136</v>
      </c>
      <c r="L274" s="38"/>
      <c r="M274" s="192" t="s">
        <v>1</v>
      </c>
      <c r="N274" s="193" t="s">
        <v>38</v>
      </c>
      <c r="O274" s="70"/>
      <c r="P274" s="194">
        <f>O274*H274</f>
        <v>0</v>
      </c>
      <c r="Q274" s="194">
        <v>0.03927</v>
      </c>
      <c r="R274" s="194">
        <f>Q274*H274</f>
        <v>0.15708</v>
      </c>
      <c r="S274" s="194">
        <v>0</v>
      </c>
      <c r="T274" s="195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96" t="s">
        <v>137</v>
      </c>
      <c r="AT274" s="196" t="s">
        <v>132</v>
      </c>
      <c r="AU274" s="196" t="s">
        <v>83</v>
      </c>
      <c r="AY274" s="16" t="s">
        <v>130</v>
      </c>
      <c r="BE274" s="197">
        <f>IF(N274="základní",J274,0)</f>
        <v>0</v>
      </c>
      <c r="BF274" s="197">
        <f>IF(N274="snížená",J274,0)</f>
        <v>0</v>
      </c>
      <c r="BG274" s="197">
        <f>IF(N274="zákl. přenesená",J274,0)</f>
        <v>0</v>
      </c>
      <c r="BH274" s="197">
        <f>IF(N274="sníž. přenesená",J274,0)</f>
        <v>0</v>
      </c>
      <c r="BI274" s="197">
        <f>IF(N274="nulová",J274,0)</f>
        <v>0</v>
      </c>
      <c r="BJ274" s="16" t="s">
        <v>81</v>
      </c>
      <c r="BK274" s="197">
        <f>ROUND(I274*H274,2)</f>
        <v>0</v>
      </c>
      <c r="BL274" s="16" t="s">
        <v>137</v>
      </c>
      <c r="BM274" s="196" t="s">
        <v>408</v>
      </c>
    </row>
    <row r="275" spans="1:47" s="2" customFormat="1" ht="19.5">
      <c r="A275" s="33"/>
      <c r="B275" s="34"/>
      <c r="C275" s="35"/>
      <c r="D275" s="198" t="s">
        <v>139</v>
      </c>
      <c r="E275" s="35"/>
      <c r="F275" s="199" t="s">
        <v>407</v>
      </c>
      <c r="G275" s="35"/>
      <c r="H275" s="35"/>
      <c r="I275" s="200"/>
      <c r="J275" s="35"/>
      <c r="K275" s="35"/>
      <c r="L275" s="38"/>
      <c r="M275" s="201"/>
      <c r="N275" s="202"/>
      <c r="O275" s="70"/>
      <c r="P275" s="70"/>
      <c r="Q275" s="70"/>
      <c r="R275" s="70"/>
      <c r="S275" s="70"/>
      <c r="T275" s="71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6" t="s">
        <v>139</v>
      </c>
      <c r="AU275" s="16" t="s">
        <v>83</v>
      </c>
    </row>
    <row r="276" spans="1:65" s="2" customFormat="1" ht="24.2" customHeight="1">
      <c r="A276" s="33"/>
      <c r="B276" s="34"/>
      <c r="C276" s="225" t="s">
        <v>409</v>
      </c>
      <c r="D276" s="225" t="s">
        <v>280</v>
      </c>
      <c r="E276" s="226" t="s">
        <v>410</v>
      </c>
      <c r="F276" s="227" t="s">
        <v>411</v>
      </c>
      <c r="G276" s="228" t="s">
        <v>331</v>
      </c>
      <c r="H276" s="229">
        <v>4</v>
      </c>
      <c r="I276" s="230"/>
      <c r="J276" s="231">
        <f>ROUND(I276*H276,2)</f>
        <v>0</v>
      </c>
      <c r="K276" s="227" t="s">
        <v>1</v>
      </c>
      <c r="L276" s="232"/>
      <c r="M276" s="233" t="s">
        <v>1</v>
      </c>
      <c r="N276" s="234" t="s">
        <v>38</v>
      </c>
      <c r="O276" s="70"/>
      <c r="P276" s="194">
        <f>O276*H276</f>
        <v>0</v>
      </c>
      <c r="Q276" s="194">
        <v>0.521</v>
      </c>
      <c r="R276" s="194">
        <f>Q276*H276</f>
        <v>2.084</v>
      </c>
      <c r="S276" s="194">
        <v>0</v>
      </c>
      <c r="T276" s="195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96" t="s">
        <v>178</v>
      </c>
      <c r="AT276" s="196" t="s">
        <v>280</v>
      </c>
      <c r="AU276" s="196" t="s">
        <v>83</v>
      </c>
      <c r="AY276" s="16" t="s">
        <v>130</v>
      </c>
      <c r="BE276" s="197">
        <f>IF(N276="základní",J276,0)</f>
        <v>0</v>
      </c>
      <c r="BF276" s="197">
        <f>IF(N276="snížená",J276,0)</f>
        <v>0</v>
      </c>
      <c r="BG276" s="197">
        <f>IF(N276="zákl. přenesená",J276,0)</f>
        <v>0</v>
      </c>
      <c r="BH276" s="197">
        <f>IF(N276="sníž. přenesená",J276,0)</f>
        <v>0</v>
      </c>
      <c r="BI276" s="197">
        <f>IF(N276="nulová",J276,0)</f>
        <v>0</v>
      </c>
      <c r="BJ276" s="16" t="s">
        <v>81</v>
      </c>
      <c r="BK276" s="197">
        <f>ROUND(I276*H276,2)</f>
        <v>0</v>
      </c>
      <c r="BL276" s="16" t="s">
        <v>137</v>
      </c>
      <c r="BM276" s="196" t="s">
        <v>412</v>
      </c>
    </row>
    <row r="277" spans="1:47" s="2" customFormat="1" ht="11.25">
      <c r="A277" s="33"/>
      <c r="B277" s="34"/>
      <c r="C277" s="35"/>
      <c r="D277" s="198" t="s">
        <v>139</v>
      </c>
      <c r="E277" s="35"/>
      <c r="F277" s="199" t="s">
        <v>411</v>
      </c>
      <c r="G277" s="35"/>
      <c r="H277" s="35"/>
      <c r="I277" s="200"/>
      <c r="J277" s="35"/>
      <c r="K277" s="35"/>
      <c r="L277" s="38"/>
      <c r="M277" s="201"/>
      <c r="N277" s="202"/>
      <c r="O277" s="70"/>
      <c r="P277" s="70"/>
      <c r="Q277" s="70"/>
      <c r="R277" s="70"/>
      <c r="S277" s="70"/>
      <c r="T277" s="71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6" t="s">
        <v>139</v>
      </c>
      <c r="AU277" s="16" t="s">
        <v>83</v>
      </c>
    </row>
    <row r="278" spans="1:65" s="2" customFormat="1" ht="24.2" customHeight="1">
      <c r="A278" s="33"/>
      <c r="B278" s="34"/>
      <c r="C278" s="185" t="s">
        <v>413</v>
      </c>
      <c r="D278" s="185" t="s">
        <v>132</v>
      </c>
      <c r="E278" s="186" t="s">
        <v>414</v>
      </c>
      <c r="F278" s="187" t="s">
        <v>415</v>
      </c>
      <c r="G278" s="188" t="s">
        <v>331</v>
      </c>
      <c r="H278" s="189">
        <v>2</v>
      </c>
      <c r="I278" s="190"/>
      <c r="J278" s="191">
        <f>ROUND(I278*H278,2)</f>
        <v>0</v>
      </c>
      <c r="K278" s="187" t="s">
        <v>136</v>
      </c>
      <c r="L278" s="38"/>
      <c r="M278" s="192" t="s">
        <v>1</v>
      </c>
      <c r="N278" s="193" t="s">
        <v>38</v>
      </c>
      <c r="O278" s="70"/>
      <c r="P278" s="194">
        <f>O278*H278</f>
        <v>0</v>
      </c>
      <c r="Q278" s="194">
        <v>0.3409</v>
      </c>
      <c r="R278" s="194">
        <f>Q278*H278</f>
        <v>0.6818</v>
      </c>
      <c r="S278" s="194">
        <v>0</v>
      </c>
      <c r="T278" s="195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96" t="s">
        <v>137</v>
      </c>
      <c r="AT278" s="196" t="s">
        <v>132</v>
      </c>
      <c r="AU278" s="196" t="s">
        <v>83</v>
      </c>
      <c r="AY278" s="16" t="s">
        <v>130</v>
      </c>
      <c r="BE278" s="197">
        <f>IF(N278="základní",J278,0)</f>
        <v>0</v>
      </c>
      <c r="BF278" s="197">
        <f>IF(N278="snížená",J278,0)</f>
        <v>0</v>
      </c>
      <c r="BG278" s="197">
        <f>IF(N278="zákl. přenesená",J278,0)</f>
        <v>0</v>
      </c>
      <c r="BH278" s="197">
        <f>IF(N278="sníž. přenesená",J278,0)</f>
        <v>0</v>
      </c>
      <c r="BI278" s="197">
        <f>IF(N278="nulová",J278,0)</f>
        <v>0</v>
      </c>
      <c r="BJ278" s="16" t="s">
        <v>81</v>
      </c>
      <c r="BK278" s="197">
        <f>ROUND(I278*H278,2)</f>
        <v>0</v>
      </c>
      <c r="BL278" s="16" t="s">
        <v>137</v>
      </c>
      <c r="BM278" s="196" t="s">
        <v>416</v>
      </c>
    </row>
    <row r="279" spans="1:47" s="2" customFormat="1" ht="19.5">
      <c r="A279" s="33"/>
      <c r="B279" s="34"/>
      <c r="C279" s="35"/>
      <c r="D279" s="198" t="s">
        <v>139</v>
      </c>
      <c r="E279" s="35"/>
      <c r="F279" s="199" t="s">
        <v>417</v>
      </c>
      <c r="G279" s="35"/>
      <c r="H279" s="35"/>
      <c r="I279" s="200"/>
      <c r="J279" s="35"/>
      <c r="K279" s="35"/>
      <c r="L279" s="38"/>
      <c r="M279" s="201"/>
      <c r="N279" s="202"/>
      <c r="O279" s="70"/>
      <c r="P279" s="70"/>
      <c r="Q279" s="70"/>
      <c r="R279" s="70"/>
      <c r="S279" s="70"/>
      <c r="T279" s="71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T279" s="16" t="s">
        <v>139</v>
      </c>
      <c r="AU279" s="16" t="s">
        <v>83</v>
      </c>
    </row>
    <row r="280" spans="1:65" s="2" customFormat="1" ht="16.5" customHeight="1">
      <c r="A280" s="33"/>
      <c r="B280" s="34"/>
      <c r="C280" s="225" t="s">
        <v>418</v>
      </c>
      <c r="D280" s="225" t="s">
        <v>280</v>
      </c>
      <c r="E280" s="226" t="s">
        <v>419</v>
      </c>
      <c r="F280" s="227" t="s">
        <v>420</v>
      </c>
      <c r="G280" s="228" t="s">
        <v>331</v>
      </c>
      <c r="H280" s="229">
        <v>1</v>
      </c>
      <c r="I280" s="230"/>
      <c r="J280" s="231">
        <f>ROUND(I280*H280,2)</f>
        <v>0</v>
      </c>
      <c r="K280" s="227" t="s">
        <v>1</v>
      </c>
      <c r="L280" s="232"/>
      <c r="M280" s="233" t="s">
        <v>1</v>
      </c>
      <c r="N280" s="234" t="s">
        <v>38</v>
      </c>
      <c r="O280" s="70"/>
      <c r="P280" s="194">
        <f>O280*H280</f>
        <v>0</v>
      </c>
      <c r="Q280" s="194">
        <v>0.087</v>
      </c>
      <c r="R280" s="194">
        <f>Q280*H280</f>
        <v>0.087</v>
      </c>
      <c r="S280" s="194">
        <v>0</v>
      </c>
      <c r="T280" s="195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96" t="s">
        <v>178</v>
      </c>
      <c r="AT280" s="196" t="s">
        <v>280</v>
      </c>
      <c r="AU280" s="196" t="s">
        <v>83</v>
      </c>
      <c r="AY280" s="16" t="s">
        <v>130</v>
      </c>
      <c r="BE280" s="197">
        <f>IF(N280="základní",J280,0)</f>
        <v>0</v>
      </c>
      <c r="BF280" s="197">
        <f>IF(N280="snížená",J280,0)</f>
        <v>0</v>
      </c>
      <c r="BG280" s="197">
        <f>IF(N280="zákl. přenesená",J280,0)</f>
        <v>0</v>
      </c>
      <c r="BH280" s="197">
        <f>IF(N280="sníž. přenesená",J280,0)</f>
        <v>0</v>
      </c>
      <c r="BI280" s="197">
        <f>IF(N280="nulová",J280,0)</f>
        <v>0</v>
      </c>
      <c r="BJ280" s="16" t="s">
        <v>81</v>
      </c>
      <c r="BK280" s="197">
        <f>ROUND(I280*H280,2)</f>
        <v>0</v>
      </c>
      <c r="BL280" s="16" t="s">
        <v>137</v>
      </c>
      <c r="BM280" s="196" t="s">
        <v>421</v>
      </c>
    </row>
    <row r="281" spans="1:47" s="2" customFormat="1" ht="11.25">
      <c r="A281" s="33"/>
      <c r="B281" s="34"/>
      <c r="C281" s="35"/>
      <c r="D281" s="198" t="s">
        <v>139</v>
      </c>
      <c r="E281" s="35"/>
      <c r="F281" s="199" t="s">
        <v>420</v>
      </c>
      <c r="G281" s="35"/>
      <c r="H281" s="35"/>
      <c r="I281" s="200"/>
      <c r="J281" s="35"/>
      <c r="K281" s="35"/>
      <c r="L281" s="38"/>
      <c r="M281" s="201"/>
      <c r="N281" s="202"/>
      <c r="O281" s="70"/>
      <c r="P281" s="70"/>
      <c r="Q281" s="70"/>
      <c r="R281" s="70"/>
      <c r="S281" s="70"/>
      <c r="T281" s="71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6" t="s">
        <v>139</v>
      </c>
      <c r="AU281" s="16" t="s">
        <v>83</v>
      </c>
    </row>
    <row r="282" spans="1:65" s="2" customFormat="1" ht="16.5" customHeight="1">
      <c r="A282" s="33"/>
      <c r="B282" s="34"/>
      <c r="C282" s="225" t="s">
        <v>422</v>
      </c>
      <c r="D282" s="225" t="s">
        <v>280</v>
      </c>
      <c r="E282" s="226" t="s">
        <v>423</v>
      </c>
      <c r="F282" s="227" t="s">
        <v>424</v>
      </c>
      <c r="G282" s="228" t="s">
        <v>331</v>
      </c>
      <c r="H282" s="229">
        <v>1</v>
      </c>
      <c r="I282" s="230"/>
      <c r="J282" s="231">
        <f>ROUND(I282*H282,2)</f>
        <v>0</v>
      </c>
      <c r="K282" s="227" t="s">
        <v>1</v>
      </c>
      <c r="L282" s="232"/>
      <c r="M282" s="233" t="s">
        <v>1</v>
      </c>
      <c r="N282" s="234" t="s">
        <v>38</v>
      </c>
      <c r="O282" s="70"/>
      <c r="P282" s="194">
        <f>O282*H282</f>
        <v>0</v>
      </c>
      <c r="Q282" s="194">
        <v>0.08</v>
      </c>
      <c r="R282" s="194">
        <f>Q282*H282</f>
        <v>0.08</v>
      </c>
      <c r="S282" s="194">
        <v>0</v>
      </c>
      <c r="T282" s="195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96" t="s">
        <v>178</v>
      </c>
      <c r="AT282" s="196" t="s">
        <v>280</v>
      </c>
      <c r="AU282" s="196" t="s">
        <v>83</v>
      </c>
      <c r="AY282" s="16" t="s">
        <v>130</v>
      </c>
      <c r="BE282" s="197">
        <f>IF(N282="základní",J282,0)</f>
        <v>0</v>
      </c>
      <c r="BF282" s="197">
        <f>IF(N282="snížená",J282,0)</f>
        <v>0</v>
      </c>
      <c r="BG282" s="197">
        <f>IF(N282="zákl. přenesená",J282,0)</f>
        <v>0</v>
      </c>
      <c r="BH282" s="197">
        <f>IF(N282="sníž. přenesená",J282,0)</f>
        <v>0</v>
      </c>
      <c r="BI282" s="197">
        <f>IF(N282="nulová",J282,0)</f>
        <v>0</v>
      </c>
      <c r="BJ282" s="16" t="s">
        <v>81</v>
      </c>
      <c r="BK282" s="197">
        <f>ROUND(I282*H282,2)</f>
        <v>0</v>
      </c>
      <c r="BL282" s="16" t="s">
        <v>137</v>
      </c>
      <c r="BM282" s="196" t="s">
        <v>425</v>
      </c>
    </row>
    <row r="283" spans="1:47" s="2" customFormat="1" ht="11.25">
      <c r="A283" s="33"/>
      <c r="B283" s="34"/>
      <c r="C283" s="35"/>
      <c r="D283" s="198" t="s">
        <v>139</v>
      </c>
      <c r="E283" s="35"/>
      <c r="F283" s="199" t="s">
        <v>424</v>
      </c>
      <c r="G283" s="35"/>
      <c r="H283" s="35"/>
      <c r="I283" s="200"/>
      <c r="J283" s="35"/>
      <c r="K283" s="35"/>
      <c r="L283" s="38"/>
      <c r="M283" s="201"/>
      <c r="N283" s="202"/>
      <c r="O283" s="70"/>
      <c r="P283" s="70"/>
      <c r="Q283" s="70"/>
      <c r="R283" s="70"/>
      <c r="S283" s="70"/>
      <c r="T283" s="71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6" t="s">
        <v>139</v>
      </c>
      <c r="AU283" s="16" t="s">
        <v>83</v>
      </c>
    </row>
    <row r="284" spans="1:65" s="2" customFormat="1" ht="24.2" customHeight="1">
      <c r="A284" s="33"/>
      <c r="B284" s="34"/>
      <c r="C284" s="185" t="s">
        <v>426</v>
      </c>
      <c r="D284" s="185" t="s">
        <v>132</v>
      </c>
      <c r="E284" s="186" t="s">
        <v>427</v>
      </c>
      <c r="F284" s="187" t="s">
        <v>428</v>
      </c>
      <c r="G284" s="188" t="s">
        <v>331</v>
      </c>
      <c r="H284" s="189">
        <v>7</v>
      </c>
      <c r="I284" s="190"/>
      <c r="J284" s="191">
        <f>ROUND(I284*H284,2)</f>
        <v>0</v>
      </c>
      <c r="K284" s="187" t="s">
        <v>136</v>
      </c>
      <c r="L284" s="38"/>
      <c r="M284" s="192" t="s">
        <v>1</v>
      </c>
      <c r="N284" s="193" t="s">
        <v>38</v>
      </c>
      <c r="O284" s="70"/>
      <c r="P284" s="194">
        <f>O284*H284</f>
        <v>0</v>
      </c>
      <c r="Q284" s="194">
        <v>0.21734</v>
      </c>
      <c r="R284" s="194">
        <f>Q284*H284</f>
        <v>1.52138</v>
      </c>
      <c r="S284" s="194">
        <v>0</v>
      </c>
      <c r="T284" s="195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96" t="s">
        <v>137</v>
      </c>
      <c r="AT284" s="196" t="s">
        <v>132</v>
      </c>
      <c r="AU284" s="196" t="s">
        <v>83</v>
      </c>
      <c r="AY284" s="16" t="s">
        <v>130</v>
      </c>
      <c r="BE284" s="197">
        <f>IF(N284="základní",J284,0)</f>
        <v>0</v>
      </c>
      <c r="BF284" s="197">
        <f>IF(N284="snížená",J284,0)</f>
        <v>0</v>
      </c>
      <c r="BG284" s="197">
        <f>IF(N284="zákl. přenesená",J284,0)</f>
        <v>0</v>
      </c>
      <c r="BH284" s="197">
        <f>IF(N284="sníž. přenesená",J284,0)</f>
        <v>0</v>
      </c>
      <c r="BI284" s="197">
        <f>IF(N284="nulová",J284,0)</f>
        <v>0</v>
      </c>
      <c r="BJ284" s="16" t="s">
        <v>81</v>
      </c>
      <c r="BK284" s="197">
        <f>ROUND(I284*H284,2)</f>
        <v>0</v>
      </c>
      <c r="BL284" s="16" t="s">
        <v>137</v>
      </c>
      <c r="BM284" s="196" t="s">
        <v>429</v>
      </c>
    </row>
    <row r="285" spans="1:47" s="2" customFormat="1" ht="19.5">
      <c r="A285" s="33"/>
      <c r="B285" s="34"/>
      <c r="C285" s="35"/>
      <c r="D285" s="198" t="s">
        <v>139</v>
      </c>
      <c r="E285" s="35"/>
      <c r="F285" s="199" t="s">
        <v>430</v>
      </c>
      <c r="G285" s="35"/>
      <c r="H285" s="35"/>
      <c r="I285" s="200"/>
      <c r="J285" s="35"/>
      <c r="K285" s="35"/>
      <c r="L285" s="38"/>
      <c r="M285" s="201"/>
      <c r="N285" s="202"/>
      <c r="O285" s="70"/>
      <c r="P285" s="70"/>
      <c r="Q285" s="70"/>
      <c r="R285" s="70"/>
      <c r="S285" s="70"/>
      <c r="T285" s="71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T285" s="16" t="s">
        <v>139</v>
      </c>
      <c r="AU285" s="16" t="s">
        <v>83</v>
      </c>
    </row>
    <row r="286" spans="1:65" s="2" customFormat="1" ht="24.2" customHeight="1">
      <c r="A286" s="33"/>
      <c r="B286" s="34"/>
      <c r="C286" s="225" t="s">
        <v>431</v>
      </c>
      <c r="D286" s="225" t="s">
        <v>280</v>
      </c>
      <c r="E286" s="226" t="s">
        <v>432</v>
      </c>
      <c r="F286" s="227" t="s">
        <v>433</v>
      </c>
      <c r="G286" s="228" t="s">
        <v>331</v>
      </c>
      <c r="H286" s="229">
        <v>4</v>
      </c>
      <c r="I286" s="230"/>
      <c r="J286" s="231">
        <f>ROUND(I286*H286,2)</f>
        <v>0</v>
      </c>
      <c r="K286" s="227" t="s">
        <v>136</v>
      </c>
      <c r="L286" s="232"/>
      <c r="M286" s="233" t="s">
        <v>1</v>
      </c>
      <c r="N286" s="234" t="s">
        <v>38</v>
      </c>
      <c r="O286" s="70"/>
      <c r="P286" s="194">
        <f>O286*H286</f>
        <v>0</v>
      </c>
      <c r="Q286" s="194">
        <v>0.196</v>
      </c>
      <c r="R286" s="194">
        <f>Q286*H286</f>
        <v>0.784</v>
      </c>
      <c r="S286" s="194">
        <v>0</v>
      </c>
      <c r="T286" s="195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96" t="s">
        <v>178</v>
      </c>
      <c r="AT286" s="196" t="s">
        <v>280</v>
      </c>
      <c r="AU286" s="196" t="s">
        <v>83</v>
      </c>
      <c r="AY286" s="16" t="s">
        <v>130</v>
      </c>
      <c r="BE286" s="197">
        <f>IF(N286="základní",J286,0)</f>
        <v>0</v>
      </c>
      <c r="BF286" s="197">
        <f>IF(N286="snížená",J286,0)</f>
        <v>0</v>
      </c>
      <c r="BG286" s="197">
        <f>IF(N286="zákl. přenesená",J286,0)</f>
        <v>0</v>
      </c>
      <c r="BH286" s="197">
        <f>IF(N286="sníž. přenesená",J286,0)</f>
        <v>0</v>
      </c>
      <c r="BI286" s="197">
        <f>IF(N286="nulová",J286,0)</f>
        <v>0</v>
      </c>
      <c r="BJ286" s="16" t="s">
        <v>81</v>
      </c>
      <c r="BK286" s="197">
        <f>ROUND(I286*H286,2)</f>
        <v>0</v>
      </c>
      <c r="BL286" s="16" t="s">
        <v>137</v>
      </c>
      <c r="BM286" s="196" t="s">
        <v>434</v>
      </c>
    </row>
    <row r="287" spans="1:47" s="2" customFormat="1" ht="11.25">
      <c r="A287" s="33"/>
      <c r="B287" s="34"/>
      <c r="C287" s="35"/>
      <c r="D287" s="198" t="s">
        <v>139</v>
      </c>
      <c r="E287" s="35"/>
      <c r="F287" s="199" t="s">
        <v>433</v>
      </c>
      <c r="G287" s="35"/>
      <c r="H287" s="35"/>
      <c r="I287" s="200"/>
      <c r="J287" s="35"/>
      <c r="K287" s="35"/>
      <c r="L287" s="38"/>
      <c r="M287" s="201"/>
      <c r="N287" s="202"/>
      <c r="O287" s="70"/>
      <c r="P287" s="70"/>
      <c r="Q287" s="70"/>
      <c r="R287" s="70"/>
      <c r="S287" s="70"/>
      <c r="T287" s="71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T287" s="16" t="s">
        <v>139</v>
      </c>
      <c r="AU287" s="16" t="s">
        <v>83</v>
      </c>
    </row>
    <row r="288" spans="1:65" s="2" customFormat="1" ht="24.2" customHeight="1">
      <c r="A288" s="33"/>
      <c r="B288" s="34"/>
      <c r="C288" s="225" t="s">
        <v>435</v>
      </c>
      <c r="D288" s="225" t="s">
        <v>280</v>
      </c>
      <c r="E288" s="226" t="s">
        <v>436</v>
      </c>
      <c r="F288" s="227" t="s">
        <v>437</v>
      </c>
      <c r="G288" s="228" t="s">
        <v>331</v>
      </c>
      <c r="H288" s="229">
        <v>3</v>
      </c>
      <c r="I288" s="230"/>
      <c r="J288" s="231">
        <f>ROUND(I288*H288,2)</f>
        <v>0</v>
      </c>
      <c r="K288" s="227" t="s">
        <v>136</v>
      </c>
      <c r="L288" s="232"/>
      <c r="M288" s="233" t="s">
        <v>1</v>
      </c>
      <c r="N288" s="234" t="s">
        <v>38</v>
      </c>
      <c r="O288" s="70"/>
      <c r="P288" s="194">
        <f>O288*H288</f>
        <v>0</v>
      </c>
      <c r="Q288" s="194">
        <v>0.06</v>
      </c>
      <c r="R288" s="194">
        <f>Q288*H288</f>
        <v>0.18</v>
      </c>
      <c r="S288" s="194">
        <v>0</v>
      </c>
      <c r="T288" s="195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96" t="s">
        <v>178</v>
      </c>
      <c r="AT288" s="196" t="s">
        <v>280</v>
      </c>
      <c r="AU288" s="196" t="s">
        <v>83</v>
      </c>
      <c r="AY288" s="16" t="s">
        <v>130</v>
      </c>
      <c r="BE288" s="197">
        <f>IF(N288="základní",J288,0)</f>
        <v>0</v>
      </c>
      <c r="BF288" s="197">
        <f>IF(N288="snížená",J288,0)</f>
        <v>0</v>
      </c>
      <c r="BG288" s="197">
        <f>IF(N288="zákl. přenesená",J288,0)</f>
        <v>0</v>
      </c>
      <c r="BH288" s="197">
        <f>IF(N288="sníž. přenesená",J288,0)</f>
        <v>0</v>
      </c>
      <c r="BI288" s="197">
        <f>IF(N288="nulová",J288,0)</f>
        <v>0</v>
      </c>
      <c r="BJ288" s="16" t="s">
        <v>81</v>
      </c>
      <c r="BK288" s="197">
        <f>ROUND(I288*H288,2)</f>
        <v>0</v>
      </c>
      <c r="BL288" s="16" t="s">
        <v>137</v>
      </c>
      <c r="BM288" s="196" t="s">
        <v>438</v>
      </c>
    </row>
    <row r="289" spans="1:47" s="2" customFormat="1" ht="11.25">
      <c r="A289" s="33"/>
      <c r="B289" s="34"/>
      <c r="C289" s="35"/>
      <c r="D289" s="198" t="s">
        <v>139</v>
      </c>
      <c r="E289" s="35"/>
      <c r="F289" s="199" t="s">
        <v>437</v>
      </c>
      <c r="G289" s="35"/>
      <c r="H289" s="35"/>
      <c r="I289" s="200"/>
      <c r="J289" s="35"/>
      <c r="K289" s="35"/>
      <c r="L289" s="38"/>
      <c r="M289" s="201"/>
      <c r="N289" s="202"/>
      <c r="O289" s="70"/>
      <c r="P289" s="70"/>
      <c r="Q289" s="70"/>
      <c r="R289" s="70"/>
      <c r="S289" s="70"/>
      <c r="T289" s="71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T289" s="16" t="s">
        <v>139</v>
      </c>
      <c r="AU289" s="16" t="s">
        <v>83</v>
      </c>
    </row>
    <row r="290" spans="2:63" s="12" customFormat="1" ht="22.9" customHeight="1">
      <c r="B290" s="169"/>
      <c r="C290" s="170"/>
      <c r="D290" s="171" t="s">
        <v>72</v>
      </c>
      <c r="E290" s="183" t="s">
        <v>439</v>
      </c>
      <c r="F290" s="183" t="s">
        <v>440</v>
      </c>
      <c r="G290" s="170"/>
      <c r="H290" s="170"/>
      <c r="I290" s="173"/>
      <c r="J290" s="184">
        <f>BK290</f>
        <v>0</v>
      </c>
      <c r="K290" s="170"/>
      <c r="L290" s="175"/>
      <c r="M290" s="176"/>
      <c r="N290" s="177"/>
      <c r="O290" s="177"/>
      <c r="P290" s="178">
        <f>SUM(P291:P297)</f>
        <v>0</v>
      </c>
      <c r="Q290" s="177"/>
      <c r="R290" s="178">
        <f>SUM(R291:R297)</f>
        <v>0</v>
      </c>
      <c r="S290" s="177"/>
      <c r="T290" s="179">
        <f>SUM(T291:T297)</f>
        <v>0</v>
      </c>
      <c r="AR290" s="180" t="s">
        <v>81</v>
      </c>
      <c r="AT290" s="181" t="s">
        <v>72</v>
      </c>
      <c r="AU290" s="181" t="s">
        <v>81</v>
      </c>
      <c r="AY290" s="180" t="s">
        <v>130</v>
      </c>
      <c r="BK290" s="182">
        <f>SUM(BK291:BK297)</f>
        <v>0</v>
      </c>
    </row>
    <row r="291" spans="1:65" s="2" customFormat="1" ht="24.2" customHeight="1">
      <c r="A291" s="33"/>
      <c r="B291" s="34"/>
      <c r="C291" s="185" t="s">
        <v>441</v>
      </c>
      <c r="D291" s="185" t="s">
        <v>132</v>
      </c>
      <c r="E291" s="186" t="s">
        <v>442</v>
      </c>
      <c r="F291" s="187" t="s">
        <v>443</v>
      </c>
      <c r="G291" s="188" t="s">
        <v>283</v>
      </c>
      <c r="H291" s="189">
        <v>3.628</v>
      </c>
      <c r="I291" s="190"/>
      <c r="J291" s="191">
        <f>ROUND(I291*H291,2)</f>
        <v>0</v>
      </c>
      <c r="K291" s="187" t="s">
        <v>136</v>
      </c>
      <c r="L291" s="38"/>
      <c r="M291" s="192" t="s">
        <v>1</v>
      </c>
      <c r="N291" s="193" t="s">
        <v>38</v>
      </c>
      <c r="O291" s="70"/>
      <c r="P291" s="194">
        <f>O291*H291</f>
        <v>0</v>
      </c>
      <c r="Q291" s="194">
        <v>0</v>
      </c>
      <c r="R291" s="194">
        <f>Q291*H291</f>
        <v>0</v>
      </c>
      <c r="S291" s="194">
        <v>0</v>
      </c>
      <c r="T291" s="195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96" t="s">
        <v>137</v>
      </c>
      <c r="AT291" s="196" t="s">
        <v>132</v>
      </c>
      <c r="AU291" s="196" t="s">
        <v>83</v>
      </c>
      <c r="AY291" s="16" t="s">
        <v>130</v>
      </c>
      <c r="BE291" s="197">
        <f>IF(N291="základní",J291,0)</f>
        <v>0</v>
      </c>
      <c r="BF291" s="197">
        <f>IF(N291="snížená",J291,0)</f>
        <v>0</v>
      </c>
      <c r="BG291" s="197">
        <f>IF(N291="zákl. přenesená",J291,0)</f>
        <v>0</v>
      </c>
      <c r="BH291" s="197">
        <f>IF(N291="sníž. přenesená",J291,0)</f>
        <v>0</v>
      </c>
      <c r="BI291" s="197">
        <f>IF(N291="nulová",J291,0)</f>
        <v>0</v>
      </c>
      <c r="BJ291" s="16" t="s">
        <v>81</v>
      </c>
      <c r="BK291" s="197">
        <f>ROUND(I291*H291,2)</f>
        <v>0</v>
      </c>
      <c r="BL291" s="16" t="s">
        <v>137</v>
      </c>
      <c r="BM291" s="196" t="s">
        <v>444</v>
      </c>
    </row>
    <row r="292" spans="1:47" s="2" customFormat="1" ht="19.5">
      <c r="A292" s="33"/>
      <c r="B292" s="34"/>
      <c r="C292" s="35"/>
      <c r="D292" s="198" t="s">
        <v>139</v>
      </c>
      <c r="E292" s="35"/>
      <c r="F292" s="199" t="s">
        <v>445</v>
      </c>
      <c r="G292" s="35"/>
      <c r="H292" s="35"/>
      <c r="I292" s="200"/>
      <c r="J292" s="35"/>
      <c r="K292" s="35"/>
      <c r="L292" s="38"/>
      <c r="M292" s="201"/>
      <c r="N292" s="202"/>
      <c r="O292" s="70"/>
      <c r="P292" s="70"/>
      <c r="Q292" s="70"/>
      <c r="R292" s="70"/>
      <c r="S292" s="70"/>
      <c r="T292" s="71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6" t="s">
        <v>139</v>
      </c>
      <c r="AU292" s="16" t="s">
        <v>83</v>
      </c>
    </row>
    <row r="293" spans="1:65" s="2" customFormat="1" ht="24.2" customHeight="1">
      <c r="A293" s="33"/>
      <c r="B293" s="34"/>
      <c r="C293" s="185" t="s">
        <v>446</v>
      </c>
      <c r="D293" s="185" t="s">
        <v>132</v>
      </c>
      <c r="E293" s="186" t="s">
        <v>447</v>
      </c>
      <c r="F293" s="187" t="s">
        <v>448</v>
      </c>
      <c r="G293" s="188" t="s">
        <v>283</v>
      </c>
      <c r="H293" s="189">
        <v>39.908</v>
      </c>
      <c r="I293" s="190"/>
      <c r="J293" s="191">
        <f>ROUND(I293*H293,2)</f>
        <v>0</v>
      </c>
      <c r="K293" s="187" t="s">
        <v>136</v>
      </c>
      <c r="L293" s="38"/>
      <c r="M293" s="192" t="s">
        <v>1</v>
      </c>
      <c r="N293" s="193" t="s">
        <v>38</v>
      </c>
      <c r="O293" s="70"/>
      <c r="P293" s="194">
        <f>O293*H293</f>
        <v>0</v>
      </c>
      <c r="Q293" s="194">
        <v>0</v>
      </c>
      <c r="R293" s="194">
        <f>Q293*H293</f>
        <v>0</v>
      </c>
      <c r="S293" s="194">
        <v>0</v>
      </c>
      <c r="T293" s="195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96" t="s">
        <v>137</v>
      </c>
      <c r="AT293" s="196" t="s">
        <v>132</v>
      </c>
      <c r="AU293" s="196" t="s">
        <v>83</v>
      </c>
      <c r="AY293" s="16" t="s">
        <v>130</v>
      </c>
      <c r="BE293" s="197">
        <f>IF(N293="základní",J293,0)</f>
        <v>0</v>
      </c>
      <c r="BF293" s="197">
        <f>IF(N293="snížená",J293,0)</f>
        <v>0</v>
      </c>
      <c r="BG293" s="197">
        <f>IF(N293="zákl. přenesená",J293,0)</f>
        <v>0</v>
      </c>
      <c r="BH293" s="197">
        <f>IF(N293="sníž. přenesená",J293,0)</f>
        <v>0</v>
      </c>
      <c r="BI293" s="197">
        <f>IF(N293="nulová",J293,0)</f>
        <v>0</v>
      </c>
      <c r="BJ293" s="16" t="s">
        <v>81</v>
      </c>
      <c r="BK293" s="197">
        <f>ROUND(I293*H293,2)</f>
        <v>0</v>
      </c>
      <c r="BL293" s="16" t="s">
        <v>137</v>
      </c>
      <c r="BM293" s="196" t="s">
        <v>449</v>
      </c>
    </row>
    <row r="294" spans="1:47" s="2" customFormat="1" ht="29.25">
      <c r="A294" s="33"/>
      <c r="B294" s="34"/>
      <c r="C294" s="35"/>
      <c r="D294" s="198" t="s">
        <v>139</v>
      </c>
      <c r="E294" s="35"/>
      <c r="F294" s="199" t="s">
        <v>450</v>
      </c>
      <c r="G294" s="35"/>
      <c r="H294" s="35"/>
      <c r="I294" s="200"/>
      <c r="J294" s="35"/>
      <c r="K294" s="35"/>
      <c r="L294" s="38"/>
      <c r="M294" s="201"/>
      <c r="N294" s="202"/>
      <c r="O294" s="70"/>
      <c r="P294" s="70"/>
      <c r="Q294" s="70"/>
      <c r="R294" s="70"/>
      <c r="S294" s="70"/>
      <c r="T294" s="71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6" t="s">
        <v>139</v>
      </c>
      <c r="AU294" s="16" t="s">
        <v>83</v>
      </c>
    </row>
    <row r="295" spans="2:51" s="13" customFormat="1" ht="11.25">
      <c r="B295" s="203"/>
      <c r="C295" s="204"/>
      <c r="D295" s="198" t="s">
        <v>152</v>
      </c>
      <c r="E295" s="205" t="s">
        <v>1</v>
      </c>
      <c r="F295" s="206" t="s">
        <v>451</v>
      </c>
      <c r="G295" s="204"/>
      <c r="H295" s="207">
        <v>39.908</v>
      </c>
      <c r="I295" s="208"/>
      <c r="J295" s="204"/>
      <c r="K295" s="204"/>
      <c r="L295" s="209"/>
      <c r="M295" s="210"/>
      <c r="N295" s="211"/>
      <c r="O295" s="211"/>
      <c r="P295" s="211"/>
      <c r="Q295" s="211"/>
      <c r="R295" s="211"/>
      <c r="S295" s="211"/>
      <c r="T295" s="212"/>
      <c r="AT295" s="213" t="s">
        <v>152</v>
      </c>
      <c r="AU295" s="213" t="s">
        <v>83</v>
      </c>
      <c r="AV295" s="13" t="s">
        <v>83</v>
      </c>
      <c r="AW295" s="13" t="s">
        <v>30</v>
      </c>
      <c r="AX295" s="13" t="s">
        <v>81</v>
      </c>
      <c r="AY295" s="213" t="s">
        <v>130</v>
      </c>
    </row>
    <row r="296" spans="1:65" s="2" customFormat="1" ht="33" customHeight="1">
      <c r="A296" s="33"/>
      <c r="B296" s="34"/>
      <c r="C296" s="185" t="s">
        <v>452</v>
      </c>
      <c r="D296" s="185" t="s">
        <v>132</v>
      </c>
      <c r="E296" s="186" t="s">
        <v>453</v>
      </c>
      <c r="F296" s="187" t="s">
        <v>454</v>
      </c>
      <c r="G296" s="188" t="s">
        <v>283</v>
      </c>
      <c r="H296" s="189">
        <v>3.628</v>
      </c>
      <c r="I296" s="190"/>
      <c r="J296" s="191">
        <f>ROUND(I296*H296,2)</f>
        <v>0</v>
      </c>
      <c r="K296" s="187" t="s">
        <v>136</v>
      </c>
      <c r="L296" s="38"/>
      <c r="M296" s="192" t="s">
        <v>1</v>
      </c>
      <c r="N296" s="193" t="s">
        <v>38</v>
      </c>
      <c r="O296" s="70"/>
      <c r="P296" s="194">
        <f>O296*H296</f>
        <v>0</v>
      </c>
      <c r="Q296" s="194">
        <v>0</v>
      </c>
      <c r="R296" s="194">
        <f>Q296*H296</f>
        <v>0</v>
      </c>
      <c r="S296" s="194">
        <v>0</v>
      </c>
      <c r="T296" s="195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96" t="s">
        <v>137</v>
      </c>
      <c r="AT296" s="196" t="s">
        <v>132</v>
      </c>
      <c r="AU296" s="196" t="s">
        <v>83</v>
      </c>
      <c r="AY296" s="16" t="s">
        <v>130</v>
      </c>
      <c r="BE296" s="197">
        <f>IF(N296="základní",J296,0)</f>
        <v>0</v>
      </c>
      <c r="BF296" s="197">
        <f>IF(N296="snížená",J296,0)</f>
        <v>0</v>
      </c>
      <c r="BG296" s="197">
        <f>IF(N296="zákl. přenesená",J296,0)</f>
        <v>0</v>
      </c>
      <c r="BH296" s="197">
        <f>IF(N296="sníž. přenesená",J296,0)</f>
        <v>0</v>
      </c>
      <c r="BI296" s="197">
        <f>IF(N296="nulová",J296,0)</f>
        <v>0</v>
      </c>
      <c r="BJ296" s="16" t="s">
        <v>81</v>
      </c>
      <c r="BK296" s="197">
        <f>ROUND(I296*H296,2)</f>
        <v>0</v>
      </c>
      <c r="BL296" s="16" t="s">
        <v>137</v>
      </c>
      <c r="BM296" s="196" t="s">
        <v>455</v>
      </c>
    </row>
    <row r="297" spans="1:47" s="2" customFormat="1" ht="29.25">
      <c r="A297" s="33"/>
      <c r="B297" s="34"/>
      <c r="C297" s="35"/>
      <c r="D297" s="198" t="s">
        <v>139</v>
      </c>
      <c r="E297" s="35"/>
      <c r="F297" s="199" t="s">
        <v>456</v>
      </c>
      <c r="G297" s="35"/>
      <c r="H297" s="35"/>
      <c r="I297" s="200"/>
      <c r="J297" s="35"/>
      <c r="K297" s="35"/>
      <c r="L297" s="38"/>
      <c r="M297" s="201"/>
      <c r="N297" s="202"/>
      <c r="O297" s="70"/>
      <c r="P297" s="70"/>
      <c r="Q297" s="70"/>
      <c r="R297" s="70"/>
      <c r="S297" s="70"/>
      <c r="T297" s="71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6" t="s">
        <v>139</v>
      </c>
      <c r="AU297" s="16" t="s">
        <v>83</v>
      </c>
    </row>
    <row r="298" spans="2:63" s="12" customFormat="1" ht="22.9" customHeight="1">
      <c r="B298" s="169"/>
      <c r="C298" s="170"/>
      <c r="D298" s="171" t="s">
        <v>72</v>
      </c>
      <c r="E298" s="183" t="s">
        <v>457</v>
      </c>
      <c r="F298" s="183" t="s">
        <v>458</v>
      </c>
      <c r="G298" s="170"/>
      <c r="H298" s="170"/>
      <c r="I298" s="173"/>
      <c r="J298" s="184">
        <f>BK298</f>
        <v>0</v>
      </c>
      <c r="K298" s="170"/>
      <c r="L298" s="175"/>
      <c r="M298" s="176"/>
      <c r="N298" s="177"/>
      <c r="O298" s="177"/>
      <c r="P298" s="178">
        <f>SUM(P299:P300)</f>
        <v>0</v>
      </c>
      <c r="Q298" s="177"/>
      <c r="R298" s="178">
        <f>SUM(R299:R300)</f>
        <v>0</v>
      </c>
      <c r="S298" s="177"/>
      <c r="T298" s="179">
        <f>SUM(T299:T300)</f>
        <v>0</v>
      </c>
      <c r="AR298" s="180" t="s">
        <v>81</v>
      </c>
      <c r="AT298" s="181" t="s">
        <v>72</v>
      </c>
      <c r="AU298" s="181" t="s">
        <v>81</v>
      </c>
      <c r="AY298" s="180" t="s">
        <v>130</v>
      </c>
      <c r="BK298" s="182">
        <f>SUM(BK299:BK300)</f>
        <v>0</v>
      </c>
    </row>
    <row r="299" spans="1:65" s="2" customFormat="1" ht="24.2" customHeight="1">
      <c r="A299" s="33"/>
      <c r="B299" s="34"/>
      <c r="C299" s="185" t="s">
        <v>459</v>
      </c>
      <c r="D299" s="185" t="s">
        <v>132</v>
      </c>
      <c r="E299" s="186" t="s">
        <v>460</v>
      </c>
      <c r="F299" s="187" t="s">
        <v>461</v>
      </c>
      <c r="G299" s="188" t="s">
        <v>283</v>
      </c>
      <c r="H299" s="189">
        <v>35.55</v>
      </c>
      <c r="I299" s="190"/>
      <c r="J299" s="191">
        <f>ROUND(I299*H299,2)</f>
        <v>0</v>
      </c>
      <c r="K299" s="187" t="s">
        <v>136</v>
      </c>
      <c r="L299" s="38"/>
      <c r="M299" s="192" t="s">
        <v>1</v>
      </c>
      <c r="N299" s="193" t="s">
        <v>38</v>
      </c>
      <c r="O299" s="70"/>
      <c r="P299" s="194">
        <f>O299*H299</f>
        <v>0</v>
      </c>
      <c r="Q299" s="194">
        <v>0</v>
      </c>
      <c r="R299" s="194">
        <f>Q299*H299</f>
        <v>0</v>
      </c>
      <c r="S299" s="194">
        <v>0</v>
      </c>
      <c r="T299" s="195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96" t="s">
        <v>137</v>
      </c>
      <c r="AT299" s="196" t="s">
        <v>132</v>
      </c>
      <c r="AU299" s="196" t="s">
        <v>83</v>
      </c>
      <c r="AY299" s="16" t="s">
        <v>130</v>
      </c>
      <c r="BE299" s="197">
        <f>IF(N299="základní",J299,0)</f>
        <v>0</v>
      </c>
      <c r="BF299" s="197">
        <f>IF(N299="snížená",J299,0)</f>
        <v>0</v>
      </c>
      <c r="BG299" s="197">
        <f>IF(N299="zákl. přenesená",J299,0)</f>
        <v>0</v>
      </c>
      <c r="BH299" s="197">
        <f>IF(N299="sníž. přenesená",J299,0)</f>
        <v>0</v>
      </c>
      <c r="BI299" s="197">
        <f>IF(N299="nulová",J299,0)</f>
        <v>0</v>
      </c>
      <c r="BJ299" s="16" t="s">
        <v>81</v>
      </c>
      <c r="BK299" s="197">
        <f>ROUND(I299*H299,2)</f>
        <v>0</v>
      </c>
      <c r="BL299" s="16" t="s">
        <v>137</v>
      </c>
      <c r="BM299" s="196" t="s">
        <v>462</v>
      </c>
    </row>
    <row r="300" spans="1:47" s="2" customFormat="1" ht="29.25">
      <c r="A300" s="33"/>
      <c r="B300" s="34"/>
      <c r="C300" s="35"/>
      <c r="D300" s="198" t="s">
        <v>139</v>
      </c>
      <c r="E300" s="35"/>
      <c r="F300" s="199" t="s">
        <v>463</v>
      </c>
      <c r="G300" s="35"/>
      <c r="H300" s="35"/>
      <c r="I300" s="200"/>
      <c r="J300" s="35"/>
      <c r="K300" s="35"/>
      <c r="L300" s="38"/>
      <c r="M300" s="235"/>
      <c r="N300" s="236"/>
      <c r="O300" s="237"/>
      <c r="P300" s="237"/>
      <c r="Q300" s="237"/>
      <c r="R300" s="237"/>
      <c r="S300" s="237"/>
      <c r="T300" s="238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6" t="s">
        <v>139</v>
      </c>
      <c r="AU300" s="16" t="s">
        <v>83</v>
      </c>
    </row>
    <row r="301" spans="1:31" s="2" customFormat="1" ht="6.95" customHeight="1">
      <c r="A301" s="33"/>
      <c r="B301" s="53"/>
      <c r="C301" s="54"/>
      <c r="D301" s="54"/>
      <c r="E301" s="54"/>
      <c r="F301" s="54"/>
      <c r="G301" s="54"/>
      <c r="H301" s="54"/>
      <c r="I301" s="54"/>
      <c r="J301" s="54"/>
      <c r="K301" s="54"/>
      <c r="L301" s="38"/>
      <c r="M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</row>
  </sheetData>
  <sheetProtection algorithmName="SHA-512" hashValue="7mTasURACtDVqiahDyyU7/ndVwHQUcqbUg1qH/kqmc58I8Boa0rNI7NaFBJew90/VgV4p+F88NF9DcwA1Z2Sgg==" saltValue="+5XQOEHzqefdtPh8XUWHEgV0NC4y4jkWTMfMwgarjn0VYcMaKYex0xBtKllREDNxE7gNT7aUuIuLtGgCTYF2tg==" spinCount="100000" sheet="1" objects="1" scenarios="1" formatColumns="0" formatRows="0" autoFilter="0"/>
  <autoFilter ref="C122:K300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6" t="s">
        <v>86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4.95" customHeight="1">
      <c r="B4" s="19"/>
      <c r="D4" s="109" t="s">
        <v>96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0" t="str">
        <f>'Rekapitulace stavby'!K6</f>
        <v>Oprava zatrubněného potoka Č. Kamenice - II. etapa R1</v>
      </c>
      <c r="F7" s="281"/>
      <c r="G7" s="281"/>
      <c r="H7" s="281"/>
      <c r="L7" s="19"/>
    </row>
    <row r="8" spans="1:31" s="2" customFormat="1" ht="12" customHeight="1">
      <c r="A8" s="33"/>
      <c r="B8" s="38"/>
      <c r="C8" s="33"/>
      <c r="D8" s="111" t="s">
        <v>97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2" t="s">
        <v>464</v>
      </c>
      <c r="F9" s="283"/>
      <c r="G9" s="283"/>
      <c r="H9" s="283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99</v>
      </c>
      <c r="G12" s="33"/>
      <c r="H12" s="33"/>
      <c r="I12" s="111" t="s">
        <v>22</v>
      </c>
      <c r="J12" s="113" t="str">
        <f>'Rekapitulace stavby'!AN8</f>
        <v>18. 10. 2021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">
        <v>100</v>
      </c>
      <c r="F15" s="33"/>
      <c r="G15" s="33"/>
      <c r="H15" s="33"/>
      <c r="I15" s="111" t="s">
        <v>26</v>
      </c>
      <c r="J15" s="11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4" t="str">
        <f>'Rekapitulace stavby'!E14</f>
        <v>Vyplň údaj</v>
      </c>
      <c r="F18" s="285"/>
      <c r="G18" s="285"/>
      <c r="H18" s="285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">
        <v>101</v>
      </c>
      <c r="F21" s="33"/>
      <c r="G21" s="33"/>
      <c r="H21" s="33"/>
      <c r="I21" s="111" t="s">
        <v>26</v>
      </c>
      <c r="J21" s="112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102</v>
      </c>
      <c r="F24" s="33"/>
      <c r="G24" s="33"/>
      <c r="H24" s="33"/>
      <c r="I24" s="111" t="s">
        <v>26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6" t="s">
        <v>1</v>
      </c>
      <c r="F27" s="286"/>
      <c r="G27" s="286"/>
      <c r="H27" s="286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33</v>
      </c>
      <c r="E30" s="33"/>
      <c r="F30" s="33"/>
      <c r="G30" s="33"/>
      <c r="H30" s="33"/>
      <c r="I30" s="33"/>
      <c r="J30" s="119">
        <f>ROUND(J124,2)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35</v>
      </c>
      <c r="G32" s="33"/>
      <c r="H32" s="33"/>
      <c r="I32" s="120" t="s">
        <v>34</v>
      </c>
      <c r="J32" s="120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37</v>
      </c>
      <c r="E33" s="111" t="s">
        <v>38</v>
      </c>
      <c r="F33" s="122">
        <f>ROUND((SUM(BE124:BE264)),2)</f>
        <v>0</v>
      </c>
      <c r="G33" s="33"/>
      <c r="H33" s="33"/>
      <c r="I33" s="123">
        <v>0.21</v>
      </c>
      <c r="J33" s="122">
        <f>ROUND(((SUM(BE124:BE264))*I33),2)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39</v>
      </c>
      <c r="F34" s="122">
        <f>ROUND((SUM(BF124:BF264)),2)</f>
        <v>0</v>
      </c>
      <c r="G34" s="33"/>
      <c r="H34" s="33"/>
      <c r="I34" s="123">
        <v>0.15</v>
      </c>
      <c r="J34" s="122">
        <f>ROUND(((SUM(BF124:BF264))*I34),2)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40</v>
      </c>
      <c r="F35" s="122">
        <f>ROUND((SUM(BG124:BG264)),2)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41</v>
      </c>
      <c r="F36" s="122">
        <f>ROUND((SUM(BH124:BH264)),2)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42</v>
      </c>
      <c r="F37" s="122">
        <f>ROUND((SUM(BI124:BI264)),2)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46</v>
      </c>
      <c r="E50" s="132"/>
      <c r="F50" s="132"/>
      <c r="G50" s="131" t="s">
        <v>47</v>
      </c>
      <c r="H50" s="132"/>
      <c r="I50" s="132"/>
      <c r="J50" s="132"/>
      <c r="K50" s="132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3" t="s">
        <v>48</v>
      </c>
      <c r="E61" s="134"/>
      <c r="F61" s="135" t="s">
        <v>49</v>
      </c>
      <c r="G61" s="133" t="s">
        <v>48</v>
      </c>
      <c r="H61" s="134"/>
      <c r="I61" s="134"/>
      <c r="J61" s="136" t="s">
        <v>49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1" t="s">
        <v>50</v>
      </c>
      <c r="E65" s="137"/>
      <c r="F65" s="137"/>
      <c r="G65" s="131" t="s">
        <v>51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3" t="s">
        <v>48</v>
      </c>
      <c r="E76" s="134"/>
      <c r="F76" s="135" t="s">
        <v>49</v>
      </c>
      <c r="G76" s="133" t="s">
        <v>48</v>
      </c>
      <c r="H76" s="134"/>
      <c r="I76" s="134"/>
      <c r="J76" s="136" t="s">
        <v>49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7" t="str">
        <f>E7</f>
        <v>Oprava zatrubněného potoka Č. Kamenice - II. etapa R1</v>
      </c>
      <c r="F85" s="288"/>
      <c r="G85" s="288"/>
      <c r="H85" s="288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97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39" t="str">
        <f>E9</f>
        <v>02 - IO 02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Č. Kamenice</v>
      </c>
      <c r="G89" s="35"/>
      <c r="H89" s="35"/>
      <c r="I89" s="28" t="s">
        <v>22</v>
      </c>
      <c r="J89" s="65" t="str">
        <f>IF(J12="","",J12)</f>
        <v>18. 10. 2021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Město Č. Kamenice</v>
      </c>
      <c r="G91" s="35"/>
      <c r="H91" s="35"/>
      <c r="I91" s="28" t="s">
        <v>29</v>
      </c>
      <c r="J91" s="31" t="str">
        <f>E21</f>
        <v>Ing. Folbrecht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>J. Nešněra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104</v>
      </c>
      <c r="D94" s="143"/>
      <c r="E94" s="143"/>
      <c r="F94" s="143"/>
      <c r="G94" s="143"/>
      <c r="H94" s="143"/>
      <c r="I94" s="143"/>
      <c r="J94" s="144" t="s">
        <v>105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106</v>
      </c>
      <c r="D96" s="35"/>
      <c r="E96" s="35"/>
      <c r="F96" s="35"/>
      <c r="G96" s="35"/>
      <c r="H96" s="35"/>
      <c r="I96" s="35"/>
      <c r="J96" s="83">
        <f>J124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107</v>
      </c>
    </row>
    <row r="97" spans="2:12" s="9" customFormat="1" ht="24.95" customHeight="1">
      <c r="B97" s="146"/>
      <c r="C97" s="147"/>
      <c r="D97" s="148" t="s">
        <v>108</v>
      </c>
      <c r="E97" s="149"/>
      <c r="F97" s="149"/>
      <c r="G97" s="149"/>
      <c r="H97" s="149"/>
      <c r="I97" s="149"/>
      <c r="J97" s="150">
        <f>J125</f>
        <v>0</v>
      </c>
      <c r="K97" s="147"/>
      <c r="L97" s="151"/>
    </row>
    <row r="98" spans="2:12" s="10" customFormat="1" ht="19.9" customHeight="1">
      <c r="B98" s="152"/>
      <c r="C98" s="153"/>
      <c r="D98" s="154" t="s">
        <v>109</v>
      </c>
      <c r="E98" s="155"/>
      <c r="F98" s="155"/>
      <c r="G98" s="155"/>
      <c r="H98" s="155"/>
      <c r="I98" s="155"/>
      <c r="J98" s="156">
        <f>J126</f>
        <v>0</v>
      </c>
      <c r="K98" s="153"/>
      <c r="L98" s="157"/>
    </row>
    <row r="99" spans="2:12" s="10" customFormat="1" ht="19.9" customHeight="1">
      <c r="B99" s="152"/>
      <c r="C99" s="153"/>
      <c r="D99" s="154" t="s">
        <v>110</v>
      </c>
      <c r="E99" s="155"/>
      <c r="F99" s="155"/>
      <c r="G99" s="155"/>
      <c r="H99" s="155"/>
      <c r="I99" s="155"/>
      <c r="J99" s="156">
        <f>J198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111</v>
      </c>
      <c r="E100" s="155"/>
      <c r="F100" s="155"/>
      <c r="G100" s="155"/>
      <c r="H100" s="155"/>
      <c r="I100" s="155"/>
      <c r="J100" s="156">
        <f>J201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112</v>
      </c>
      <c r="E101" s="155"/>
      <c r="F101" s="155"/>
      <c r="G101" s="155"/>
      <c r="H101" s="155"/>
      <c r="I101" s="155"/>
      <c r="J101" s="156">
        <f>J209</f>
        <v>0</v>
      </c>
      <c r="K101" s="153"/>
      <c r="L101" s="157"/>
    </row>
    <row r="102" spans="2:12" s="10" customFormat="1" ht="19.9" customHeight="1">
      <c r="B102" s="152"/>
      <c r="C102" s="153"/>
      <c r="D102" s="154" t="s">
        <v>465</v>
      </c>
      <c r="E102" s="155"/>
      <c r="F102" s="155"/>
      <c r="G102" s="155"/>
      <c r="H102" s="155"/>
      <c r="I102" s="155"/>
      <c r="J102" s="156">
        <f>J249</f>
        <v>0</v>
      </c>
      <c r="K102" s="153"/>
      <c r="L102" s="157"/>
    </row>
    <row r="103" spans="2:12" s="10" customFormat="1" ht="19.9" customHeight="1">
      <c r="B103" s="152"/>
      <c r="C103" s="153"/>
      <c r="D103" s="154" t="s">
        <v>113</v>
      </c>
      <c r="E103" s="155"/>
      <c r="F103" s="155"/>
      <c r="G103" s="155"/>
      <c r="H103" s="155"/>
      <c r="I103" s="155"/>
      <c r="J103" s="156">
        <f>J254</f>
        <v>0</v>
      </c>
      <c r="K103" s="153"/>
      <c r="L103" s="157"/>
    </row>
    <row r="104" spans="2:12" s="10" customFormat="1" ht="19.9" customHeight="1">
      <c r="B104" s="152"/>
      <c r="C104" s="153"/>
      <c r="D104" s="154" t="s">
        <v>114</v>
      </c>
      <c r="E104" s="155"/>
      <c r="F104" s="155"/>
      <c r="G104" s="155"/>
      <c r="H104" s="155"/>
      <c r="I104" s="155"/>
      <c r="J104" s="156">
        <f>J262</f>
        <v>0</v>
      </c>
      <c r="K104" s="153"/>
      <c r="L104" s="157"/>
    </row>
    <row r="105" spans="1:31" s="2" customFormat="1" ht="21.75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31" s="2" customFormat="1" ht="6.95" customHeight="1">
      <c r="A110" s="33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4.95" customHeight="1">
      <c r="A111" s="33"/>
      <c r="B111" s="34"/>
      <c r="C111" s="22" t="s">
        <v>115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6.95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16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5"/>
      <c r="D114" s="35"/>
      <c r="E114" s="287" t="str">
        <f>E7</f>
        <v>Oprava zatrubněného potoka Č. Kamenice - II. etapa R1</v>
      </c>
      <c r="F114" s="288"/>
      <c r="G114" s="288"/>
      <c r="H114" s="288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97</v>
      </c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6.5" customHeight="1">
      <c r="A116" s="33"/>
      <c r="B116" s="34"/>
      <c r="C116" s="35"/>
      <c r="D116" s="35"/>
      <c r="E116" s="239" t="str">
        <f>E9</f>
        <v>02 - IO 02</v>
      </c>
      <c r="F116" s="289"/>
      <c r="G116" s="289"/>
      <c r="H116" s="289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8" t="s">
        <v>20</v>
      </c>
      <c r="D118" s="35"/>
      <c r="E118" s="35"/>
      <c r="F118" s="26" t="str">
        <f>F12</f>
        <v>Č. Kamenice</v>
      </c>
      <c r="G118" s="35"/>
      <c r="H118" s="35"/>
      <c r="I118" s="28" t="s">
        <v>22</v>
      </c>
      <c r="J118" s="65" t="str">
        <f>IF(J12="","",J12)</f>
        <v>18. 10. 2021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5" customHeight="1">
      <c r="A119" s="33"/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5.2" customHeight="1">
      <c r="A120" s="33"/>
      <c r="B120" s="34"/>
      <c r="C120" s="28" t="s">
        <v>24</v>
      </c>
      <c r="D120" s="35"/>
      <c r="E120" s="35"/>
      <c r="F120" s="26" t="str">
        <f>E15</f>
        <v>Město Č. Kamenice</v>
      </c>
      <c r="G120" s="35"/>
      <c r="H120" s="35"/>
      <c r="I120" s="28" t="s">
        <v>29</v>
      </c>
      <c r="J120" s="31" t="str">
        <f>E21</f>
        <v>Ing. Folbrecht</v>
      </c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2" customHeight="1">
      <c r="A121" s="33"/>
      <c r="B121" s="34"/>
      <c r="C121" s="28" t="s">
        <v>27</v>
      </c>
      <c r="D121" s="35"/>
      <c r="E121" s="35"/>
      <c r="F121" s="26" t="str">
        <f>IF(E18="","",E18)</f>
        <v>Vyplň údaj</v>
      </c>
      <c r="G121" s="35"/>
      <c r="H121" s="35"/>
      <c r="I121" s="28" t="s">
        <v>31</v>
      </c>
      <c r="J121" s="31" t="str">
        <f>E24</f>
        <v>J. Nešněra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0.35" customHeight="1">
      <c r="A122" s="33"/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1" customFormat="1" ht="29.25" customHeight="1">
      <c r="A123" s="158"/>
      <c r="B123" s="159"/>
      <c r="C123" s="160" t="s">
        <v>116</v>
      </c>
      <c r="D123" s="161" t="s">
        <v>58</v>
      </c>
      <c r="E123" s="161" t="s">
        <v>54</v>
      </c>
      <c r="F123" s="161" t="s">
        <v>55</v>
      </c>
      <c r="G123" s="161" t="s">
        <v>117</v>
      </c>
      <c r="H123" s="161" t="s">
        <v>118</v>
      </c>
      <c r="I123" s="161" t="s">
        <v>119</v>
      </c>
      <c r="J123" s="161" t="s">
        <v>105</v>
      </c>
      <c r="K123" s="162" t="s">
        <v>120</v>
      </c>
      <c r="L123" s="163"/>
      <c r="M123" s="74" t="s">
        <v>1</v>
      </c>
      <c r="N123" s="75" t="s">
        <v>37</v>
      </c>
      <c r="O123" s="75" t="s">
        <v>121</v>
      </c>
      <c r="P123" s="75" t="s">
        <v>122</v>
      </c>
      <c r="Q123" s="75" t="s">
        <v>123</v>
      </c>
      <c r="R123" s="75" t="s">
        <v>124</v>
      </c>
      <c r="S123" s="75" t="s">
        <v>125</v>
      </c>
      <c r="T123" s="76" t="s">
        <v>126</v>
      </c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</row>
    <row r="124" spans="1:63" s="2" customFormat="1" ht="22.9" customHeight="1">
      <c r="A124" s="33"/>
      <c r="B124" s="34"/>
      <c r="C124" s="81" t="s">
        <v>127</v>
      </c>
      <c r="D124" s="35"/>
      <c r="E124" s="35"/>
      <c r="F124" s="35"/>
      <c r="G124" s="35"/>
      <c r="H124" s="35"/>
      <c r="I124" s="35"/>
      <c r="J124" s="164">
        <f>BK124</f>
        <v>0</v>
      </c>
      <c r="K124" s="35"/>
      <c r="L124" s="38"/>
      <c r="M124" s="77"/>
      <c r="N124" s="165"/>
      <c r="O124" s="78"/>
      <c r="P124" s="166">
        <f>P125</f>
        <v>0</v>
      </c>
      <c r="Q124" s="78"/>
      <c r="R124" s="166">
        <f>R125</f>
        <v>87.2510535</v>
      </c>
      <c r="S124" s="78"/>
      <c r="T124" s="167">
        <f>T125</f>
        <v>14.11392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72</v>
      </c>
      <c r="AU124" s="16" t="s">
        <v>107</v>
      </c>
      <c r="BK124" s="168">
        <f>BK125</f>
        <v>0</v>
      </c>
    </row>
    <row r="125" spans="2:63" s="12" customFormat="1" ht="25.9" customHeight="1">
      <c r="B125" s="169"/>
      <c r="C125" s="170"/>
      <c r="D125" s="171" t="s">
        <v>72</v>
      </c>
      <c r="E125" s="172" t="s">
        <v>128</v>
      </c>
      <c r="F125" s="172" t="s">
        <v>129</v>
      </c>
      <c r="G125" s="170"/>
      <c r="H125" s="170"/>
      <c r="I125" s="173"/>
      <c r="J125" s="174">
        <f>BK125</f>
        <v>0</v>
      </c>
      <c r="K125" s="170"/>
      <c r="L125" s="175"/>
      <c r="M125" s="176"/>
      <c r="N125" s="177"/>
      <c r="O125" s="177"/>
      <c r="P125" s="178">
        <f>P126+P198+P201+P209+P249+P254+P262</f>
        <v>0</v>
      </c>
      <c r="Q125" s="177"/>
      <c r="R125" s="178">
        <f>R126+R198+R201+R209+R249+R254+R262</f>
        <v>87.2510535</v>
      </c>
      <c r="S125" s="177"/>
      <c r="T125" s="179">
        <f>T126+T198+T201+T209+T249+T254+T262</f>
        <v>14.11392</v>
      </c>
      <c r="AR125" s="180" t="s">
        <v>81</v>
      </c>
      <c r="AT125" s="181" t="s">
        <v>72</v>
      </c>
      <c r="AU125" s="181" t="s">
        <v>73</v>
      </c>
      <c r="AY125" s="180" t="s">
        <v>130</v>
      </c>
      <c r="BK125" s="182">
        <f>BK126+BK198+BK201+BK209+BK249+BK254+BK262</f>
        <v>0</v>
      </c>
    </row>
    <row r="126" spans="2:63" s="12" customFormat="1" ht="22.9" customHeight="1">
      <c r="B126" s="169"/>
      <c r="C126" s="170"/>
      <c r="D126" s="171" t="s">
        <v>72</v>
      </c>
      <c r="E126" s="183" t="s">
        <v>81</v>
      </c>
      <c r="F126" s="183" t="s">
        <v>131</v>
      </c>
      <c r="G126" s="170"/>
      <c r="H126" s="170"/>
      <c r="I126" s="173"/>
      <c r="J126" s="184">
        <f>BK126</f>
        <v>0</v>
      </c>
      <c r="K126" s="170"/>
      <c r="L126" s="175"/>
      <c r="M126" s="176"/>
      <c r="N126" s="177"/>
      <c r="O126" s="177"/>
      <c r="P126" s="178">
        <f>SUM(P127:P197)</f>
        <v>0</v>
      </c>
      <c r="Q126" s="177"/>
      <c r="R126" s="178">
        <f>SUM(R127:R197)</f>
        <v>59.44271</v>
      </c>
      <c r="S126" s="177"/>
      <c r="T126" s="179">
        <f>SUM(T127:T197)</f>
        <v>0</v>
      </c>
      <c r="AR126" s="180" t="s">
        <v>81</v>
      </c>
      <c r="AT126" s="181" t="s">
        <v>72</v>
      </c>
      <c r="AU126" s="181" t="s">
        <v>81</v>
      </c>
      <c r="AY126" s="180" t="s">
        <v>130</v>
      </c>
      <c r="BK126" s="182">
        <f>SUM(BK127:BK197)</f>
        <v>0</v>
      </c>
    </row>
    <row r="127" spans="1:65" s="2" customFormat="1" ht="24.2" customHeight="1">
      <c r="A127" s="33"/>
      <c r="B127" s="34"/>
      <c r="C127" s="185" t="s">
        <v>81</v>
      </c>
      <c r="D127" s="185" t="s">
        <v>132</v>
      </c>
      <c r="E127" s="186" t="s">
        <v>133</v>
      </c>
      <c r="F127" s="187" t="s">
        <v>134</v>
      </c>
      <c r="G127" s="188" t="s">
        <v>135</v>
      </c>
      <c r="H127" s="189">
        <v>20</v>
      </c>
      <c r="I127" s="190"/>
      <c r="J127" s="191">
        <f>ROUND(I127*H127,2)</f>
        <v>0</v>
      </c>
      <c r="K127" s="187" t="s">
        <v>136</v>
      </c>
      <c r="L127" s="38"/>
      <c r="M127" s="192" t="s">
        <v>1</v>
      </c>
      <c r="N127" s="193" t="s">
        <v>38</v>
      </c>
      <c r="O127" s="70"/>
      <c r="P127" s="194">
        <f>O127*H127</f>
        <v>0</v>
      </c>
      <c r="Q127" s="194">
        <v>3E-05</v>
      </c>
      <c r="R127" s="194">
        <f>Q127*H127</f>
        <v>0.0006000000000000001</v>
      </c>
      <c r="S127" s="194">
        <v>0</v>
      </c>
      <c r="T127" s="195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6" t="s">
        <v>137</v>
      </c>
      <c r="AT127" s="196" t="s">
        <v>132</v>
      </c>
      <c r="AU127" s="196" t="s">
        <v>83</v>
      </c>
      <c r="AY127" s="16" t="s">
        <v>130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16" t="s">
        <v>81</v>
      </c>
      <c r="BK127" s="197">
        <f>ROUND(I127*H127,2)</f>
        <v>0</v>
      </c>
      <c r="BL127" s="16" t="s">
        <v>137</v>
      </c>
      <c r="BM127" s="196" t="s">
        <v>466</v>
      </c>
    </row>
    <row r="128" spans="1:47" s="2" customFormat="1" ht="19.5">
      <c r="A128" s="33"/>
      <c r="B128" s="34"/>
      <c r="C128" s="35"/>
      <c r="D128" s="198" t="s">
        <v>139</v>
      </c>
      <c r="E128" s="35"/>
      <c r="F128" s="199" t="s">
        <v>140</v>
      </c>
      <c r="G128" s="35"/>
      <c r="H128" s="35"/>
      <c r="I128" s="200"/>
      <c r="J128" s="35"/>
      <c r="K128" s="35"/>
      <c r="L128" s="38"/>
      <c r="M128" s="201"/>
      <c r="N128" s="202"/>
      <c r="O128" s="70"/>
      <c r="P128" s="70"/>
      <c r="Q128" s="70"/>
      <c r="R128" s="70"/>
      <c r="S128" s="70"/>
      <c r="T128" s="71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139</v>
      </c>
      <c r="AU128" s="16" t="s">
        <v>83</v>
      </c>
    </row>
    <row r="129" spans="1:65" s="2" customFormat="1" ht="24.2" customHeight="1">
      <c r="A129" s="33"/>
      <c r="B129" s="34"/>
      <c r="C129" s="185" t="s">
        <v>83</v>
      </c>
      <c r="D129" s="185" t="s">
        <v>132</v>
      </c>
      <c r="E129" s="186" t="s">
        <v>141</v>
      </c>
      <c r="F129" s="187" t="s">
        <v>142</v>
      </c>
      <c r="G129" s="188" t="s">
        <v>143</v>
      </c>
      <c r="H129" s="189">
        <v>20</v>
      </c>
      <c r="I129" s="190"/>
      <c r="J129" s="191">
        <f>ROUND(I129*H129,2)</f>
        <v>0</v>
      </c>
      <c r="K129" s="187" t="s">
        <v>136</v>
      </c>
      <c r="L129" s="38"/>
      <c r="M129" s="192" t="s">
        <v>1</v>
      </c>
      <c r="N129" s="193" t="s">
        <v>38</v>
      </c>
      <c r="O129" s="70"/>
      <c r="P129" s="194">
        <f>O129*H129</f>
        <v>0</v>
      </c>
      <c r="Q129" s="194">
        <v>0</v>
      </c>
      <c r="R129" s="194">
        <f>Q129*H129</f>
        <v>0</v>
      </c>
      <c r="S129" s="194">
        <v>0</v>
      </c>
      <c r="T129" s="19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6" t="s">
        <v>137</v>
      </c>
      <c r="AT129" s="196" t="s">
        <v>132</v>
      </c>
      <c r="AU129" s="196" t="s">
        <v>83</v>
      </c>
      <c r="AY129" s="16" t="s">
        <v>130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6" t="s">
        <v>81</v>
      </c>
      <c r="BK129" s="197">
        <f>ROUND(I129*H129,2)</f>
        <v>0</v>
      </c>
      <c r="BL129" s="16" t="s">
        <v>137</v>
      </c>
      <c r="BM129" s="196" t="s">
        <v>467</v>
      </c>
    </row>
    <row r="130" spans="1:47" s="2" customFormat="1" ht="19.5">
      <c r="A130" s="33"/>
      <c r="B130" s="34"/>
      <c r="C130" s="35"/>
      <c r="D130" s="198" t="s">
        <v>139</v>
      </c>
      <c r="E130" s="35"/>
      <c r="F130" s="199" t="s">
        <v>145</v>
      </c>
      <c r="G130" s="35"/>
      <c r="H130" s="35"/>
      <c r="I130" s="200"/>
      <c r="J130" s="35"/>
      <c r="K130" s="35"/>
      <c r="L130" s="38"/>
      <c r="M130" s="201"/>
      <c r="N130" s="202"/>
      <c r="O130" s="70"/>
      <c r="P130" s="70"/>
      <c r="Q130" s="70"/>
      <c r="R130" s="70"/>
      <c r="S130" s="70"/>
      <c r="T130" s="71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139</v>
      </c>
      <c r="AU130" s="16" t="s">
        <v>83</v>
      </c>
    </row>
    <row r="131" spans="1:65" s="2" customFormat="1" ht="16.5" customHeight="1">
      <c r="A131" s="33"/>
      <c r="B131" s="34"/>
      <c r="C131" s="185" t="s">
        <v>146</v>
      </c>
      <c r="D131" s="185" t="s">
        <v>132</v>
      </c>
      <c r="E131" s="186" t="s">
        <v>147</v>
      </c>
      <c r="F131" s="187" t="s">
        <v>148</v>
      </c>
      <c r="G131" s="188" t="s">
        <v>149</v>
      </c>
      <c r="H131" s="189">
        <v>1</v>
      </c>
      <c r="I131" s="190"/>
      <c r="J131" s="191">
        <f>ROUND(I131*H131,2)</f>
        <v>0</v>
      </c>
      <c r="K131" s="187" t="s">
        <v>136</v>
      </c>
      <c r="L131" s="38"/>
      <c r="M131" s="192" t="s">
        <v>1</v>
      </c>
      <c r="N131" s="193" t="s">
        <v>38</v>
      </c>
      <c r="O131" s="70"/>
      <c r="P131" s="194">
        <f>O131*H131</f>
        <v>0</v>
      </c>
      <c r="Q131" s="194">
        <v>0.0369</v>
      </c>
      <c r="R131" s="194">
        <f>Q131*H131</f>
        <v>0.0369</v>
      </c>
      <c r="S131" s="194">
        <v>0</v>
      </c>
      <c r="T131" s="195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6" t="s">
        <v>137</v>
      </c>
      <c r="AT131" s="196" t="s">
        <v>132</v>
      </c>
      <c r="AU131" s="196" t="s">
        <v>83</v>
      </c>
      <c r="AY131" s="16" t="s">
        <v>130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6" t="s">
        <v>81</v>
      </c>
      <c r="BK131" s="197">
        <f>ROUND(I131*H131,2)</f>
        <v>0</v>
      </c>
      <c r="BL131" s="16" t="s">
        <v>137</v>
      </c>
      <c r="BM131" s="196" t="s">
        <v>468</v>
      </c>
    </row>
    <row r="132" spans="1:47" s="2" customFormat="1" ht="58.5">
      <c r="A132" s="33"/>
      <c r="B132" s="34"/>
      <c r="C132" s="35"/>
      <c r="D132" s="198" t="s">
        <v>139</v>
      </c>
      <c r="E132" s="35"/>
      <c r="F132" s="199" t="s">
        <v>151</v>
      </c>
      <c r="G132" s="35"/>
      <c r="H132" s="35"/>
      <c r="I132" s="200"/>
      <c r="J132" s="35"/>
      <c r="K132" s="35"/>
      <c r="L132" s="38"/>
      <c r="M132" s="201"/>
      <c r="N132" s="202"/>
      <c r="O132" s="70"/>
      <c r="P132" s="70"/>
      <c r="Q132" s="70"/>
      <c r="R132" s="70"/>
      <c r="S132" s="70"/>
      <c r="T132" s="7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139</v>
      </c>
      <c r="AU132" s="16" t="s">
        <v>83</v>
      </c>
    </row>
    <row r="133" spans="1:65" s="2" customFormat="1" ht="24.2" customHeight="1">
      <c r="A133" s="33"/>
      <c r="B133" s="34"/>
      <c r="C133" s="185" t="s">
        <v>137</v>
      </c>
      <c r="D133" s="185" t="s">
        <v>132</v>
      </c>
      <c r="E133" s="186" t="s">
        <v>162</v>
      </c>
      <c r="F133" s="187" t="s">
        <v>163</v>
      </c>
      <c r="G133" s="188" t="s">
        <v>149</v>
      </c>
      <c r="H133" s="189">
        <v>1</v>
      </c>
      <c r="I133" s="190"/>
      <c r="J133" s="191">
        <f>ROUND(I133*H133,2)</f>
        <v>0</v>
      </c>
      <c r="K133" s="187" t="s">
        <v>136</v>
      </c>
      <c r="L133" s="38"/>
      <c r="M133" s="192" t="s">
        <v>1</v>
      </c>
      <c r="N133" s="193" t="s">
        <v>38</v>
      </c>
      <c r="O133" s="70"/>
      <c r="P133" s="194">
        <f>O133*H133</f>
        <v>0</v>
      </c>
      <c r="Q133" s="194">
        <v>0.0369</v>
      </c>
      <c r="R133" s="194">
        <f>Q133*H133</f>
        <v>0.0369</v>
      </c>
      <c r="S133" s="194">
        <v>0</v>
      </c>
      <c r="T133" s="195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6" t="s">
        <v>137</v>
      </c>
      <c r="AT133" s="196" t="s">
        <v>132</v>
      </c>
      <c r="AU133" s="196" t="s">
        <v>83</v>
      </c>
      <c r="AY133" s="16" t="s">
        <v>130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6" t="s">
        <v>81</v>
      </c>
      <c r="BK133" s="197">
        <f>ROUND(I133*H133,2)</f>
        <v>0</v>
      </c>
      <c r="BL133" s="16" t="s">
        <v>137</v>
      </c>
      <c r="BM133" s="196" t="s">
        <v>469</v>
      </c>
    </row>
    <row r="134" spans="1:47" s="2" customFormat="1" ht="58.5">
      <c r="A134" s="33"/>
      <c r="B134" s="34"/>
      <c r="C134" s="35"/>
      <c r="D134" s="198" t="s">
        <v>139</v>
      </c>
      <c r="E134" s="35"/>
      <c r="F134" s="199" t="s">
        <v>165</v>
      </c>
      <c r="G134" s="35"/>
      <c r="H134" s="35"/>
      <c r="I134" s="200"/>
      <c r="J134" s="35"/>
      <c r="K134" s="35"/>
      <c r="L134" s="38"/>
      <c r="M134" s="201"/>
      <c r="N134" s="202"/>
      <c r="O134" s="70"/>
      <c r="P134" s="70"/>
      <c r="Q134" s="70"/>
      <c r="R134" s="70"/>
      <c r="S134" s="70"/>
      <c r="T134" s="7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139</v>
      </c>
      <c r="AU134" s="16" t="s">
        <v>83</v>
      </c>
    </row>
    <row r="135" spans="1:65" s="2" customFormat="1" ht="16.5" customHeight="1">
      <c r="A135" s="33"/>
      <c r="B135" s="34"/>
      <c r="C135" s="185" t="s">
        <v>161</v>
      </c>
      <c r="D135" s="185" t="s">
        <v>132</v>
      </c>
      <c r="E135" s="186" t="s">
        <v>168</v>
      </c>
      <c r="F135" s="187" t="s">
        <v>169</v>
      </c>
      <c r="G135" s="188" t="s">
        <v>149</v>
      </c>
      <c r="H135" s="189">
        <v>78</v>
      </c>
      <c r="I135" s="190"/>
      <c r="J135" s="191">
        <f>ROUND(I135*H135,2)</f>
        <v>0</v>
      </c>
      <c r="K135" s="187" t="s">
        <v>136</v>
      </c>
      <c r="L135" s="38"/>
      <c r="M135" s="192" t="s">
        <v>1</v>
      </c>
      <c r="N135" s="193" t="s">
        <v>38</v>
      </c>
      <c r="O135" s="70"/>
      <c r="P135" s="194">
        <f>O135*H135</f>
        <v>0</v>
      </c>
      <c r="Q135" s="194">
        <v>0.00055</v>
      </c>
      <c r="R135" s="194">
        <f>Q135*H135</f>
        <v>0.0429</v>
      </c>
      <c r="S135" s="194">
        <v>0</v>
      </c>
      <c r="T135" s="195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6" t="s">
        <v>137</v>
      </c>
      <c r="AT135" s="196" t="s">
        <v>132</v>
      </c>
      <c r="AU135" s="196" t="s">
        <v>83</v>
      </c>
      <c r="AY135" s="16" t="s">
        <v>130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6" t="s">
        <v>81</v>
      </c>
      <c r="BK135" s="197">
        <f>ROUND(I135*H135,2)</f>
        <v>0</v>
      </c>
      <c r="BL135" s="16" t="s">
        <v>137</v>
      </c>
      <c r="BM135" s="196" t="s">
        <v>470</v>
      </c>
    </row>
    <row r="136" spans="1:47" s="2" customFormat="1" ht="19.5">
      <c r="A136" s="33"/>
      <c r="B136" s="34"/>
      <c r="C136" s="35"/>
      <c r="D136" s="198" t="s">
        <v>139</v>
      </c>
      <c r="E136" s="35"/>
      <c r="F136" s="199" t="s">
        <v>171</v>
      </c>
      <c r="G136" s="35"/>
      <c r="H136" s="35"/>
      <c r="I136" s="200"/>
      <c r="J136" s="35"/>
      <c r="K136" s="35"/>
      <c r="L136" s="38"/>
      <c r="M136" s="201"/>
      <c r="N136" s="202"/>
      <c r="O136" s="70"/>
      <c r="P136" s="70"/>
      <c r="Q136" s="70"/>
      <c r="R136" s="70"/>
      <c r="S136" s="70"/>
      <c r="T136" s="71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139</v>
      </c>
      <c r="AU136" s="16" t="s">
        <v>83</v>
      </c>
    </row>
    <row r="137" spans="2:51" s="13" customFormat="1" ht="11.25">
      <c r="B137" s="203"/>
      <c r="C137" s="204"/>
      <c r="D137" s="198" t="s">
        <v>152</v>
      </c>
      <c r="E137" s="205" t="s">
        <v>1</v>
      </c>
      <c r="F137" s="206" t="s">
        <v>471</v>
      </c>
      <c r="G137" s="204"/>
      <c r="H137" s="207">
        <v>78</v>
      </c>
      <c r="I137" s="208"/>
      <c r="J137" s="204"/>
      <c r="K137" s="204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152</v>
      </c>
      <c r="AU137" s="213" t="s">
        <v>83</v>
      </c>
      <c r="AV137" s="13" t="s">
        <v>83</v>
      </c>
      <c r="AW137" s="13" t="s">
        <v>30</v>
      </c>
      <c r="AX137" s="13" t="s">
        <v>81</v>
      </c>
      <c r="AY137" s="213" t="s">
        <v>130</v>
      </c>
    </row>
    <row r="138" spans="1:65" s="2" customFormat="1" ht="21.75" customHeight="1">
      <c r="A138" s="33"/>
      <c r="B138" s="34"/>
      <c r="C138" s="185" t="s">
        <v>167</v>
      </c>
      <c r="D138" s="185" t="s">
        <v>132</v>
      </c>
      <c r="E138" s="186" t="s">
        <v>174</v>
      </c>
      <c r="F138" s="187" t="s">
        <v>175</v>
      </c>
      <c r="G138" s="188" t="s">
        <v>149</v>
      </c>
      <c r="H138" s="189">
        <v>78</v>
      </c>
      <c r="I138" s="190"/>
      <c r="J138" s="191">
        <f>ROUND(I138*H138,2)</f>
        <v>0</v>
      </c>
      <c r="K138" s="187" t="s">
        <v>136</v>
      </c>
      <c r="L138" s="38"/>
      <c r="M138" s="192" t="s">
        <v>1</v>
      </c>
      <c r="N138" s="193" t="s">
        <v>38</v>
      </c>
      <c r="O138" s="70"/>
      <c r="P138" s="194">
        <f>O138*H138</f>
        <v>0</v>
      </c>
      <c r="Q138" s="194">
        <v>0</v>
      </c>
      <c r="R138" s="194">
        <f>Q138*H138</f>
        <v>0</v>
      </c>
      <c r="S138" s="194">
        <v>0</v>
      </c>
      <c r="T138" s="195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96" t="s">
        <v>137</v>
      </c>
      <c r="AT138" s="196" t="s">
        <v>132</v>
      </c>
      <c r="AU138" s="196" t="s">
        <v>83</v>
      </c>
      <c r="AY138" s="16" t="s">
        <v>130</v>
      </c>
      <c r="BE138" s="197">
        <f>IF(N138="základní",J138,0)</f>
        <v>0</v>
      </c>
      <c r="BF138" s="197">
        <f>IF(N138="snížená",J138,0)</f>
        <v>0</v>
      </c>
      <c r="BG138" s="197">
        <f>IF(N138="zákl. přenesená",J138,0)</f>
        <v>0</v>
      </c>
      <c r="BH138" s="197">
        <f>IF(N138="sníž. přenesená",J138,0)</f>
        <v>0</v>
      </c>
      <c r="BI138" s="197">
        <f>IF(N138="nulová",J138,0)</f>
        <v>0</v>
      </c>
      <c r="BJ138" s="16" t="s">
        <v>81</v>
      </c>
      <c r="BK138" s="197">
        <f>ROUND(I138*H138,2)</f>
        <v>0</v>
      </c>
      <c r="BL138" s="16" t="s">
        <v>137</v>
      </c>
      <c r="BM138" s="196" t="s">
        <v>472</v>
      </c>
    </row>
    <row r="139" spans="1:47" s="2" customFormat="1" ht="19.5">
      <c r="A139" s="33"/>
      <c r="B139" s="34"/>
      <c r="C139" s="35"/>
      <c r="D139" s="198" t="s">
        <v>139</v>
      </c>
      <c r="E139" s="35"/>
      <c r="F139" s="199" t="s">
        <v>177</v>
      </c>
      <c r="G139" s="35"/>
      <c r="H139" s="35"/>
      <c r="I139" s="200"/>
      <c r="J139" s="35"/>
      <c r="K139" s="35"/>
      <c r="L139" s="38"/>
      <c r="M139" s="201"/>
      <c r="N139" s="202"/>
      <c r="O139" s="70"/>
      <c r="P139" s="70"/>
      <c r="Q139" s="70"/>
      <c r="R139" s="70"/>
      <c r="S139" s="70"/>
      <c r="T139" s="71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6" t="s">
        <v>139</v>
      </c>
      <c r="AU139" s="16" t="s">
        <v>83</v>
      </c>
    </row>
    <row r="140" spans="1:65" s="2" customFormat="1" ht="24.2" customHeight="1">
      <c r="A140" s="33"/>
      <c r="B140" s="34"/>
      <c r="C140" s="185" t="s">
        <v>173</v>
      </c>
      <c r="D140" s="185" t="s">
        <v>132</v>
      </c>
      <c r="E140" s="186" t="s">
        <v>179</v>
      </c>
      <c r="F140" s="187" t="s">
        <v>180</v>
      </c>
      <c r="G140" s="188" t="s">
        <v>149</v>
      </c>
      <c r="H140" s="189">
        <v>3</v>
      </c>
      <c r="I140" s="190"/>
      <c r="J140" s="191">
        <f>ROUND(I140*H140,2)</f>
        <v>0</v>
      </c>
      <c r="K140" s="187" t="s">
        <v>136</v>
      </c>
      <c r="L140" s="38"/>
      <c r="M140" s="192" t="s">
        <v>1</v>
      </c>
      <c r="N140" s="193" t="s">
        <v>38</v>
      </c>
      <c r="O140" s="70"/>
      <c r="P140" s="194">
        <f>O140*H140</f>
        <v>0</v>
      </c>
      <c r="Q140" s="194">
        <v>0.00047</v>
      </c>
      <c r="R140" s="194">
        <f>Q140*H140</f>
        <v>0.00141</v>
      </c>
      <c r="S140" s="194">
        <v>0</v>
      </c>
      <c r="T140" s="195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6" t="s">
        <v>137</v>
      </c>
      <c r="AT140" s="196" t="s">
        <v>132</v>
      </c>
      <c r="AU140" s="196" t="s">
        <v>83</v>
      </c>
      <c r="AY140" s="16" t="s">
        <v>130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6" t="s">
        <v>81</v>
      </c>
      <c r="BK140" s="197">
        <f>ROUND(I140*H140,2)</f>
        <v>0</v>
      </c>
      <c r="BL140" s="16" t="s">
        <v>137</v>
      </c>
      <c r="BM140" s="196" t="s">
        <v>473</v>
      </c>
    </row>
    <row r="141" spans="1:47" s="2" customFormat="1" ht="19.5">
      <c r="A141" s="33"/>
      <c r="B141" s="34"/>
      <c r="C141" s="35"/>
      <c r="D141" s="198" t="s">
        <v>139</v>
      </c>
      <c r="E141" s="35"/>
      <c r="F141" s="199" t="s">
        <v>182</v>
      </c>
      <c r="G141" s="35"/>
      <c r="H141" s="35"/>
      <c r="I141" s="200"/>
      <c r="J141" s="35"/>
      <c r="K141" s="35"/>
      <c r="L141" s="38"/>
      <c r="M141" s="201"/>
      <c r="N141" s="202"/>
      <c r="O141" s="70"/>
      <c r="P141" s="70"/>
      <c r="Q141" s="70"/>
      <c r="R141" s="70"/>
      <c r="S141" s="70"/>
      <c r="T141" s="71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139</v>
      </c>
      <c r="AU141" s="16" t="s">
        <v>83</v>
      </c>
    </row>
    <row r="142" spans="1:65" s="2" customFormat="1" ht="24.2" customHeight="1">
      <c r="A142" s="33"/>
      <c r="B142" s="34"/>
      <c r="C142" s="185" t="s">
        <v>178</v>
      </c>
      <c r="D142" s="185" t="s">
        <v>132</v>
      </c>
      <c r="E142" s="186" t="s">
        <v>184</v>
      </c>
      <c r="F142" s="187" t="s">
        <v>185</v>
      </c>
      <c r="G142" s="188" t="s">
        <v>149</v>
      </c>
      <c r="H142" s="189">
        <v>3</v>
      </c>
      <c r="I142" s="190"/>
      <c r="J142" s="191">
        <f>ROUND(I142*H142,2)</f>
        <v>0</v>
      </c>
      <c r="K142" s="187" t="s">
        <v>136</v>
      </c>
      <c r="L142" s="38"/>
      <c r="M142" s="192" t="s">
        <v>1</v>
      </c>
      <c r="N142" s="193" t="s">
        <v>38</v>
      </c>
      <c r="O142" s="70"/>
      <c r="P142" s="194">
        <f>O142*H142</f>
        <v>0</v>
      </c>
      <c r="Q142" s="194">
        <v>0</v>
      </c>
      <c r="R142" s="194">
        <f>Q142*H142</f>
        <v>0</v>
      </c>
      <c r="S142" s="194">
        <v>0</v>
      </c>
      <c r="T142" s="195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6" t="s">
        <v>137</v>
      </c>
      <c r="AT142" s="196" t="s">
        <v>132</v>
      </c>
      <c r="AU142" s="196" t="s">
        <v>83</v>
      </c>
      <c r="AY142" s="16" t="s">
        <v>130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6" t="s">
        <v>81</v>
      </c>
      <c r="BK142" s="197">
        <f>ROUND(I142*H142,2)</f>
        <v>0</v>
      </c>
      <c r="BL142" s="16" t="s">
        <v>137</v>
      </c>
      <c r="BM142" s="196" t="s">
        <v>474</v>
      </c>
    </row>
    <row r="143" spans="1:47" s="2" customFormat="1" ht="19.5">
      <c r="A143" s="33"/>
      <c r="B143" s="34"/>
      <c r="C143" s="35"/>
      <c r="D143" s="198" t="s">
        <v>139</v>
      </c>
      <c r="E143" s="35"/>
      <c r="F143" s="199" t="s">
        <v>187</v>
      </c>
      <c r="G143" s="35"/>
      <c r="H143" s="35"/>
      <c r="I143" s="200"/>
      <c r="J143" s="35"/>
      <c r="K143" s="35"/>
      <c r="L143" s="38"/>
      <c r="M143" s="201"/>
      <c r="N143" s="202"/>
      <c r="O143" s="70"/>
      <c r="P143" s="70"/>
      <c r="Q143" s="70"/>
      <c r="R143" s="70"/>
      <c r="S143" s="70"/>
      <c r="T143" s="71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139</v>
      </c>
      <c r="AU143" s="16" t="s">
        <v>83</v>
      </c>
    </row>
    <row r="144" spans="1:65" s="2" customFormat="1" ht="24.2" customHeight="1">
      <c r="A144" s="33"/>
      <c r="B144" s="34"/>
      <c r="C144" s="185" t="s">
        <v>183</v>
      </c>
      <c r="D144" s="185" t="s">
        <v>132</v>
      </c>
      <c r="E144" s="186" t="s">
        <v>189</v>
      </c>
      <c r="F144" s="187" t="s">
        <v>190</v>
      </c>
      <c r="G144" s="188" t="s">
        <v>191</v>
      </c>
      <c r="H144" s="189">
        <v>3.968</v>
      </c>
      <c r="I144" s="190"/>
      <c r="J144" s="191">
        <f>ROUND(I144*H144,2)</f>
        <v>0</v>
      </c>
      <c r="K144" s="187" t="s">
        <v>136</v>
      </c>
      <c r="L144" s="38"/>
      <c r="M144" s="192" t="s">
        <v>1</v>
      </c>
      <c r="N144" s="193" t="s">
        <v>38</v>
      </c>
      <c r="O144" s="70"/>
      <c r="P144" s="194">
        <f>O144*H144</f>
        <v>0</v>
      </c>
      <c r="Q144" s="194">
        <v>0</v>
      </c>
      <c r="R144" s="194">
        <f>Q144*H144</f>
        <v>0</v>
      </c>
      <c r="S144" s="194">
        <v>0</v>
      </c>
      <c r="T144" s="195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96" t="s">
        <v>137</v>
      </c>
      <c r="AT144" s="196" t="s">
        <v>132</v>
      </c>
      <c r="AU144" s="196" t="s">
        <v>83</v>
      </c>
      <c r="AY144" s="16" t="s">
        <v>130</v>
      </c>
      <c r="BE144" s="197">
        <f>IF(N144="základní",J144,0)</f>
        <v>0</v>
      </c>
      <c r="BF144" s="197">
        <f>IF(N144="snížená",J144,0)</f>
        <v>0</v>
      </c>
      <c r="BG144" s="197">
        <f>IF(N144="zákl. přenesená",J144,0)</f>
        <v>0</v>
      </c>
      <c r="BH144" s="197">
        <f>IF(N144="sníž. přenesená",J144,0)</f>
        <v>0</v>
      </c>
      <c r="BI144" s="197">
        <f>IF(N144="nulová",J144,0)</f>
        <v>0</v>
      </c>
      <c r="BJ144" s="16" t="s">
        <v>81</v>
      </c>
      <c r="BK144" s="197">
        <f>ROUND(I144*H144,2)</f>
        <v>0</v>
      </c>
      <c r="BL144" s="16" t="s">
        <v>137</v>
      </c>
      <c r="BM144" s="196" t="s">
        <v>475</v>
      </c>
    </row>
    <row r="145" spans="1:47" s="2" customFormat="1" ht="29.25">
      <c r="A145" s="33"/>
      <c r="B145" s="34"/>
      <c r="C145" s="35"/>
      <c r="D145" s="198" t="s">
        <v>139</v>
      </c>
      <c r="E145" s="35"/>
      <c r="F145" s="199" t="s">
        <v>193</v>
      </c>
      <c r="G145" s="35"/>
      <c r="H145" s="35"/>
      <c r="I145" s="200"/>
      <c r="J145" s="35"/>
      <c r="K145" s="35"/>
      <c r="L145" s="38"/>
      <c r="M145" s="201"/>
      <c r="N145" s="202"/>
      <c r="O145" s="70"/>
      <c r="P145" s="70"/>
      <c r="Q145" s="70"/>
      <c r="R145" s="70"/>
      <c r="S145" s="70"/>
      <c r="T145" s="71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T145" s="16" t="s">
        <v>139</v>
      </c>
      <c r="AU145" s="16" t="s">
        <v>83</v>
      </c>
    </row>
    <row r="146" spans="2:51" s="13" customFormat="1" ht="11.25">
      <c r="B146" s="203"/>
      <c r="C146" s="204"/>
      <c r="D146" s="198" t="s">
        <v>152</v>
      </c>
      <c r="E146" s="205" t="s">
        <v>1</v>
      </c>
      <c r="F146" s="206" t="s">
        <v>476</v>
      </c>
      <c r="G146" s="204"/>
      <c r="H146" s="207">
        <v>3.968</v>
      </c>
      <c r="I146" s="208"/>
      <c r="J146" s="204"/>
      <c r="K146" s="204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152</v>
      </c>
      <c r="AU146" s="213" t="s">
        <v>83</v>
      </c>
      <c r="AV146" s="13" t="s">
        <v>83</v>
      </c>
      <c r="AW146" s="13" t="s">
        <v>30</v>
      </c>
      <c r="AX146" s="13" t="s">
        <v>81</v>
      </c>
      <c r="AY146" s="213" t="s">
        <v>130</v>
      </c>
    </row>
    <row r="147" spans="1:65" s="2" customFormat="1" ht="33" customHeight="1">
      <c r="A147" s="33"/>
      <c r="B147" s="34"/>
      <c r="C147" s="185" t="s">
        <v>188</v>
      </c>
      <c r="D147" s="185" t="s">
        <v>132</v>
      </c>
      <c r="E147" s="186" t="s">
        <v>196</v>
      </c>
      <c r="F147" s="187" t="s">
        <v>197</v>
      </c>
      <c r="G147" s="188" t="s">
        <v>191</v>
      </c>
      <c r="H147" s="189">
        <v>39.681</v>
      </c>
      <c r="I147" s="190"/>
      <c r="J147" s="191">
        <f>ROUND(I147*H147,2)</f>
        <v>0</v>
      </c>
      <c r="K147" s="187" t="s">
        <v>136</v>
      </c>
      <c r="L147" s="38"/>
      <c r="M147" s="192" t="s">
        <v>1</v>
      </c>
      <c r="N147" s="193" t="s">
        <v>38</v>
      </c>
      <c r="O147" s="70"/>
      <c r="P147" s="194">
        <f>O147*H147</f>
        <v>0</v>
      </c>
      <c r="Q147" s="194">
        <v>0</v>
      </c>
      <c r="R147" s="194">
        <f>Q147*H147</f>
        <v>0</v>
      </c>
      <c r="S147" s="194">
        <v>0</v>
      </c>
      <c r="T147" s="195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6" t="s">
        <v>137</v>
      </c>
      <c r="AT147" s="196" t="s">
        <v>132</v>
      </c>
      <c r="AU147" s="196" t="s">
        <v>83</v>
      </c>
      <c r="AY147" s="16" t="s">
        <v>130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6" t="s">
        <v>81</v>
      </c>
      <c r="BK147" s="197">
        <f>ROUND(I147*H147,2)</f>
        <v>0</v>
      </c>
      <c r="BL147" s="16" t="s">
        <v>137</v>
      </c>
      <c r="BM147" s="196" t="s">
        <v>477</v>
      </c>
    </row>
    <row r="148" spans="1:47" s="2" customFormat="1" ht="29.25">
      <c r="A148" s="33"/>
      <c r="B148" s="34"/>
      <c r="C148" s="35"/>
      <c r="D148" s="198" t="s">
        <v>139</v>
      </c>
      <c r="E148" s="35"/>
      <c r="F148" s="199" t="s">
        <v>199</v>
      </c>
      <c r="G148" s="35"/>
      <c r="H148" s="35"/>
      <c r="I148" s="200"/>
      <c r="J148" s="35"/>
      <c r="K148" s="35"/>
      <c r="L148" s="38"/>
      <c r="M148" s="201"/>
      <c r="N148" s="202"/>
      <c r="O148" s="70"/>
      <c r="P148" s="70"/>
      <c r="Q148" s="70"/>
      <c r="R148" s="70"/>
      <c r="S148" s="70"/>
      <c r="T148" s="71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139</v>
      </c>
      <c r="AU148" s="16" t="s">
        <v>83</v>
      </c>
    </row>
    <row r="149" spans="2:51" s="13" customFormat="1" ht="11.25">
      <c r="B149" s="203"/>
      <c r="C149" s="204"/>
      <c r="D149" s="198" t="s">
        <v>152</v>
      </c>
      <c r="E149" s="205" t="s">
        <v>1</v>
      </c>
      <c r="F149" s="206" t="s">
        <v>478</v>
      </c>
      <c r="G149" s="204"/>
      <c r="H149" s="207">
        <v>42.461</v>
      </c>
      <c r="I149" s="208"/>
      <c r="J149" s="204"/>
      <c r="K149" s="204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152</v>
      </c>
      <c r="AU149" s="213" t="s">
        <v>83</v>
      </c>
      <c r="AV149" s="13" t="s">
        <v>83</v>
      </c>
      <c r="AW149" s="13" t="s">
        <v>30</v>
      </c>
      <c r="AX149" s="13" t="s">
        <v>73</v>
      </c>
      <c r="AY149" s="213" t="s">
        <v>130</v>
      </c>
    </row>
    <row r="150" spans="2:51" s="13" customFormat="1" ht="11.25">
      <c r="B150" s="203"/>
      <c r="C150" s="204"/>
      <c r="D150" s="198" t="s">
        <v>152</v>
      </c>
      <c r="E150" s="205" t="s">
        <v>1</v>
      </c>
      <c r="F150" s="206" t="s">
        <v>479</v>
      </c>
      <c r="G150" s="204"/>
      <c r="H150" s="207">
        <v>29.7</v>
      </c>
      <c r="I150" s="208"/>
      <c r="J150" s="204"/>
      <c r="K150" s="204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152</v>
      </c>
      <c r="AU150" s="213" t="s">
        <v>83</v>
      </c>
      <c r="AV150" s="13" t="s">
        <v>83</v>
      </c>
      <c r="AW150" s="13" t="s">
        <v>30</v>
      </c>
      <c r="AX150" s="13" t="s">
        <v>73</v>
      </c>
      <c r="AY150" s="213" t="s">
        <v>130</v>
      </c>
    </row>
    <row r="151" spans="2:51" s="13" customFormat="1" ht="11.25">
      <c r="B151" s="203"/>
      <c r="C151" s="204"/>
      <c r="D151" s="198" t="s">
        <v>152</v>
      </c>
      <c r="E151" s="205" t="s">
        <v>1</v>
      </c>
      <c r="F151" s="206" t="s">
        <v>480</v>
      </c>
      <c r="G151" s="204"/>
      <c r="H151" s="207">
        <v>7.2</v>
      </c>
      <c r="I151" s="208"/>
      <c r="J151" s="204"/>
      <c r="K151" s="204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152</v>
      </c>
      <c r="AU151" s="213" t="s">
        <v>83</v>
      </c>
      <c r="AV151" s="13" t="s">
        <v>83</v>
      </c>
      <c r="AW151" s="13" t="s">
        <v>30</v>
      </c>
      <c r="AX151" s="13" t="s">
        <v>73</v>
      </c>
      <c r="AY151" s="213" t="s">
        <v>130</v>
      </c>
    </row>
    <row r="152" spans="2:51" s="14" customFormat="1" ht="11.25">
      <c r="B152" s="214"/>
      <c r="C152" s="215"/>
      <c r="D152" s="198" t="s">
        <v>152</v>
      </c>
      <c r="E152" s="216" t="s">
        <v>1</v>
      </c>
      <c r="F152" s="217" t="s">
        <v>155</v>
      </c>
      <c r="G152" s="215"/>
      <c r="H152" s="218">
        <v>79.361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152</v>
      </c>
      <c r="AU152" s="224" t="s">
        <v>83</v>
      </c>
      <c r="AV152" s="14" t="s">
        <v>137</v>
      </c>
      <c r="AW152" s="14" t="s">
        <v>30</v>
      </c>
      <c r="AX152" s="14" t="s">
        <v>73</v>
      </c>
      <c r="AY152" s="224" t="s">
        <v>130</v>
      </c>
    </row>
    <row r="153" spans="2:51" s="13" customFormat="1" ht="11.25">
      <c r="B153" s="203"/>
      <c r="C153" s="204"/>
      <c r="D153" s="198" t="s">
        <v>152</v>
      </c>
      <c r="E153" s="205" t="s">
        <v>1</v>
      </c>
      <c r="F153" s="206" t="s">
        <v>481</v>
      </c>
      <c r="G153" s="204"/>
      <c r="H153" s="207">
        <v>39.681</v>
      </c>
      <c r="I153" s="208"/>
      <c r="J153" s="204"/>
      <c r="K153" s="204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152</v>
      </c>
      <c r="AU153" s="213" t="s">
        <v>83</v>
      </c>
      <c r="AV153" s="13" t="s">
        <v>83</v>
      </c>
      <c r="AW153" s="13" t="s">
        <v>30</v>
      </c>
      <c r="AX153" s="13" t="s">
        <v>81</v>
      </c>
      <c r="AY153" s="213" t="s">
        <v>130</v>
      </c>
    </row>
    <row r="154" spans="1:65" s="2" customFormat="1" ht="33" customHeight="1">
      <c r="A154" s="33"/>
      <c r="B154" s="34"/>
      <c r="C154" s="185" t="s">
        <v>195</v>
      </c>
      <c r="D154" s="185" t="s">
        <v>132</v>
      </c>
      <c r="E154" s="186" t="s">
        <v>206</v>
      </c>
      <c r="F154" s="187" t="s">
        <v>207</v>
      </c>
      <c r="G154" s="188" t="s">
        <v>191</v>
      </c>
      <c r="H154" s="189">
        <v>39.681</v>
      </c>
      <c r="I154" s="190"/>
      <c r="J154" s="191">
        <f>ROUND(I154*H154,2)</f>
        <v>0</v>
      </c>
      <c r="K154" s="187" t="s">
        <v>136</v>
      </c>
      <c r="L154" s="38"/>
      <c r="M154" s="192" t="s">
        <v>1</v>
      </c>
      <c r="N154" s="193" t="s">
        <v>38</v>
      </c>
      <c r="O154" s="70"/>
      <c r="P154" s="194">
        <f>O154*H154</f>
        <v>0</v>
      </c>
      <c r="Q154" s="194">
        <v>0</v>
      </c>
      <c r="R154" s="194">
        <f>Q154*H154</f>
        <v>0</v>
      </c>
      <c r="S154" s="194">
        <v>0</v>
      </c>
      <c r="T154" s="195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96" t="s">
        <v>137</v>
      </c>
      <c r="AT154" s="196" t="s">
        <v>132</v>
      </c>
      <c r="AU154" s="196" t="s">
        <v>83</v>
      </c>
      <c r="AY154" s="16" t="s">
        <v>130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6" t="s">
        <v>81</v>
      </c>
      <c r="BK154" s="197">
        <f>ROUND(I154*H154,2)</f>
        <v>0</v>
      </c>
      <c r="BL154" s="16" t="s">
        <v>137</v>
      </c>
      <c r="BM154" s="196" t="s">
        <v>482</v>
      </c>
    </row>
    <row r="155" spans="1:47" s="2" customFormat="1" ht="29.25">
      <c r="A155" s="33"/>
      <c r="B155" s="34"/>
      <c r="C155" s="35"/>
      <c r="D155" s="198" t="s">
        <v>139</v>
      </c>
      <c r="E155" s="35"/>
      <c r="F155" s="199" t="s">
        <v>209</v>
      </c>
      <c r="G155" s="35"/>
      <c r="H155" s="35"/>
      <c r="I155" s="200"/>
      <c r="J155" s="35"/>
      <c r="K155" s="35"/>
      <c r="L155" s="38"/>
      <c r="M155" s="201"/>
      <c r="N155" s="202"/>
      <c r="O155" s="70"/>
      <c r="P155" s="70"/>
      <c r="Q155" s="70"/>
      <c r="R155" s="70"/>
      <c r="S155" s="70"/>
      <c r="T155" s="71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T155" s="16" t="s">
        <v>139</v>
      </c>
      <c r="AU155" s="16" t="s">
        <v>83</v>
      </c>
    </row>
    <row r="156" spans="2:51" s="13" customFormat="1" ht="11.25">
      <c r="B156" s="203"/>
      <c r="C156" s="204"/>
      <c r="D156" s="198" t="s">
        <v>152</v>
      </c>
      <c r="E156" s="205" t="s">
        <v>1</v>
      </c>
      <c r="F156" s="206" t="s">
        <v>478</v>
      </c>
      <c r="G156" s="204"/>
      <c r="H156" s="207">
        <v>42.461</v>
      </c>
      <c r="I156" s="208"/>
      <c r="J156" s="204"/>
      <c r="K156" s="204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152</v>
      </c>
      <c r="AU156" s="213" t="s">
        <v>83</v>
      </c>
      <c r="AV156" s="13" t="s">
        <v>83</v>
      </c>
      <c r="AW156" s="13" t="s">
        <v>30</v>
      </c>
      <c r="AX156" s="13" t="s">
        <v>73</v>
      </c>
      <c r="AY156" s="213" t="s">
        <v>130</v>
      </c>
    </row>
    <row r="157" spans="2:51" s="13" customFormat="1" ht="11.25">
      <c r="B157" s="203"/>
      <c r="C157" s="204"/>
      <c r="D157" s="198" t="s">
        <v>152</v>
      </c>
      <c r="E157" s="205" t="s">
        <v>1</v>
      </c>
      <c r="F157" s="206" t="s">
        <v>479</v>
      </c>
      <c r="G157" s="204"/>
      <c r="H157" s="207">
        <v>29.7</v>
      </c>
      <c r="I157" s="208"/>
      <c r="J157" s="204"/>
      <c r="K157" s="204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152</v>
      </c>
      <c r="AU157" s="213" t="s">
        <v>83</v>
      </c>
      <c r="AV157" s="13" t="s">
        <v>83</v>
      </c>
      <c r="AW157" s="13" t="s">
        <v>30</v>
      </c>
      <c r="AX157" s="13" t="s">
        <v>73</v>
      </c>
      <c r="AY157" s="213" t="s">
        <v>130</v>
      </c>
    </row>
    <row r="158" spans="2:51" s="13" customFormat="1" ht="11.25">
      <c r="B158" s="203"/>
      <c r="C158" s="204"/>
      <c r="D158" s="198" t="s">
        <v>152</v>
      </c>
      <c r="E158" s="205" t="s">
        <v>1</v>
      </c>
      <c r="F158" s="206" t="s">
        <v>480</v>
      </c>
      <c r="G158" s="204"/>
      <c r="H158" s="207">
        <v>7.2</v>
      </c>
      <c r="I158" s="208"/>
      <c r="J158" s="204"/>
      <c r="K158" s="204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152</v>
      </c>
      <c r="AU158" s="213" t="s">
        <v>83</v>
      </c>
      <c r="AV158" s="13" t="s">
        <v>83</v>
      </c>
      <c r="AW158" s="13" t="s">
        <v>30</v>
      </c>
      <c r="AX158" s="13" t="s">
        <v>73</v>
      </c>
      <c r="AY158" s="213" t="s">
        <v>130</v>
      </c>
    </row>
    <row r="159" spans="2:51" s="14" customFormat="1" ht="11.25">
      <c r="B159" s="214"/>
      <c r="C159" s="215"/>
      <c r="D159" s="198" t="s">
        <v>152</v>
      </c>
      <c r="E159" s="216" t="s">
        <v>1</v>
      </c>
      <c r="F159" s="217" t="s">
        <v>155</v>
      </c>
      <c r="G159" s="215"/>
      <c r="H159" s="218">
        <v>79.361</v>
      </c>
      <c r="I159" s="219"/>
      <c r="J159" s="215"/>
      <c r="K159" s="215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152</v>
      </c>
      <c r="AU159" s="224" t="s">
        <v>83</v>
      </c>
      <c r="AV159" s="14" t="s">
        <v>137</v>
      </c>
      <c r="AW159" s="14" t="s">
        <v>30</v>
      </c>
      <c r="AX159" s="14" t="s">
        <v>73</v>
      </c>
      <c r="AY159" s="224" t="s">
        <v>130</v>
      </c>
    </row>
    <row r="160" spans="2:51" s="13" customFormat="1" ht="11.25">
      <c r="B160" s="203"/>
      <c r="C160" s="204"/>
      <c r="D160" s="198" t="s">
        <v>152</v>
      </c>
      <c r="E160" s="205" t="s">
        <v>1</v>
      </c>
      <c r="F160" s="206" t="s">
        <v>481</v>
      </c>
      <c r="G160" s="204"/>
      <c r="H160" s="207">
        <v>39.681</v>
      </c>
      <c r="I160" s="208"/>
      <c r="J160" s="204"/>
      <c r="K160" s="204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152</v>
      </c>
      <c r="AU160" s="213" t="s">
        <v>83</v>
      </c>
      <c r="AV160" s="13" t="s">
        <v>83</v>
      </c>
      <c r="AW160" s="13" t="s">
        <v>30</v>
      </c>
      <c r="AX160" s="13" t="s">
        <v>81</v>
      </c>
      <c r="AY160" s="213" t="s">
        <v>130</v>
      </c>
    </row>
    <row r="161" spans="1:65" s="2" customFormat="1" ht="24.2" customHeight="1">
      <c r="A161" s="33"/>
      <c r="B161" s="34"/>
      <c r="C161" s="185" t="s">
        <v>205</v>
      </c>
      <c r="D161" s="185" t="s">
        <v>132</v>
      </c>
      <c r="E161" s="186" t="s">
        <v>212</v>
      </c>
      <c r="F161" s="187" t="s">
        <v>213</v>
      </c>
      <c r="G161" s="188" t="s">
        <v>191</v>
      </c>
      <c r="H161" s="189">
        <v>1.8</v>
      </c>
      <c r="I161" s="190"/>
      <c r="J161" s="191">
        <f>ROUND(I161*H161,2)</f>
        <v>0</v>
      </c>
      <c r="K161" s="187" t="s">
        <v>136</v>
      </c>
      <c r="L161" s="38"/>
      <c r="M161" s="192" t="s">
        <v>1</v>
      </c>
      <c r="N161" s="193" t="s">
        <v>38</v>
      </c>
      <c r="O161" s="70"/>
      <c r="P161" s="194">
        <f>O161*H161</f>
        <v>0</v>
      </c>
      <c r="Q161" s="194">
        <v>0</v>
      </c>
      <c r="R161" s="194">
        <f>Q161*H161</f>
        <v>0</v>
      </c>
      <c r="S161" s="194">
        <v>0</v>
      </c>
      <c r="T161" s="195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96" t="s">
        <v>137</v>
      </c>
      <c r="AT161" s="196" t="s">
        <v>132</v>
      </c>
      <c r="AU161" s="196" t="s">
        <v>83</v>
      </c>
      <c r="AY161" s="16" t="s">
        <v>130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16" t="s">
        <v>81</v>
      </c>
      <c r="BK161" s="197">
        <f>ROUND(I161*H161,2)</f>
        <v>0</v>
      </c>
      <c r="BL161" s="16" t="s">
        <v>137</v>
      </c>
      <c r="BM161" s="196" t="s">
        <v>483</v>
      </c>
    </row>
    <row r="162" spans="1:47" s="2" customFormat="1" ht="19.5">
      <c r="A162" s="33"/>
      <c r="B162" s="34"/>
      <c r="C162" s="35"/>
      <c r="D162" s="198" t="s">
        <v>139</v>
      </c>
      <c r="E162" s="35"/>
      <c r="F162" s="199" t="s">
        <v>215</v>
      </c>
      <c r="G162" s="35"/>
      <c r="H162" s="35"/>
      <c r="I162" s="200"/>
      <c r="J162" s="35"/>
      <c r="K162" s="35"/>
      <c r="L162" s="38"/>
      <c r="M162" s="201"/>
      <c r="N162" s="202"/>
      <c r="O162" s="70"/>
      <c r="P162" s="70"/>
      <c r="Q162" s="70"/>
      <c r="R162" s="70"/>
      <c r="S162" s="70"/>
      <c r="T162" s="71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6" t="s">
        <v>139</v>
      </c>
      <c r="AU162" s="16" t="s">
        <v>83</v>
      </c>
    </row>
    <row r="163" spans="2:51" s="13" customFormat="1" ht="11.25">
      <c r="B163" s="203"/>
      <c r="C163" s="204"/>
      <c r="D163" s="198" t="s">
        <v>152</v>
      </c>
      <c r="E163" s="205" t="s">
        <v>1</v>
      </c>
      <c r="F163" s="206" t="s">
        <v>484</v>
      </c>
      <c r="G163" s="204"/>
      <c r="H163" s="207">
        <v>1.8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152</v>
      </c>
      <c r="AU163" s="213" t="s">
        <v>83</v>
      </c>
      <c r="AV163" s="13" t="s">
        <v>83</v>
      </c>
      <c r="AW163" s="13" t="s">
        <v>30</v>
      </c>
      <c r="AX163" s="13" t="s">
        <v>81</v>
      </c>
      <c r="AY163" s="213" t="s">
        <v>130</v>
      </c>
    </row>
    <row r="164" spans="1:65" s="2" customFormat="1" ht="33" customHeight="1">
      <c r="A164" s="33"/>
      <c r="B164" s="34"/>
      <c r="C164" s="185" t="s">
        <v>211</v>
      </c>
      <c r="D164" s="185" t="s">
        <v>132</v>
      </c>
      <c r="E164" s="186" t="s">
        <v>230</v>
      </c>
      <c r="F164" s="187" t="s">
        <v>231</v>
      </c>
      <c r="G164" s="188" t="s">
        <v>191</v>
      </c>
      <c r="H164" s="189">
        <v>39.361</v>
      </c>
      <c r="I164" s="190"/>
      <c r="J164" s="191">
        <f>ROUND(I164*H164,2)</f>
        <v>0</v>
      </c>
      <c r="K164" s="187" t="s">
        <v>136</v>
      </c>
      <c r="L164" s="38"/>
      <c r="M164" s="192" t="s">
        <v>1</v>
      </c>
      <c r="N164" s="193" t="s">
        <v>38</v>
      </c>
      <c r="O164" s="70"/>
      <c r="P164" s="194">
        <f>O164*H164</f>
        <v>0</v>
      </c>
      <c r="Q164" s="194">
        <v>0</v>
      </c>
      <c r="R164" s="194">
        <f>Q164*H164</f>
        <v>0</v>
      </c>
      <c r="S164" s="194">
        <v>0</v>
      </c>
      <c r="T164" s="195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96" t="s">
        <v>137</v>
      </c>
      <c r="AT164" s="196" t="s">
        <v>132</v>
      </c>
      <c r="AU164" s="196" t="s">
        <v>83</v>
      </c>
      <c r="AY164" s="16" t="s">
        <v>130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6" t="s">
        <v>81</v>
      </c>
      <c r="BK164" s="197">
        <f>ROUND(I164*H164,2)</f>
        <v>0</v>
      </c>
      <c r="BL164" s="16" t="s">
        <v>137</v>
      </c>
      <c r="BM164" s="196" t="s">
        <v>485</v>
      </c>
    </row>
    <row r="165" spans="1:47" s="2" customFormat="1" ht="39">
      <c r="A165" s="33"/>
      <c r="B165" s="34"/>
      <c r="C165" s="35"/>
      <c r="D165" s="198" t="s">
        <v>139</v>
      </c>
      <c r="E165" s="35"/>
      <c r="F165" s="199" t="s">
        <v>233</v>
      </c>
      <c r="G165" s="35"/>
      <c r="H165" s="35"/>
      <c r="I165" s="200"/>
      <c r="J165" s="35"/>
      <c r="K165" s="35"/>
      <c r="L165" s="38"/>
      <c r="M165" s="201"/>
      <c r="N165" s="202"/>
      <c r="O165" s="70"/>
      <c r="P165" s="70"/>
      <c r="Q165" s="70"/>
      <c r="R165" s="70"/>
      <c r="S165" s="70"/>
      <c r="T165" s="71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T165" s="16" t="s">
        <v>139</v>
      </c>
      <c r="AU165" s="16" t="s">
        <v>83</v>
      </c>
    </row>
    <row r="166" spans="2:51" s="13" customFormat="1" ht="11.25">
      <c r="B166" s="203"/>
      <c r="C166" s="204"/>
      <c r="D166" s="198" t="s">
        <v>152</v>
      </c>
      <c r="E166" s="205" t="s">
        <v>1</v>
      </c>
      <c r="F166" s="206" t="s">
        <v>486</v>
      </c>
      <c r="G166" s="204"/>
      <c r="H166" s="207">
        <v>39.361</v>
      </c>
      <c r="I166" s="208"/>
      <c r="J166" s="204"/>
      <c r="K166" s="204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152</v>
      </c>
      <c r="AU166" s="213" t="s">
        <v>83</v>
      </c>
      <c r="AV166" s="13" t="s">
        <v>83</v>
      </c>
      <c r="AW166" s="13" t="s">
        <v>30</v>
      </c>
      <c r="AX166" s="13" t="s">
        <v>81</v>
      </c>
      <c r="AY166" s="213" t="s">
        <v>130</v>
      </c>
    </row>
    <row r="167" spans="1:65" s="2" customFormat="1" ht="37.9" customHeight="1">
      <c r="A167" s="33"/>
      <c r="B167" s="34"/>
      <c r="C167" s="185" t="s">
        <v>217</v>
      </c>
      <c r="D167" s="185" t="s">
        <v>132</v>
      </c>
      <c r="E167" s="186" t="s">
        <v>237</v>
      </c>
      <c r="F167" s="187" t="s">
        <v>238</v>
      </c>
      <c r="G167" s="188" t="s">
        <v>191</v>
      </c>
      <c r="H167" s="189">
        <v>26.691</v>
      </c>
      <c r="I167" s="190"/>
      <c r="J167" s="191">
        <f>ROUND(I167*H167,2)</f>
        <v>0</v>
      </c>
      <c r="K167" s="187" t="s">
        <v>136</v>
      </c>
      <c r="L167" s="38"/>
      <c r="M167" s="192" t="s">
        <v>1</v>
      </c>
      <c r="N167" s="193" t="s">
        <v>38</v>
      </c>
      <c r="O167" s="70"/>
      <c r="P167" s="194">
        <f>O167*H167</f>
        <v>0</v>
      </c>
      <c r="Q167" s="194">
        <v>0</v>
      </c>
      <c r="R167" s="194">
        <f>Q167*H167</f>
        <v>0</v>
      </c>
      <c r="S167" s="194">
        <v>0</v>
      </c>
      <c r="T167" s="195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6" t="s">
        <v>137</v>
      </c>
      <c r="AT167" s="196" t="s">
        <v>132</v>
      </c>
      <c r="AU167" s="196" t="s">
        <v>83</v>
      </c>
      <c r="AY167" s="16" t="s">
        <v>130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6" t="s">
        <v>81</v>
      </c>
      <c r="BK167" s="197">
        <f>ROUND(I167*H167,2)</f>
        <v>0</v>
      </c>
      <c r="BL167" s="16" t="s">
        <v>137</v>
      </c>
      <c r="BM167" s="196" t="s">
        <v>487</v>
      </c>
    </row>
    <row r="168" spans="1:47" s="2" customFormat="1" ht="39">
      <c r="A168" s="33"/>
      <c r="B168" s="34"/>
      <c r="C168" s="35"/>
      <c r="D168" s="198" t="s">
        <v>139</v>
      </c>
      <c r="E168" s="35"/>
      <c r="F168" s="199" t="s">
        <v>240</v>
      </c>
      <c r="G168" s="35"/>
      <c r="H168" s="35"/>
      <c r="I168" s="200"/>
      <c r="J168" s="35"/>
      <c r="K168" s="35"/>
      <c r="L168" s="38"/>
      <c r="M168" s="201"/>
      <c r="N168" s="202"/>
      <c r="O168" s="70"/>
      <c r="P168" s="70"/>
      <c r="Q168" s="70"/>
      <c r="R168" s="70"/>
      <c r="S168" s="70"/>
      <c r="T168" s="71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139</v>
      </c>
      <c r="AU168" s="16" t="s">
        <v>83</v>
      </c>
    </row>
    <row r="169" spans="2:51" s="13" customFormat="1" ht="11.25">
      <c r="B169" s="203"/>
      <c r="C169" s="204"/>
      <c r="D169" s="198" t="s">
        <v>152</v>
      </c>
      <c r="E169" s="205" t="s">
        <v>1</v>
      </c>
      <c r="F169" s="206" t="s">
        <v>488</v>
      </c>
      <c r="G169" s="204"/>
      <c r="H169" s="207">
        <v>53.381</v>
      </c>
      <c r="I169" s="208"/>
      <c r="J169" s="204"/>
      <c r="K169" s="204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152</v>
      </c>
      <c r="AU169" s="213" t="s">
        <v>83</v>
      </c>
      <c r="AV169" s="13" t="s">
        <v>83</v>
      </c>
      <c r="AW169" s="13" t="s">
        <v>30</v>
      </c>
      <c r="AX169" s="13" t="s">
        <v>81</v>
      </c>
      <c r="AY169" s="213" t="s">
        <v>130</v>
      </c>
    </row>
    <row r="170" spans="2:51" s="13" customFormat="1" ht="11.25">
      <c r="B170" s="203"/>
      <c r="C170" s="204"/>
      <c r="D170" s="198" t="s">
        <v>152</v>
      </c>
      <c r="E170" s="204"/>
      <c r="F170" s="206" t="s">
        <v>489</v>
      </c>
      <c r="G170" s="204"/>
      <c r="H170" s="207">
        <v>26.691</v>
      </c>
      <c r="I170" s="208"/>
      <c r="J170" s="204"/>
      <c r="K170" s="204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152</v>
      </c>
      <c r="AU170" s="213" t="s">
        <v>83</v>
      </c>
      <c r="AV170" s="13" t="s">
        <v>83</v>
      </c>
      <c r="AW170" s="13" t="s">
        <v>4</v>
      </c>
      <c r="AX170" s="13" t="s">
        <v>81</v>
      </c>
      <c r="AY170" s="213" t="s">
        <v>130</v>
      </c>
    </row>
    <row r="171" spans="1:65" s="2" customFormat="1" ht="37.9" customHeight="1">
      <c r="A171" s="33"/>
      <c r="B171" s="34"/>
      <c r="C171" s="185" t="s">
        <v>8</v>
      </c>
      <c r="D171" s="185" t="s">
        <v>132</v>
      </c>
      <c r="E171" s="186" t="s">
        <v>245</v>
      </c>
      <c r="F171" s="187" t="s">
        <v>246</v>
      </c>
      <c r="G171" s="188" t="s">
        <v>191</v>
      </c>
      <c r="H171" s="189">
        <v>26.691</v>
      </c>
      <c r="I171" s="190"/>
      <c r="J171" s="191">
        <f>ROUND(I171*H171,2)</f>
        <v>0</v>
      </c>
      <c r="K171" s="187" t="s">
        <v>136</v>
      </c>
      <c r="L171" s="38"/>
      <c r="M171" s="192" t="s">
        <v>1</v>
      </c>
      <c r="N171" s="193" t="s">
        <v>38</v>
      </c>
      <c r="O171" s="70"/>
      <c r="P171" s="194">
        <f>O171*H171</f>
        <v>0</v>
      </c>
      <c r="Q171" s="194">
        <v>0</v>
      </c>
      <c r="R171" s="194">
        <f>Q171*H171</f>
        <v>0</v>
      </c>
      <c r="S171" s="194">
        <v>0</v>
      </c>
      <c r="T171" s="195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96" t="s">
        <v>137</v>
      </c>
      <c r="AT171" s="196" t="s">
        <v>132</v>
      </c>
      <c r="AU171" s="196" t="s">
        <v>83</v>
      </c>
      <c r="AY171" s="16" t="s">
        <v>130</v>
      </c>
      <c r="BE171" s="197">
        <f>IF(N171="základní",J171,0)</f>
        <v>0</v>
      </c>
      <c r="BF171" s="197">
        <f>IF(N171="snížená",J171,0)</f>
        <v>0</v>
      </c>
      <c r="BG171" s="197">
        <f>IF(N171="zákl. přenesená",J171,0)</f>
        <v>0</v>
      </c>
      <c r="BH171" s="197">
        <f>IF(N171="sníž. přenesená",J171,0)</f>
        <v>0</v>
      </c>
      <c r="BI171" s="197">
        <f>IF(N171="nulová",J171,0)</f>
        <v>0</v>
      </c>
      <c r="BJ171" s="16" t="s">
        <v>81</v>
      </c>
      <c r="BK171" s="197">
        <f>ROUND(I171*H171,2)</f>
        <v>0</v>
      </c>
      <c r="BL171" s="16" t="s">
        <v>137</v>
      </c>
      <c r="BM171" s="196" t="s">
        <v>490</v>
      </c>
    </row>
    <row r="172" spans="1:47" s="2" customFormat="1" ht="39">
      <c r="A172" s="33"/>
      <c r="B172" s="34"/>
      <c r="C172" s="35"/>
      <c r="D172" s="198" t="s">
        <v>139</v>
      </c>
      <c r="E172" s="35"/>
      <c r="F172" s="199" t="s">
        <v>248</v>
      </c>
      <c r="G172" s="35"/>
      <c r="H172" s="35"/>
      <c r="I172" s="200"/>
      <c r="J172" s="35"/>
      <c r="K172" s="35"/>
      <c r="L172" s="38"/>
      <c r="M172" s="201"/>
      <c r="N172" s="202"/>
      <c r="O172" s="70"/>
      <c r="P172" s="70"/>
      <c r="Q172" s="70"/>
      <c r="R172" s="70"/>
      <c r="S172" s="70"/>
      <c r="T172" s="71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6" t="s">
        <v>139</v>
      </c>
      <c r="AU172" s="16" t="s">
        <v>83</v>
      </c>
    </row>
    <row r="173" spans="2:51" s="13" customFormat="1" ht="11.25">
      <c r="B173" s="203"/>
      <c r="C173" s="204"/>
      <c r="D173" s="198" t="s">
        <v>152</v>
      </c>
      <c r="E173" s="205" t="s">
        <v>1</v>
      </c>
      <c r="F173" s="206" t="s">
        <v>488</v>
      </c>
      <c r="G173" s="204"/>
      <c r="H173" s="207">
        <v>53.381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152</v>
      </c>
      <c r="AU173" s="213" t="s">
        <v>83</v>
      </c>
      <c r="AV173" s="13" t="s">
        <v>83</v>
      </c>
      <c r="AW173" s="13" t="s">
        <v>30</v>
      </c>
      <c r="AX173" s="13" t="s">
        <v>81</v>
      </c>
      <c r="AY173" s="213" t="s">
        <v>130</v>
      </c>
    </row>
    <row r="174" spans="2:51" s="13" customFormat="1" ht="11.25">
      <c r="B174" s="203"/>
      <c r="C174" s="204"/>
      <c r="D174" s="198" t="s">
        <v>152</v>
      </c>
      <c r="E174" s="204"/>
      <c r="F174" s="206" t="s">
        <v>489</v>
      </c>
      <c r="G174" s="204"/>
      <c r="H174" s="207">
        <v>26.691</v>
      </c>
      <c r="I174" s="208"/>
      <c r="J174" s="204"/>
      <c r="K174" s="204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152</v>
      </c>
      <c r="AU174" s="213" t="s">
        <v>83</v>
      </c>
      <c r="AV174" s="13" t="s">
        <v>83</v>
      </c>
      <c r="AW174" s="13" t="s">
        <v>4</v>
      </c>
      <c r="AX174" s="13" t="s">
        <v>81</v>
      </c>
      <c r="AY174" s="213" t="s">
        <v>130</v>
      </c>
    </row>
    <row r="175" spans="1:65" s="2" customFormat="1" ht="24.2" customHeight="1">
      <c r="A175" s="33"/>
      <c r="B175" s="34"/>
      <c r="C175" s="185" t="s">
        <v>229</v>
      </c>
      <c r="D175" s="185" t="s">
        <v>132</v>
      </c>
      <c r="E175" s="186" t="s">
        <v>252</v>
      </c>
      <c r="F175" s="187" t="s">
        <v>253</v>
      </c>
      <c r="G175" s="188" t="s">
        <v>191</v>
      </c>
      <c r="H175" s="189">
        <v>39.361</v>
      </c>
      <c r="I175" s="190"/>
      <c r="J175" s="191">
        <f>ROUND(I175*H175,2)</f>
        <v>0</v>
      </c>
      <c r="K175" s="187" t="s">
        <v>136</v>
      </c>
      <c r="L175" s="38"/>
      <c r="M175" s="192" t="s">
        <v>1</v>
      </c>
      <c r="N175" s="193" t="s">
        <v>38</v>
      </c>
      <c r="O175" s="70"/>
      <c r="P175" s="194">
        <f>O175*H175</f>
        <v>0</v>
      </c>
      <c r="Q175" s="194">
        <v>0</v>
      </c>
      <c r="R175" s="194">
        <f>Q175*H175</f>
        <v>0</v>
      </c>
      <c r="S175" s="194">
        <v>0</v>
      </c>
      <c r="T175" s="195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6" t="s">
        <v>137</v>
      </c>
      <c r="AT175" s="196" t="s">
        <v>132</v>
      </c>
      <c r="AU175" s="196" t="s">
        <v>83</v>
      </c>
      <c r="AY175" s="16" t="s">
        <v>130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6" t="s">
        <v>81</v>
      </c>
      <c r="BK175" s="197">
        <f>ROUND(I175*H175,2)</f>
        <v>0</v>
      </c>
      <c r="BL175" s="16" t="s">
        <v>137</v>
      </c>
      <c r="BM175" s="196" t="s">
        <v>491</v>
      </c>
    </row>
    <row r="176" spans="1:47" s="2" customFormat="1" ht="29.25">
      <c r="A176" s="33"/>
      <c r="B176" s="34"/>
      <c r="C176" s="35"/>
      <c r="D176" s="198" t="s">
        <v>139</v>
      </c>
      <c r="E176" s="35"/>
      <c r="F176" s="199" t="s">
        <v>255</v>
      </c>
      <c r="G176" s="35"/>
      <c r="H176" s="35"/>
      <c r="I176" s="200"/>
      <c r="J176" s="35"/>
      <c r="K176" s="35"/>
      <c r="L176" s="38"/>
      <c r="M176" s="201"/>
      <c r="N176" s="202"/>
      <c r="O176" s="70"/>
      <c r="P176" s="70"/>
      <c r="Q176" s="70"/>
      <c r="R176" s="70"/>
      <c r="S176" s="70"/>
      <c r="T176" s="71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6" t="s">
        <v>139</v>
      </c>
      <c r="AU176" s="16" t="s">
        <v>83</v>
      </c>
    </row>
    <row r="177" spans="1:65" s="2" customFormat="1" ht="16.5" customHeight="1">
      <c r="A177" s="33"/>
      <c r="B177" s="34"/>
      <c r="C177" s="185" t="s">
        <v>236</v>
      </c>
      <c r="D177" s="185" t="s">
        <v>132</v>
      </c>
      <c r="E177" s="186" t="s">
        <v>257</v>
      </c>
      <c r="F177" s="187" t="s">
        <v>258</v>
      </c>
      <c r="G177" s="188" t="s">
        <v>191</v>
      </c>
      <c r="H177" s="189">
        <v>92.743</v>
      </c>
      <c r="I177" s="190"/>
      <c r="J177" s="191">
        <f>ROUND(I177*H177,2)</f>
        <v>0</v>
      </c>
      <c r="K177" s="187" t="s">
        <v>136</v>
      </c>
      <c r="L177" s="38"/>
      <c r="M177" s="192" t="s">
        <v>1</v>
      </c>
      <c r="N177" s="193" t="s">
        <v>38</v>
      </c>
      <c r="O177" s="70"/>
      <c r="P177" s="194">
        <f>O177*H177</f>
        <v>0</v>
      </c>
      <c r="Q177" s="194">
        <v>0</v>
      </c>
      <c r="R177" s="194">
        <f>Q177*H177</f>
        <v>0</v>
      </c>
      <c r="S177" s="194">
        <v>0</v>
      </c>
      <c r="T177" s="195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96" t="s">
        <v>137</v>
      </c>
      <c r="AT177" s="196" t="s">
        <v>132</v>
      </c>
      <c r="AU177" s="196" t="s">
        <v>83</v>
      </c>
      <c r="AY177" s="16" t="s">
        <v>130</v>
      </c>
      <c r="BE177" s="197">
        <f>IF(N177="základní",J177,0)</f>
        <v>0</v>
      </c>
      <c r="BF177" s="197">
        <f>IF(N177="snížená",J177,0)</f>
        <v>0</v>
      </c>
      <c r="BG177" s="197">
        <f>IF(N177="zákl. přenesená",J177,0)</f>
        <v>0</v>
      </c>
      <c r="BH177" s="197">
        <f>IF(N177="sníž. přenesená",J177,0)</f>
        <v>0</v>
      </c>
      <c r="BI177" s="197">
        <f>IF(N177="nulová",J177,0)</f>
        <v>0</v>
      </c>
      <c r="BJ177" s="16" t="s">
        <v>81</v>
      </c>
      <c r="BK177" s="197">
        <f>ROUND(I177*H177,2)</f>
        <v>0</v>
      </c>
      <c r="BL177" s="16" t="s">
        <v>137</v>
      </c>
      <c r="BM177" s="196" t="s">
        <v>492</v>
      </c>
    </row>
    <row r="178" spans="1:47" s="2" customFormat="1" ht="19.5">
      <c r="A178" s="33"/>
      <c r="B178" s="34"/>
      <c r="C178" s="35"/>
      <c r="D178" s="198" t="s">
        <v>139</v>
      </c>
      <c r="E178" s="35"/>
      <c r="F178" s="199" t="s">
        <v>260</v>
      </c>
      <c r="G178" s="35"/>
      <c r="H178" s="35"/>
      <c r="I178" s="200"/>
      <c r="J178" s="35"/>
      <c r="K178" s="35"/>
      <c r="L178" s="38"/>
      <c r="M178" s="201"/>
      <c r="N178" s="202"/>
      <c r="O178" s="70"/>
      <c r="P178" s="70"/>
      <c r="Q178" s="70"/>
      <c r="R178" s="70"/>
      <c r="S178" s="70"/>
      <c r="T178" s="71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T178" s="16" t="s">
        <v>139</v>
      </c>
      <c r="AU178" s="16" t="s">
        <v>83</v>
      </c>
    </row>
    <row r="179" spans="2:51" s="13" customFormat="1" ht="11.25">
      <c r="B179" s="203"/>
      <c r="C179" s="204"/>
      <c r="D179" s="198" t="s">
        <v>152</v>
      </c>
      <c r="E179" s="205" t="s">
        <v>1</v>
      </c>
      <c r="F179" s="206" t="s">
        <v>493</v>
      </c>
      <c r="G179" s="204"/>
      <c r="H179" s="207">
        <v>39.361</v>
      </c>
      <c r="I179" s="208"/>
      <c r="J179" s="204"/>
      <c r="K179" s="204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152</v>
      </c>
      <c r="AU179" s="213" t="s">
        <v>83</v>
      </c>
      <c r="AV179" s="13" t="s">
        <v>83</v>
      </c>
      <c r="AW179" s="13" t="s">
        <v>30</v>
      </c>
      <c r="AX179" s="13" t="s">
        <v>73</v>
      </c>
      <c r="AY179" s="213" t="s">
        <v>130</v>
      </c>
    </row>
    <row r="180" spans="2:51" s="13" customFormat="1" ht="11.25">
      <c r="B180" s="203"/>
      <c r="C180" s="204"/>
      <c r="D180" s="198" t="s">
        <v>152</v>
      </c>
      <c r="E180" s="205" t="s">
        <v>1</v>
      </c>
      <c r="F180" s="206" t="s">
        <v>494</v>
      </c>
      <c r="G180" s="204"/>
      <c r="H180" s="207">
        <v>53.382</v>
      </c>
      <c r="I180" s="208"/>
      <c r="J180" s="204"/>
      <c r="K180" s="204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152</v>
      </c>
      <c r="AU180" s="213" t="s">
        <v>83</v>
      </c>
      <c r="AV180" s="13" t="s">
        <v>83</v>
      </c>
      <c r="AW180" s="13" t="s">
        <v>30</v>
      </c>
      <c r="AX180" s="13" t="s">
        <v>73</v>
      </c>
      <c r="AY180" s="213" t="s">
        <v>130</v>
      </c>
    </row>
    <row r="181" spans="2:51" s="14" customFormat="1" ht="11.25">
      <c r="B181" s="214"/>
      <c r="C181" s="215"/>
      <c r="D181" s="198" t="s">
        <v>152</v>
      </c>
      <c r="E181" s="216" t="s">
        <v>1</v>
      </c>
      <c r="F181" s="217" t="s">
        <v>155</v>
      </c>
      <c r="G181" s="215"/>
      <c r="H181" s="218">
        <v>92.743</v>
      </c>
      <c r="I181" s="219"/>
      <c r="J181" s="215"/>
      <c r="K181" s="215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152</v>
      </c>
      <c r="AU181" s="224" t="s">
        <v>83</v>
      </c>
      <c r="AV181" s="14" t="s">
        <v>137</v>
      </c>
      <c r="AW181" s="14" t="s">
        <v>30</v>
      </c>
      <c r="AX181" s="14" t="s">
        <v>81</v>
      </c>
      <c r="AY181" s="224" t="s">
        <v>130</v>
      </c>
    </row>
    <row r="182" spans="1:65" s="2" customFormat="1" ht="24.2" customHeight="1">
      <c r="A182" s="33"/>
      <c r="B182" s="34"/>
      <c r="C182" s="185" t="s">
        <v>244</v>
      </c>
      <c r="D182" s="185" t="s">
        <v>132</v>
      </c>
      <c r="E182" s="186" t="s">
        <v>263</v>
      </c>
      <c r="F182" s="187" t="s">
        <v>264</v>
      </c>
      <c r="G182" s="188" t="s">
        <v>191</v>
      </c>
      <c r="H182" s="189">
        <v>25.98</v>
      </c>
      <c r="I182" s="190"/>
      <c r="J182" s="191">
        <f>ROUND(I182*H182,2)</f>
        <v>0</v>
      </c>
      <c r="K182" s="187" t="s">
        <v>136</v>
      </c>
      <c r="L182" s="38"/>
      <c r="M182" s="192" t="s">
        <v>1</v>
      </c>
      <c r="N182" s="193" t="s">
        <v>38</v>
      </c>
      <c r="O182" s="70"/>
      <c r="P182" s="194">
        <f>O182*H182</f>
        <v>0</v>
      </c>
      <c r="Q182" s="194">
        <v>0</v>
      </c>
      <c r="R182" s="194">
        <f>Q182*H182</f>
        <v>0</v>
      </c>
      <c r="S182" s="194">
        <v>0</v>
      </c>
      <c r="T182" s="195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96" t="s">
        <v>137</v>
      </c>
      <c r="AT182" s="196" t="s">
        <v>132</v>
      </c>
      <c r="AU182" s="196" t="s">
        <v>83</v>
      </c>
      <c r="AY182" s="16" t="s">
        <v>130</v>
      </c>
      <c r="BE182" s="197">
        <f>IF(N182="základní",J182,0)</f>
        <v>0</v>
      </c>
      <c r="BF182" s="197">
        <f>IF(N182="snížená",J182,0)</f>
        <v>0</v>
      </c>
      <c r="BG182" s="197">
        <f>IF(N182="zákl. přenesená",J182,0)</f>
        <v>0</v>
      </c>
      <c r="BH182" s="197">
        <f>IF(N182="sníž. přenesená",J182,0)</f>
        <v>0</v>
      </c>
      <c r="BI182" s="197">
        <f>IF(N182="nulová",J182,0)</f>
        <v>0</v>
      </c>
      <c r="BJ182" s="16" t="s">
        <v>81</v>
      </c>
      <c r="BK182" s="197">
        <f>ROUND(I182*H182,2)</f>
        <v>0</v>
      </c>
      <c r="BL182" s="16" t="s">
        <v>137</v>
      </c>
      <c r="BM182" s="196" t="s">
        <v>495</v>
      </c>
    </row>
    <row r="183" spans="1:47" s="2" customFormat="1" ht="29.25">
      <c r="A183" s="33"/>
      <c r="B183" s="34"/>
      <c r="C183" s="35"/>
      <c r="D183" s="198" t="s">
        <v>139</v>
      </c>
      <c r="E183" s="35"/>
      <c r="F183" s="199" t="s">
        <v>266</v>
      </c>
      <c r="G183" s="35"/>
      <c r="H183" s="35"/>
      <c r="I183" s="200"/>
      <c r="J183" s="35"/>
      <c r="K183" s="35"/>
      <c r="L183" s="38"/>
      <c r="M183" s="201"/>
      <c r="N183" s="202"/>
      <c r="O183" s="70"/>
      <c r="P183" s="70"/>
      <c r="Q183" s="70"/>
      <c r="R183" s="70"/>
      <c r="S183" s="70"/>
      <c r="T183" s="71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6" t="s">
        <v>139</v>
      </c>
      <c r="AU183" s="16" t="s">
        <v>83</v>
      </c>
    </row>
    <row r="184" spans="2:51" s="13" customFormat="1" ht="11.25">
      <c r="B184" s="203"/>
      <c r="C184" s="204"/>
      <c r="D184" s="198" t="s">
        <v>152</v>
      </c>
      <c r="E184" s="205" t="s">
        <v>1</v>
      </c>
      <c r="F184" s="206" t="s">
        <v>496</v>
      </c>
      <c r="G184" s="204"/>
      <c r="H184" s="207">
        <v>30.811</v>
      </c>
      <c r="I184" s="208"/>
      <c r="J184" s="204"/>
      <c r="K184" s="204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152</v>
      </c>
      <c r="AU184" s="213" t="s">
        <v>83</v>
      </c>
      <c r="AV184" s="13" t="s">
        <v>83</v>
      </c>
      <c r="AW184" s="13" t="s">
        <v>30</v>
      </c>
      <c r="AX184" s="13" t="s">
        <v>73</v>
      </c>
      <c r="AY184" s="213" t="s">
        <v>130</v>
      </c>
    </row>
    <row r="185" spans="2:51" s="13" customFormat="1" ht="11.25">
      <c r="B185" s="203"/>
      <c r="C185" s="204"/>
      <c r="D185" s="198" t="s">
        <v>152</v>
      </c>
      <c r="E185" s="205" t="s">
        <v>1</v>
      </c>
      <c r="F185" s="206" t="s">
        <v>497</v>
      </c>
      <c r="G185" s="204"/>
      <c r="H185" s="207">
        <v>-4.831</v>
      </c>
      <c r="I185" s="208"/>
      <c r="J185" s="204"/>
      <c r="K185" s="204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152</v>
      </c>
      <c r="AU185" s="213" t="s">
        <v>83</v>
      </c>
      <c r="AV185" s="13" t="s">
        <v>83</v>
      </c>
      <c r="AW185" s="13" t="s">
        <v>30</v>
      </c>
      <c r="AX185" s="13" t="s">
        <v>73</v>
      </c>
      <c r="AY185" s="213" t="s">
        <v>130</v>
      </c>
    </row>
    <row r="186" spans="2:51" s="14" customFormat="1" ht="11.25">
      <c r="B186" s="214"/>
      <c r="C186" s="215"/>
      <c r="D186" s="198" t="s">
        <v>152</v>
      </c>
      <c r="E186" s="216" t="s">
        <v>1</v>
      </c>
      <c r="F186" s="217" t="s">
        <v>155</v>
      </c>
      <c r="G186" s="215"/>
      <c r="H186" s="218">
        <v>25.98</v>
      </c>
      <c r="I186" s="219"/>
      <c r="J186" s="215"/>
      <c r="K186" s="215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152</v>
      </c>
      <c r="AU186" s="224" t="s">
        <v>83</v>
      </c>
      <c r="AV186" s="14" t="s">
        <v>137</v>
      </c>
      <c r="AW186" s="14" t="s">
        <v>30</v>
      </c>
      <c r="AX186" s="14" t="s">
        <v>81</v>
      </c>
      <c r="AY186" s="224" t="s">
        <v>130</v>
      </c>
    </row>
    <row r="187" spans="1:65" s="2" customFormat="1" ht="24.2" customHeight="1">
      <c r="A187" s="33"/>
      <c r="B187" s="34"/>
      <c r="C187" s="185" t="s">
        <v>251</v>
      </c>
      <c r="D187" s="185" t="s">
        <v>132</v>
      </c>
      <c r="E187" s="186" t="s">
        <v>272</v>
      </c>
      <c r="F187" s="187" t="s">
        <v>273</v>
      </c>
      <c r="G187" s="188" t="s">
        <v>191</v>
      </c>
      <c r="H187" s="189">
        <v>32.958</v>
      </c>
      <c r="I187" s="190"/>
      <c r="J187" s="191">
        <f>ROUND(I187*H187,2)</f>
        <v>0</v>
      </c>
      <c r="K187" s="187" t="s">
        <v>136</v>
      </c>
      <c r="L187" s="38"/>
      <c r="M187" s="192" t="s">
        <v>1</v>
      </c>
      <c r="N187" s="193" t="s">
        <v>38</v>
      </c>
      <c r="O187" s="70"/>
      <c r="P187" s="194">
        <f>O187*H187</f>
        <v>0</v>
      </c>
      <c r="Q187" s="194">
        <v>0</v>
      </c>
      <c r="R187" s="194">
        <f>Q187*H187</f>
        <v>0</v>
      </c>
      <c r="S187" s="194">
        <v>0</v>
      </c>
      <c r="T187" s="195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6" t="s">
        <v>137</v>
      </c>
      <c r="AT187" s="196" t="s">
        <v>132</v>
      </c>
      <c r="AU187" s="196" t="s">
        <v>83</v>
      </c>
      <c r="AY187" s="16" t="s">
        <v>130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16" t="s">
        <v>81</v>
      </c>
      <c r="BK187" s="197">
        <f>ROUND(I187*H187,2)</f>
        <v>0</v>
      </c>
      <c r="BL187" s="16" t="s">
        <v>137</v>
      </c>
      <c r="BM187" s="196" t="s">
        <v>498</v>
      </c>
    </row>
    <row r="188" spans="1:47" s="2" customFormat="1" ht="39">
      <c r="A188" s="33"/>
      <c r="B188" s="34"/>
      <c r="C188" s="35"/>
      <c r="D188" s="198" t="s">
        <v>139</v>
      </c>
      <c r="E188" s="35"/>
      <c r="F188" s="199" t="s">
        <v>275</v>
      </c>
      <c r="G188" s="35"/>
      <c r="H188" s="35"/>
      <c r="I188" s="200"/>
      <c r="J188" s="35"/>
      <c r="K188" s="35"/>
      <c r="L188" s="38"/>
      <c r="M188" s="201"/>
      <c r="N188" s="202"/>
      <c r="O188" s="70"/>
      <c r="P188" s="70"/>
      <c r="Q188" s="70"/>
      <c r="R188" s="70"/>
      <c r="S188" s="70"/>
      <c r="T188" s="71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6" t="s">
        <v>139</v>
      </c>
      <c r="AU188" s="16" t="s">
        <v>83</v>
      </c>
    </row>
    <row r="189" spans="2:51" s="13" customFormat="1" ht="11.25">
      <c r="B189" s="203"/>
      <c r="C189" s="204"/>
      <c r="D189" s="198" t="s">
        <v>152</v>
      </c>
      <c r="E189" s="205" t="s">
        <v>1</v>
      </c>
      <c r="F189" s="206" t="s">
        <v>499</v>
      </c>
      <c r="G189" s="204"/>
      <c r="H189" s="207">
        <v>27.3</v>
      </c>
      <c r="I189" s="208"/>
      <c r="J189" s="204"/>
      <c r="K189" s="204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152</v>
      </c>
      <c r="AU189" s="213" t="s">
        <v>83</v>
      </c>
      <c r="AV189" s="13" t="s">
        <v>83</v>
      </c>
      <c r="AW189" s="13" t="s">
        <v>30</v>
      </c>
      <c r="AX189" s="13" t="s">
        <v>73</v>
      </c>
      <c r="AY189" s="213" t="s">
        <v>130</v>
      </c>
    </row>
    <row r="190" spans="2:51" s="13" customFormat="1" ht="11.25">
      <c r="B190" s="203"/>
      <c r="C190" s="204"/>
      <c r="D190" s="198" t="s">
        <v>152</v>
      </c>
      <c r="E190" s="205" t="s">
        <v>1</v>
      </c>
      <c r="F190" s="206" t="s">
        <v>500</v>
      </c>
      <c r="G190" s="204"/>
      <c r="H190" s="207">
        <v>2.25</v>
      </c>
      <c r="I190" s="208"/>
      <c r="J190" s="204"/>
      <c r="K190" s="204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152</v>
      </c>
      <c r="AU190" s="213" t="s">
        <v>83</v>
      </c>
      <c r="AV190" s="13" t="s">
        <v>83</v>
      </c>
      <c r="AW190" s="13" t="s">
        <v>30</v>
      </c>
      <c r="AX190" s="13" t="s">
        <v>73</v>
      </c>
      <c r="AY190" s="213" t="s">
        <v>130</v>
      </c>
    </row>
    <row r="191" spans="2:51" s="13" customFormat="1" ht="11.25">
      <c r="B191" s="203"/>
      <c r="C191" s="204"/>
      <c r="D191" s="198" t="s">
        <v>152</v>
      </c>
      <c r="E191" s="205" t="s">
        <v>1</v>
      </c>
      <c r="F191" s="206" t="s">
        <v>501</v>
      </c>
      <c r="G191" s="204"/>
      <c r="H191" s="207">
        <v>10.12</v>
      </c>
      <c r="I191" s="208"/>
      <c r="J191" s="204"/>
      <c r="K191" s="204"/>
      <c r="L191" s="209"/>
      <c r="M191" s="210"/>
      <c r="N191" s="211"/>
      <c r="O191" s="211"/>
      <c r="P191" s="211"/>
      <c r="Q191" s="211"/>
      <c r="R191" s="211"/>
      <c r="S191" s="211"/>
      <c r="T191" s="212"/>
      <c r="AT191" s="213" t="s">
        <v>152</v>
      </c>
      <c r="AU191" s="213" t="s">
        <v>83</v>
      </c>
      <c r="AV191" s="13" t="s">
        <v>83</v>
      </c>
      <c r="AW191" s="13" t="s">
        <v>30</v>
      </c>
      <c r="AX191" s="13" t="s">
        <v>73</v>
      </c>
      <c r="AY191" s="213" t="s">
        <v>130</v>
      </c>
    </row>
    <row r="192" spans="2:51" s="13" customFormat="1" ht="11.25">
      <c r="B192" s="203"/>
      <c r="C192" s="204"/>
      <c r="D192" s="198" t="s">
        <v>152</v>
      </c>
      <c r="E192" s="205" t="s">
        <v>1</v>
      </c>
      <c r="F192" s="206" t="s">
        <v>502</v>
      </c>
      <c r="G192" s="204"/>
      <c r="H192" s="207">
        <v>-4.901</v>
      </c>
      <c r="I192" s="208"/>
      <c r="J192" s="204"/>
      <c r="K192" s="204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152</v>
      </c>
      <c r="AU192" s="213" t="s">
        <v>83</v>
      </c>
      <c r="AV192" s="13" t="s">
        <v>83</v>
      </c>
      <c r="AW192" s="13" t="s">
        <v>30</v>
      </c>
      <c r="AX192" s="13" t="s">
        <v>73</v>
      </c>
      <c r="AY192" s="213" t="s">
        <v>130</v>
      </c>
    </row>
    <row r="193" spans="2:51" s="13" customFormat="1" ht="11.25">
      <c r="B193" s="203"/>
      <c r="C193" s="204"/>
      <c r="D193" s="198" t="s">
        <v>152</v>
      </c>
      <c r="E193" s="205" t="s">
        <v>1</v>
      </c>
      <c r="F193" s="206" t="s">
        <v>503</v>
      </c>
      <c r="G193" s="204"/>
      <c r="H193" s="207">
        <v>-1.811</v>
      </c>
      <c r="I193" s="208"/>
      <c r="J193" s="204"/>
      <c r="K193" s="204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152</v>
      </c>
      <c r="AU193" s="213" t="s">
        <v>83</v>
      </c>
      <c r="AV193" s="13" t="s">
        <v>83</v>
      </c>
      <c r="AW193" s="13" t="s">
        <v>30</v>
      </c>
      <c r="AX193" s="13" t="s">
        <v>73</v>
      </c>
      <c r="AY193" s="213" t="s">
        <v>130</v>
      </c>
    </row>
    <row r="194" spans="2:51" s="14" customFormat="1" ht="11.25">
      <c r="B194" s="214"/>
      <c r="C194" s="215"/>
      <c r="D194" s="198" t="s">
        <v>152</v>
      </c>
      <c r="E194" s="216" t="s">
        <v>1</v>
      </c>
      <c r="F194" s="217" t="s">
        <v>155</v>
      </c>
      <c r="G194" s="215"/>
      <c r="H194" s="218">
        <v>32.958000000000006</v>
      </c>
      <c r="I194" s="219"/>
      <c r="J194" s="215"/>
      <c r="K194" s="215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152</v>
      </c>
      <c r="AU194" s="224" t="s">
        <v>83</v>
      </c>
      <c r="AV194" s="14" t="s">
        <v>137</v>
      </c>
      <c r="AW194" s="14" t="s">
        <v>30</v>
      </c>
      <c r="AX194" s="14" t="s">
        <v>81</v>
      </c>
      <c r="AY194" s="224" t="s">
        <v>130</v>
      </c>
    </row>
    <row r="195" spans="1:65" s="2" customFormat="1" ht="16.5" customHeight="1">
      <c r="A195" s="33"/>
      <c r="B195" s="34"/>
      <c r="C195" s="225" t="s">
        <v>256</v>
      </c>
      <c r="D195" s="225" t="s">
        <v>280</v>
      </c>
      <c r="E195" s="226" t="s">
        <v>281</v>
      </c>
      <c r="F195" s="227" t="s">
        <v>282</v>
      </c>
      <c r="G195" s="228" t="s">
        <v>283</v>
      </c>
      <c r="H195" s="229">
        <v>59.324</v>
      </c>
      <c r="I195" s="230"/>
      <c r="J195" s="231">
        <f>ROUND(I195*H195,2)</f>
        <v>0</v>
      </c>
      <c r="K195" s="227" t="s">
        <v>136</v>
      </c>
      <c r="L195" s="232"/>
      <c r="M195" s="233" t="s">
        <v>1</v>
      </c>
      <c r="N195" s="234" t="s">
        <v>38</v>
      </c>
      <c r="O195" s="70"/>
      <c r="P195" s="194">
        <f>O195*H195</f>
        <v>0</v>
      </c>
      <c r="Q195" s="194">
        <v>1</v>
      </c>
      <c r="R195" s="194">
        <f>Q195*H195</f>
        <v>59.324</v>
      </c>
      <c r="S195" s="194">
        <v>0</v>
      </c>
      <c r="T195" s="195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96" t="s">
        <v>178</v>
      </c>
      <c r="AT195" s="196" t="s">
        <v>280</v>
      </c>
      <c r="AU195" s="196" t="s">
        <v>83</v>
      </c>
      <c r="AY195" s="16" t="s">
        <v>130</v>
      </c>
      <c r="BE195" s="197">
        <f>IF(N195="základní",J195,0)</f>
        <v>0</v>
      </c>
      <c r="BF195" s="197">
        <f>IF(N195="snížená",J195,0)</f>
        <v>0</v>
      </c>
      <c r="BG195" s="197">
        <f>IF(N195="zákl. přenesená",J195,0)</f>
        <v>0</v>
      </c>
      <c r="BH195" s="197">
        <f>IF(N195="sníž. přenesená",J195,0)</f>
        <v>0</v>
      </c>
      <c r="BI195" s="197">
        <f>IF(N195="nulová",J195,0)</f>
        <v>0</v>
      </c>
      <c r="BJ195" s="16" t="s">
        <v>81</v>
      </c>
      <c r="BK195" s="197">
        <f>ROUND(I195*H195,2)</f>
        <v>0</v>
      </c>
      <c r="BL195" s="16" t="s">
        <v>137</v>
      </c>
      <c r="BM195" s="196" t="s">
        <v>504</v>
      </c>
    </row>
    <row r="196" spans="1:47" s="2" customFormat="1" ht="11.25">
      <c r="A196" s="33"/>
      <c r="B196" s="34"/>
      <c r="C196" s="35"/>
      <c r="D196" s="198" t="s">
        <v>139</v>
      </c>
      <c r="E196" s="35"/>
      <c r="F196" s="199" t="s">
        <v>282</v>
      </c>
      <c r="G196" s="35"/>
      <c r="H196" s="35"/>
      <c r="I196" s="200"/>
      <c r="J196" s="35"/>
      <c r="K196" s="35"/>
      <c r="L196" s="38"/>
      <c r="M196" s="201"/>
      <c r="N196" s="202"/>
      <c r="O196" s="70"/>
      <c r="P196" s="70"/>
      <c r="Q196" s="70"/>
      <c r="R196" s="70"/>
      <c r="S196" s="70"/>
      <c r="T196" s="71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6" t="s">
        <v>139</v>
      </c>
      <c r="AU196" s="16" t="s">
        <v>83</v>
      </c>
    </row>
    <row r="197" spans="2:51" s="13" customFormat="1" ht="11.25">
      <c r="B197" s="203"/>
      <c r="C197" s="204"/>
      <c r="D197" s="198" t="s">
        <v>152</v>
      </c>
      <c r="E197" s="205" t="s">
        <v>1</v>
      </c>
      <c r="F197" s="206" t="s">
        <v>505</v>
      </c>
      <c r="G197" s="204"/>
      <c r="H197" s="207">
        <v>59.324</v>
      </c>
      <c r="I197" s="208"/>
      <c r="J197" s="204"/>
      <c r="K197" s="204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152</v>
      </c>
      <c r="AU197" s="213" t="s">
        <v>83</v>
      </c>
      <c r="AV197" s="13" t="s">
        <v>83</v>
      </c>
      <c r="AW197" s="13" t="s">
        <v>30</v>
      </c>
      <c r="AX197" s="13" t="s">
        <v>81</v>
      </c>
      <c r="AY197" s="213" t="s">
        <v>130</v>
      </c>
    </row>
    <row r="198" spans="2:63" s="12" customFormat="1" ht="22.9" customHeight="1">
      <c r="B198" s="169"/>
      <c r="C198" s="170"/>
      <c r="D198" s="171" t="s">
        <v>72</v>
      </c>
      <c r="E198" s="183" t="s">
        <v>146</v>
      </c>
      <c r="F198" s="183" t="s">
        <v>286</v>
      </c>
      <c r="G198" s="170"/>
      <c r="H198" s="170"/>
      <c r="I198" s="173"/>
      <c r="J198" s="184">
        <f>BK198</f>
        <v>0</v>
      </c>
      <c r="K198" s="170"/>
      <c r="L198" s="175"/>
      <c r="M198" s="176"/>
      <c r="N198" s="177"/>
      <c r="O198" s="177"/>
      <c r="P198" s="178">
        <f>SUM(P199:P200)</f>
        <v>0</v>
      </c>
      <c r="Q198" s="177"/>
      <c r="R198" s="178">
        <f>SUM(R199:R200)</f>
        <v>0</v>
      </c>
      <c r="S198" s="177"/>
      <c r="T198" s="179">
        <f>SUM(T199:T200)</f>
        <v>0</v>
      </c>
      <c r="AR198" s="180" t="s">
        <v>81</v>
      </c>
      <c r="AT198" s="181" t="s">
        <v>72</v>
      </c>
      <c r="AU198" s="181" t="s">
        <v>81</v>
      </c>
      <c r="AY198" s="180" t="s">
        <v>130</v>
      </c>
      <c r="BK198" s="182">
        <f>SUM(BK199:BK200)</f>
        <v>0</v>
      </c>
    </row>
    <row r="199" spans="1:65" s="2" customFormat="1" ht="21.75" customHeight="1">
      <c r="A199" s="33"/>
      <c r="B199" s="34"/>
      <c r="C199" s="185" t="s">
        <v>7</v>
      </c>
      <c r="D199" s="185" t="s">
        <v>132</v>
      </c>
      <c r="E199" s="186" t="s">
        <v>316</v>
      </c>
      <c r="F199" s="187" t="s">
        <v>317</v>
      </c>
      <c r="G199" s="188" t="s">
        <v>149</v>
      </c>
      <c r="H199" s="189">
        <v>39</v>
      </c>
      <c r="I199" s="190"/>
      <c r="J199" s="191">
        <f>ROUND(I199*H199,2)</f>
        <v>0</v>
      </c>
      <c r="K199" s="187" t="s">
        <v>136</v>
      </c>
      <c r="L199" s="38"/>
      <c r="M199" s="192" t="s">
        <v>1</v>
      </c>
      <c r="N199" s="193" t="s">
        <v>38</v>
      </c>
      <c r="O199" s="70"/>
      <c r="P199" s="194">
        <f>O199*H199</f>
        <v>0</v>
      </c>
      <c r="Q199" s="194">
        <v>0</v>
      </c>
      <c r="R199" s="194">
        <f>Q199*H199</f>
        <v>0</v>
      </c>
      <c r="S199" s="194">
        <v>0</v>
      </c>
      <c r="T199" s="195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96" t="s">
        <v>137</v>
      </c>
      <c r="AT199" s="196" t="s">
        <v>132</v>
      </c>
      <c r="AU199" s="196" t="s">
        <v>83</v>
      </c>
      <c r="AY199" s="16" t="s">
        <v>130</v>
      </c>
      <c r="BE199" s="197">
        <f>IF(N199="základní",J199,0)</f>
        <v>0</v>
      </c>
      <c r="BF199" s="197">
        <f>IF(N199="snížená",J199,0)</f>
        <v>0</v>
      </c>
      <c r="BG199" s="197">
        <f>IF(N199="zákl. přenesená",J199,0)</f>
        <v>0</v>
      </c>
      <c r="BH199" s="197">
        <f>IF(N199="sníž. přenesená",J199,0)</f>
        <v>0</v>
      </c>
      <c r="BI199" s="197">
        <f>IF(N199="nulová",J199,0)</f>
        <v>0</v>
      </c>
      <c r="BJ199" s="16" t="s">
        <v>81</v>
      </c>
      <c r="BK199" s="197">
        <f>ROUND(I199*H199,2)</f>
        <v>0</v>
      </c>
      <c r="BL199" s="16" t="s">
        <v>137</v>
      </c>
      <c r="BM199" s="196" t="s">
        <v>506</v>
      </c>
    </row>
    <row r="200" spans="1:47" s="2" customFormat="1" ht="11.25">
      <c r="A200" s="33"/>
      <c r="B200" s="34"/>
      <c r="C200" s="35"/>
      <c r="D200" s="198" t="s">
        <v>139</v>
      </c>
      <c r="E200" s="35"/>
      <c r="F200" s="199" t="s">
        <v>319</v>
      </c>
      <c r="G200" s="35"/>
      <c r="H200" s="35"/>
      <c r="I200" s="200"/>
      <c r="J200" s="35"/>
      <c r="K200" s="35"/>
      <c r="L200" s="38"/>
      <c r="M200" s="201"/>
      <c r="N200" s="202"/>
      <c r="O200" s="70"/>
      <c r="P200" s="70"/>
      <c r="Q200" s="70"/>
      <c r="R200" s="70"/>
      <c r="S200" s="70"/>
      <c r="T200" s="71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T200" s="16" t="s">
        <v>139</v>
      </c>
      <c r="AU200" s="16" t="s">
        <v>83</v>
      </c>
    </row>
    <row r="201" spans="2:63" s="12" customFormat="1" ht="22.9" customHeight="1">
      <c r="B201" s="169"/>
      <c r="C201" s="170"/>
      <c r="D201" s="171" t="s">
        <v>72</v>
      </c>
      <c r="E201" s="183" t="s">
        <v>137</v>
      </c>
      <c r="F201" s="183" t="s">
        <v>320</v>
      </c>
      <c r="G201" s="170"/>
      <c r="H201" s="170"/>
      <c r="I201" s="173"/>
      <c r="J201" s="184">
        <f>BK201</f>
        <v>0</v>
      </c>
      <c r="K201" s="170"/>
      <c r="L201" s="175"/>
      <c r="M201" s="176"/>
      <c r="N201" s="177"/>
      <c r="O201" s="177"/>
      <c r="P201" s="178">
        <f>SUM(P202:P208)</f>
        <v>0</v>
      </c>
      <c r="Q201" s="177"/>
      <c r="R201" s="178">
        <f>SUM(R202:R208)</f>
        <v>12.826143499999999</v>
      </c>
      <c r="S201" s="177"/>
      <c r="T201" s="179">
        <f>SUM(T202:T208)</f>
        <v>0</v>
      </c>
      <c r="AR201" s="180" t="s">
        <v>81</v>
      </c>
      <c r="AT201" s="181" t="s">
        <v>72</v>
      </c>
      <c r="AU201" s="181" t="s">
        <v>81</v>
      </c>
      <c r="AY201" s="180" t="s">
        <v>130</v>
      </c>
      <c r="BK201" s="182">
        <f>SUM(BK202:BK208)</f>
        <v>0</v>
      </c>
    </row>
    <row r="202" spans="1:65" s="2" customFormat="1" ht="24.2" customHeight="1">
      <c r="A202" s="33"/>
      <c r="B202" s="34"/>
      <c r="C202" s="185" t="s">
        <v>271</v>
      </c>
      <c r="D202" s="185" t="s">
        <v>132</v>
      </c>
      <c r="E202" s="186" t="s">
        <v>322</v>
      </c>
      <c r="F202" s="187" t="s">
        <v>323</v>
      </c>
      <c r="G202" s="188" t="s">
        <v>191</v>
      </c>
      <c r="H202" s="189">
        <v>6.55</v>
      </c>
      <c r="I202" s="190"/>
      <c r="J202" s="191">
        <f>ROUND(I202*H202,2)</f>
        <v>0</v>
      </c>
      <c r="K202" s="187" t="s">
        <v>136</v>
      </c>
      <c r="L202" s="38"/>
      <c r="M202" s="192" t="s">
        <v>1</v>
      </c>
      <c r="N202" s="193" t="s">
        <v>38</v>
      </c>
      <c r="O202" s="70"/>
      <c r="P202" s="194">
        <f>O202*H202</f>
        <v>0</v>
      </c>
      <c r="Q202" s="194">
        <v>1.89077</v>
      </c>
      <c r="R202" s="194">
        <f>Q202*H202</f>
        <v>12.3845435</v>
      </c>
      <c r="S202" s="194">
        <v>0</v>
      </c>
      <c r="T202" s="195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96" t="s">
        <v>137</v>
      </c>
      <c r="AT202" s="196" t="s">
        <v>132</v>
      </c>
      <c r="AU202" s="196" t="s">
        <v>83</v>
      </c>
      <c r="AY202" s="16" t="s">
        <v>130</v>
      </c>
      <c r="BE202" s="197">
        <f>IF(N202="základní",J202,0)</f>
        <v>0</v>
      </c>
      <c r="BF202" s="197">
        <f>IF(N202="snížená",J202,0)</f>
        <v>0</v>
      </c>
      <c r="BG202" s="197">
        <f>IF(N202="zákl. přenesená",J202,0)</f>
        <v>0</v>
      </c>
      <c r="BH202" s="197">
        <f>IF(N202="sníž. přenesená",J202,0)</f>
        <v>0</v>
      </c>
      <c r="BI202" s="197">
        <f>IF(N202="nulová",J202,0)</f>
        <v>0</v>
      </c>
      <c r="BJ202" s="16" t="s">
        <v>81</v>
      </c>
      <c r="BK202" s="197">
        <f>ROUND(I202*H202,2)</f>
        <v>0</v>
      </c>
      <c r="BL202" s="16" t="s">
        <v>137</v>
      </c>
      <c r="BM202" s="196" t="s">
        <v>507</v>
      </c>
    </row>
    <row r="203" spans="1:47" s="2" customFormat="1" ht="19.5">
      <c r="A203" s="33"/>
      <c r="B203" s="34"/>
      <c r="C203" s="35"/>
      <c r="D203" s="198" t="s">
        <v>139</v>
      </c>
      <c r="E203" s="35"/>
      <c r="F203" s="199" t="s">
        <v>325</v>
      </c>
      <c r="G203" s="35"/>
      <c r="H203" s="35"/>
      <c r="I203" s="200"/>
      <c r="J203" s="35"/>
      <c r="K203" s="35"/>
      <c r="L203" s="38"/>
      <c r="M203" s="201"/>
      <c r="N203" s="202"/>
      <c r="O203" s="70"/>
      <c r="P203" s="70"/>
      <c r="Q203" s="70"/>
      <c r="R203" s="70"/>
      <c r="S203" s="70"/>
      <c r="T203" s="71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6" t="s">
        <v>139</v>
      </c>
      <c r="AU203" s="16" t="s">
        <v>83</v>
      </c>
    </row>
    <row r="204" spans="2:51" s="13" customFormat="1" ht="11.25">
      <c r="B204" s="203"/>
      <c r="C204" s="204"/>
      <c r="D204" s="198" t="s">
        <v>152</v>
      </c>
      <c r="E204" s="205" t="s">
        <v>1</v>
      </c>
      <c r="F204" s="206" t="s">
        <v>508</v>
      </c>
      <c r="G204" s="204"/>
      <c r="H204" s="207">
        <v>3.9</v>
      </c>
      <c r="I204" s="208"/>
      <c r="J204" s="204"/>
      <c r="K204" s="204"/>
      <c r="L204" s="209"/>
      <c r="M204" s="210"/>
      <c r="N204" s="211"/>
      <c r="O204" s="211"/>
      <c r="P204" s="211"/>
      <c r="Q204" s="211"/>
      <c r="R204" s="211"/>
      <c r="S204" s="211"/>
      <c r="T204" s="212"/>
      <c r="AT204" s="213" t="s">
        <v>152</v>
      </c>
      <c r="AU204" s="213" t="s">
        <v>83</v>
      </c>
      <c r="AV204" s="13" t="s">
        <v>83</v>
      </c>
      <c r="AW204" s="13" t="s">
        <v>30</v>
      </c>
      <c r="AX204" s="13" t="s">
        <v>73</v>
      </c>
      <c r="AY204" s="213" t="s">
        <v>130</v>
      </c>
    </row>
    <row r="205" spans="2:51" s="13" customFormat="1" ht="11.25">
      <c r="B205" s="203"/>
      <c r="C205" s="204"/>
      <c r="D205" s="198" t="s">
        <v>152</v>
      </c>
      <c r="E205" s="205" t="s">
        <v>1</v>
      </c>
      <c r="F205" s="206" t="s">
        <v>509</v>
      </c>
      <c r="G205" s="204"/>
      <c r="H205" s="207">
        <v>2.65</v>
      </c>
      <c r="I205" s="208"/>
      <c r="J205" s="204"/>
      <c r="K205" s="204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152</v>
      </c>
      <c r="AU205" s="213" t="s">
        <v>83</v>
      </c>
      <c r="AV205" s="13" t="s">
        <v>83</v>
      </c>
      <c r="AW205" s="13" t="s">
        <v>30</v>
      </c>
      <c r="AX205" s="13" t="s">
        <v>73</v>
      </c>
      <c r="AY205" s="213" t="s">
        <v>130</v>
      </c>
    </row>
    <row r="206" spans="2:51" s="14" customFormat="1" ht="11.25">
      <c r="B206" s="214"/>
      <c r="C206" s="215"/>
      <c r="D206" s="198" t="s">
        <v>152</v>
      </c>
      <c r="E206" s="216" t="s">
        <v>1</v>
      </c>
      <c r="F206" s="217" t="s">
        <v>155</v>
      </c>
      <c r="G206" s="215"/>
      <c r="H206" s="218">
        <v>6.55</v>
      </c>
      <c r="I206" s="219"/>
      <c r="J206" s="215"/>
      <c r="K206" s="215"/>
      <c r="L206" s="220"/>
      <c r="M206" s="221"/>
      <c r="N206" s="222"/>
      <c r="O206" s="222"/>
      <c r="P206" s="222"/>
      <c r="Q206" s="222"/>
      <c r="R206" s="222"/>
      <c r="S206" s="222"/>
      <c r="T206" s="223"/>
      <c r="AT206" s="224" t="s">
        <v>152</v>
      </c>
      <c r="AU206" s="224" t="s">
        <v>83</v>
      </c>
      <c r="AV206" s="14" t="s">
        <v>137</v>
      </c>
      <c r="AW206" s="14" t="s">
        <v>30</v>
      </c>
      <c r="AX206" s="14" t="s">
        <v>81</v>
      </c>
      <c r="AY206" s="224" t="s">
        <v>130</v>
      </c>
    </row>
    <row r="207" spans="1:65" s="2" customFormat="1" ht="24.2" customHeight="1">
      <c r="A207" s="33"/>
      <c r="B207" s="34"/>
      <c r="C207" s="185" t="s">
        <v>279</v>
      </c>
      <c r="D207" s="185" t="s">
        <v>132</v>
      </c>
      <c r="E207" s="186" t="s">
        <v>329</v>
      </c>
      <c r="F207" s="187" t="s">
        <v>330</v>
      </c>
      <c r="G207" s="188" t="s">
        <v>331</v>
      </c>
      <c r="H207" s="189">
        <v>5</v>
      </c>
      <c r="I207" s="190"/>
      <c r="J207" s="191">
        <f>ROUND(I207*H207,2)</f>
        <v>0</v>
      </c>
      <c r="K207" s="187" t="s">
        <v>136</v>
      </c>
      <c r="L207" s="38"/>
      <c r="M207" s="192" t="s">
        <v>1</v>
      </c>
      <c r="N207" s="193" t="s">
        <v>38</v>
      </c>
      <c r="O207" s="70"/>
      <c r="P207" s="194">
        <f>O207*H207</f>
        <v>0</v>
      </c>
      <c r="Q207" s="194">
        <v>0.08832</v>
      </c>
      <c r="R207" s="194">
        <f>Q207*H207</f>
        <v>0.4416</v>
      </c>
      <c r="S207" s="194">
        <v>0</v>
      </c>
      <c r="T207" s="195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96" t="s">
        <v>137</v>
      </c>
      <c r="AT207" s="196" t="s">
        <v>132</v>
      </c>
      <c r="AU207" s="196" t="s">
        <v>83</v>
      </c>
      <c r="AY207" s="16" t="s">
        <v>130</v>
      </c>
      <c r="BE207" s="197">
        <f>IF(N207="základní",J207,0)</f>
        <v>0</v>
      </c>
      <c r="BF207" s="197">
        <f>IF(N207="snížená",J207,0)</f>
        <v>0</v>
      </c>
      <c r="BG207" s="197">
        <f>IF(N207="zákl. přenesená",J207,0)</f>
        <v>0</v>
      </c>
      <c r="BH207" s="197">
        <f>IF(N207="sníž. přenesená",J207,0)</f>
        <v>0</v>
      </c>
      <c r="BI207" s="197">
        <f>IF(N207="nulová",J207,0)</f>
        <v>0</v>
      </c>
      <c r="BJ207" s="16" t="s">
        <v>81</v>
      </c>
      <c r="BK207" s="197">
        <f>ROUND(I207*H207,2)</f>
        <v>0</v>
      </c>
      <c r="BL207" s="16" t="s">
        <v>137</v>
      </c>
      <c r="BM207" s="196" t="s">
        <v>510</v>
      </c>
    </row>
    <row r="208" spans="1:47" s="2" customFormat="1" ht="29.25">
      <c r="A208" s="33"/>
      <c r="B208" s="34"/>
      <c r="C208" s="35"/>
      <c r="D208" s="198" t="s">
        <v>139</v>
      </c>
      <c r="E208" s="35"/>
      <c r="F208" s="199" t="s">
        <v>333</v>
      </c>
      <c r="G208" s="35"/>
      <c r="H208" s="35"/>
      <c r="I208" s="200"/>
      <c r="J208" s="35"/>
      <c r="K208" s="35"/>
      <c r="L208" s="38"/>
      <c r="M208" s="201"/>
      <c r="N208" s="202"/>
      <c r="O208" s="70"/>
      <c r="P208" s="70"/>
      <c r="Q208" s="70"/>
      <c r="R208" s="70"/>
      <c r="S208" s="70"/>
      <c r="T208" s="71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T208" s="16" t="s">
        <v>139</v>
      </c>
      <c r="AU208" s="16" t="s">
        <v>83</v>
      </c>
    </row>
    <row r="209" spans="2:63" s="12" customFormat="1" ht="22.9" customHeight="1">
      <c r="B209" s="169"/>
      <c r="C209" s="170"/>
      <c r="D209" s="171" t="s">
        <v>72</v>
      </c>
      <c r="E209" s="183" t="s">
        <v>178</v>
      </c>
      <c r="F209" s="183" t="s">
        <v>334</v>
      </c>
      <c r="G209" s="170"/>
      <c r="H209" s="170"/>
      <c r="I209" s="173"/>
      <c r="J209" s="184">
        <f>BK209</f>
        <v>0</v>
      </c>
      <c r="K209" s="170"/>
      <c r="L209" s="175"/>
      <c r="M209" s="176"/>
      <c r="N209" s="177"/>
      <c r="O209" s="177"/>
      <c r="P209" s="178">
        <f>SUM(P210:P248)</f>
        <v>0</v>
      </c>
      <c r="Q209" s="177"/>
      <c r="R209" s="178">
        <f>SUM(R210:R248)</f>
        <v>12.353060000000003</v>
      </c>
      <c r="S209" s="177"/>
      <c r="T209" s="179">
        <f>SUM(T210:T248)</f>
        <v>14.11392</v>
      </c>
      <c r="AR209" s="180" t="s">
        <v>81</v>
      </c>
      <c r="AT209" s="181" t="s">
        <v>72</v>
      </c>
      <c r="AU209" s="181" t="s">
        <v>81</v>
      </c>
      <c r="AY209" s="180" t="s">
        <v>130</v>
      </c>
      <c r="BK209" s="182">
        <f>SUM(BK210:BK248)</f>
        <v>0</v>
      </c>
    </row>
    <row r="210" spans="1:65" s="2" customFormat="1" ht="24.2" customHeight="1">
      <c r="A210" s="33"/>
      <c r="B210" s="34"/>
      <c r="C210" s="185" t="s">
        <v>287</v>
      </c>
      <c r="D210" s="185" t="s">
        <v>132</v>
      </c>
      <c r="E210" s="186" t="s">
        <v>340</v>
      </c>
      <c r="F210" s="187" t="s">
        <v>341</v>
      </c>
      <c r="G210" s="188" t="s">
        <v>149</v>
      </c>
      <c r="H210" s="189">
        <v>22</v>
      </c>
      <c r="I210" s="190"/>
      <c r="J210" s="191">
        <f>ROUND(I210*H210,2)</f>
        <v>0</v>
      </c>
      <c r="K210" s="187" t="s">
        <v>136</v>
      </c>
      <c r="L210" s="38"/>
      <c r="M210" s="192" t="s">
        <v>1</v>
      </c>
      <c r="N210" s="193" t="s">
        <v>38</v>
      </c>
      <c r="O210" s="70"/>
      <c r="P210" s="194">
        <f>O210*H210</f>
        <v>0</v>
      </c>
      <c r="Q210" s="194">
        <v>0.00422</v>
      </c>
      <c r="R210" s="194">
        <f>Q210*H210</f>
        <v>0.09283999999999999</v>
      </c>
      <c r="S210" s="194">
        <v>0</v>
      </c>
      <c r="T210" s="195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6" t="s">
        <v>137</v>
      </c>
      <c r="AT210" s="196" t="s">
        <v>132</v>
      </c>
      <c r="AU210" s="196" t="s">
        <v>83</v>
      </c>
      <c r="AY210" s="16" t="s">
        <v>130</v>
      </c>
      <c r="BE210" s="197">
        <f>IF(N210="základní",J210,0)</f>
        <v>0</v>
      </c>
      <c r="BF210" s="197">
        <f>IF(N210="snížená",J210,0)</f>
        <v>0</v>
      </c>
      <c r="BG210" s="197">
        <f>IF(N210="zákl. přenesená",J210,0)</f>
        <v>0</v>
      </c>
      <c r="BH210" s="197">
        <f>IF(N210="sníž. přenesená",J210,0)</f>
        <v>0</v>
      </c>
      <c r="BI210" s="197">
        <f>IF(N210="nulová",J210,0)</f>
        <v>0</v>
      </c>
      <c r="BJ210" s="16" t="s">
        <v>81</v>
      </c>
      <c r="BK210" s="197">
        <f>ROUND(I210*H210,2)</f>
        <v>0</v>
      </c>
      <c r="BL210" s="16" t="s">
        <v>137</v>
      </c>
      <c r="BM210" s="196" t="s">
        <v>511</v>
      </c>
    </row>
    <row r="211" spans="1:47" s="2" customFormat="1" ht="29.25">
      <c r="A211" s="33"/>
      <c r="B211" s="34"/>
      <c r="C211" s="35"/>
      <c r="D211" s="198" t="s">
        <v>139</v>
      </c>
      <c r="E211" s="35"/>
      <c r="F211" s="199" t="s">
        <v>343</v>
      </c>
      <c r="G211" s="35"/>
      <c r="H211" s="35"/>
      <c r="I211" s="200"/>
      <c r="J211" s="35"/>
      <c r="K211" s="35"/>
      <c r="L211" s="38"/>
      <c r="M211" s="201"/>
      <c r="N211" s="202"/>
      <c r="O211" s="70"/>
      <c r="P211" s="70"/>
      <c r="Q211" s="70"/>
      <c r="R211" s="70"/>
      <c r="S211" s="70"/>
      <c r="T211" s="71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6" t="s">
        <v>139</v>
      </c>
      <c r="AU211" s="16" t="s">
        <v>83</v>
      </c>
    </row>
    <row r="212" spans="1:65" s="2" customFormat="1" ht="24.2" customHeight="1">
      <c r="A212" s="33"/>
      <c r="B212" s="34"/>
      <c r="C212" s="185" t="s">
        <v>292</v>
      </c>
      <c r="D212" s="185" t="s">
        <v>132</v>
      </c>
      <c r="E212" s="186" t="s">
        <v>512</v>
      </c>
      <c r="F212" s="187" t="s">
        <v>513</v>
      </c>
      <c r="G212" s="188" t="s">
        <v>149</v>
      </c>
      <c r="H212" s="189">
        <v>4.5</v>
      </c>
      <c r="I212" s="190"/>
      <c r="J212" s="191">
        <f>ROUND(I212*H212,2)</f>
        <v>0</v>
      </c>
      <c r="K212" s="187" t="s">
        <v>136</v>
      </c>
      <c r="L212" s="38"/>
      <c r="M212" s="192" t="s">
        <v>1</v>
      </c>
      <c r="N212" s="193" t="s">
        <v>38</v>
      </c>
      <c r="O212" s="70"/>
      <c r="P212" s="194">
        <f>O212*H212</f>
        <v>0</v>
      </c>
      <c r="Q212" s="194">
        <v>0.00656</v>
      </c>
      <c r="R212" s="194">
        <f>Q212*H212</f>
        <v>0.029519999999999998</v>
      </c>
      <c r="S212" s="194">
        <v>0</v>
      </c>
      <c r="T212" s="195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6" t="s">
        <v>137</v>
      </c>
      <c r="AT212" s="196" t="s">
        <v>132</v>
      </c>
      <c r="AU212" s="196" t="s">
        <v>83</v>
      </c>
      <c r="AY212" s="16" t="s">
        <v>130</v>
      </c>
      <c r="BE212" s="197">
        <f>IF(N212="základní",J212,0)</f>
        <v>0</v>
      </c>
      <c r="BF212" s="197">
        <f>IF(N212="snížená",J212,0)</f>
        <v>0</v>
      </c>
      <c r="BG212" s="197">
        <f>IF(N212="zákl. přenesená",J212,0)</f>
        <v>0</v>
      </c>
      <c r="BH212" s="197">
        <f>IF(N212="sníž. přenesená",J212,0)</f>
        <v>0</v>
      </c>
      <c r="BI212" s="197">
        <f>IF(N212="nulová",J212,0)</f>
        <v>0</v>
      </c>
      <c r="BJ212" s="16" t="s">
        <v>81</v>
      </c>
      <c r="BK212" s="197">
        <f>ROUND(I212*H212,2)</f>
        <v>0</v>
      </c>
      <c r="BL212" s="16" t="s">
        <v>137</v>
      </c>
      <c r="BM212" s="196" t="s">
        <v>514</v>
      </c>
    </row>
    <row r="213" spans="1:47" s="2" customFormat="1" ht="29.25">
      <c r="A213" s="33"/>
      <c r="B213" s="34"/>
      <c r="C213" s="35"/>
      <c r="D213" s="198" t="s">
        <v>139</v>
      </c>
      <c r="E213" s="35"/>
      <c r="F213" s="199" t="s">
        <v>515</v>
      </c>
      <c r="G213" s="35"/>
      <c r="H213" s="35"/>
      <c r="I213" s="200"/>
      <c r="J213" s="35"/>
      <c r="K213" s="35"/>
      <c r="L213" s="38"/>
      <c r="M213" s="201"/>
      <c r="N213" s="202"/>
      <c r="O213" s="70"/>
      <c r="P213" s="70"/>
      <c r="Q213" s="70"/>
      <c r="R213" s="70"/>
      <c r="S213" s="70"/>
      <c r="T213" s="71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6" t="s">
        <v>139</v>
      </c>
      <c r="AU213" s="16" t="s">
        <v>83</v>
      </c>
    </row>
    <row r="214" spans="1:65" s="2" customFormat="1" ht="24.2" customHeight="1">
      <c r="A214" s="33"/>
      <c r="B214" s="34"/>
      <c r="C214" s="185" t="s">
        <v>298</v>
      </c>
      <c r="D214" s="185" t="s">
        <v>132</v>
      </c>
      <c r="E214" s="186" t="s">
        <v>516</v>
      </c>
      <c r="F214" s="187" t="s">
        <v>517</v>
      </c>
      <c r="G214" s="188" t="s">
        <v>149</v>
      </c>
      <c r="H214" s="189">
        <v>39</v>
      </c>
      <c r="I214" s="190"/>
      <c r="J214" s="191">
        <f>ROUND(I214*H214,2)</f>
        <v>0</v>
      </c>
      <c r="K214" s="187" t="s">
        <v>136</v>
      </c>
      <c r="L214" s="38"/>
      <c r="M214" s="192" t="s">
        <v>1</v>
      </c>
      <c r="N214" s="193" t="s">
        <v>38</v>
      </c>
      <c r="O214" s="70"/>
      <c r="P214" s="194">
        <f>O214*H214</f>
        <v>0</v>
      </c>
      <c r="Q214" s="194">
        <v>0.02649</v>
      </c>
      <c r="R214" s="194">
        <f>Q214*H214</f>
        <v>1.03311</v>
      </c>
      <c r="S214" s="194">
        <v>0</v>
      </c>
      <c r="T214" s="195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6" t="s">
        <v>137</v>
      </c>
      <c r="AT214" s="196" t="s">
        <v>132</v>
      </c>
      <c r="AU214" s="196" t="s">
        <v>83</v>
      </c>
      <c r="AY214" s="16" t="s">
        <v>130</v>
      </c>
      <c r="BE214" s="197">
        <f>IF(N214="základní",J214,0)</f>
        <v>0</v>
      </c>
      <c r="BF214" s="197">
        <f>IF(N214="snížená",J214,0)</f>
        <v>0</v>
      </c>
      <c r="BG214" s="197">
        <f>IF(N214="zákl. přenesená",J214,0)</f>
        <v>0</v>
      </c>
      <c r="BH214" s="197">
        <f>IF(N214="sníž. přenesená",J214,0)</f>
        <v>0</v>
      </c>
      <c r="BI214" s="197">
        <f>IF(N214="nulová",J214,0)</f>
        <v>0</v>
      </c>
      <c r="BJ214" s="16" t="s">
        <v>81</v>
      </c>
      <c r="BK214" s="197">
        <f>ROUND(I214*H214,2)</f>
        <v>0</v>
      </c>
      <c r="BL214" s="16" t="s">
        <v>137</v>
      </c>
      <c r="BM214" s="196" t="s">
        <v>518</v>
      </c>
    </row>
    <row r="215" spans="1:47" s="2" customFormat="1" ht="29.25">
      <c r="A215" s="33"/>
      <c r="B215" s="34"/>
      <c r="C215" s="35"/>
      <c r="D215" s="198" t="s">
        <v>139</v>
      </c>
      <c r="E215" s="35"/>
      <c r="F215" s="199" t="s">
        <v>519</v>
      </c>
      <c r="G215" s="35"/>
      <c r="H215" s="35"/>
      <c r="I215" s="200"/>
      <c r="J215" s="35"/>
      <c r="K215" s="35"/>
      <c r="L215" s="38"/>
      <c r="M215" s="201"/>
      <c r="N215" s="202"/>
      <c r="O215" s="70"/>
      <c r="P215" s="70"/>
      <c r="Q215" s="70"/>
      <c r="R215" s="70"/>
      <c r="S215" s="70"/>
      <c r="T215" s="71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6" t="s">
        <v>139</v>
      </c>
      <c r="AU215" s="16" t="s">
        <v>83</v>
      </c>
    </row>
    <row r="216" spans="1:65" s="2" customFormat="1" ht="33" customHeight="1">
      <c r="A216" s="33"/>
      <c r="B216" s="34"/>
      <c r="C216" s="185" t="s">
        <v>304</v>
      </c>
      <c r="D216" s="185" t="s">
        <v>132</v>
      </c>
      <c r="E216" s="186" t="s">
        <v>520</v>
      </c>
      <c r="F216" s="187" t="s">
        <v>521</v>
      </c>
      <c r="G216" s="188" t="s">
        <v>331</v>
      </c>
      <c r="H216" s="189">
        <v>3</v>
      </c>
      <c r="I216" s="190"/>
      <c r="J216" s="191">
        <f>ROUND(I216*H216,2)</f>
        <v>0</v>
      </c>
      <c r="K216" s="187" t="s">
        <v>136</v>
      </c>
      <c r="L216" s="38"/>
      <c r="M216" s="192" t="s">
        <v>1</v>
      </c>
      <c r="N216" s="193" t="s">
        <v>38</v>
      </c>
      <c r="O216" s="70"/>
      <c r="P216" s="194">
        <f>O216*H216</f>
        <v>0</v>
      </c>
      <c r="Q216" s="194">
        <v>3E-05</v>
      </c>
      <c r="R216" s="194">
        <f>Q216*H216</f>
        <v>9E-05</v>
      </c>
      <c r="S216" s="194">
        <v>0</v>
      </c>
      <c r="T216" s="195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96" t="s">
        <v>137</v>
      </c>
      <c r="AT216" s="196" t="s">
        <v>132</v>
      </c>
      <c r="AU216" s="196" t="s">
        <v>83</v>
      </c>
      <c r="AY216" s="16" t="s">
        <v>130</v>
      </c>
      <c r="BE216" s="197">
        <f>IF(N216="základní",J216,0)</f>
        <v>0</v>
      </c>
      <c r="BF216" s="197">
        <f>IF(N216="snížená",J216,0)</f>
        <v>0</v>
      </c>
      <c r="BG216" s="197">
        <f>IF(N216="zákl. přenesená",J216,0)</f>
        <v>0</v>
      </c>
      <c r="BH216" s="197">
        <f>IF(N216="sníž. přenesená",J216,0)</f>
        <v>0</v>
      </c>
      <c r="BI216" s="197">
        <f>IF(N216="nulová",J216,0)</f>
        <v>0</v>
      </c>
      <c r="BJ216" s="16" t="s">
        <v>81</v>
      </c>
      <c r="BK216" s="197">
        <f>ROUND(I216*H216,2)</f>
        <v>0</v>
      </c>
      <c r="BL216" s="16" t="s">
        <v>137</v>
      </c>
      <c r="BM216" s="196" t="s">
        <v>522</v>
      </c>
    </row>
    <row r="217" spans="1:47" s="2" customFormat="1" ht="19.5">
      <c r="A217" s="33"/>
      <c r="B217" s="34"/>
      <c r="C217" s="35"/>
      <c r="D217" s="198" t="s">
        <v>139</v>
      </c>
      <c r="E217" s="35"/>
      <c r="F217" s="199" t="s">
        <v>523</v>
      </c>
      <c r="G217" s="35"/>
      <c r="H217" s="35"/>
      <c r="I217" s="200"/>
      <c r="J217" s="35"/>
      <c r="K217" s="35"/>
      <c r="L217" s="38"/>
      <c r="M217" s="201"/>
      <c r="N217" s="202"/>
      <c r="O217" s="70"/>
      <c r="P217" s="70"/>
      <c r="Q217" s="70"/>
      <c r="R217" s="70"/>
      <c r="S217" s="70"/>
      <c r="T217" s="71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6" t="s">
        <v>139</v>
      </c>
      <c r="AU217" s="16" t="s">
        <v>83</v>
      </c>
    </row>
    <row r="218" spans="1:65" s="2" customFormat="1" ht="24.2" customHeight="1">
      <c r="A218" s="33"/>
      <c r="B218" s="34"/>
      <c r="C218" s="225" t="s">
        <v>309</v>
      </c>
      <c r="D218" s="225" t="s">
        <v>280</v>
      </c>
      <c r="E218" s="226" t="s">
        <v>524</v>
      </c>
      <c r="F218" s="227" t="s">
        <v>525</v>
      </c>
      <c r="G218" s="228" t="s">
        <v>331</v>
      </c>
      <c r="H218" s="229">
        <v>3</v>
      </c>
      <c r="I218" s="230"/>
      <c r="J218" s="231">
        <f>ROUND(I218*H218,2)</f>
        <v>0</v>
      </c>
      <c r="K218" s="227" t="s">
        <v>136</v>
      </c>
      <c r="L218" s="232"/>
      <c r="M218" s="233" t="s">
        <v>1</v>
      </c>
      <c r="N218" s="234" t="s">
        <v>38</v>
      </c>
      <c r="O218" s="70"/>
      <c r="P218" s="194">
        <f>O218*H218</f>
        <v>0</v>
      </c>
      <c r="Q218" s="194">
        <v>0.0136</v>
      </c>
      <c r="R218" s="194">
        <f>Q218*H218</f>
        <v>0.040799999999999996</v>
      </c>
      <c r="S218" s="194">
        <v>0</v>
      </c>
      <c r="T218" s="195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96" t="s">
        <v>178</v>
      </c>
      <c r="AT218" s="196" t="s">
        <v>280</v>
      </c>
      <c r="AU218" s="196" t="s">
        <v>83</v>
      </c>
      <c r="AY218" s="16" t="s">
        <v>130</v>
      </c>
      <c r="BE218" s="197">
        <f>IF(N218="základní",J218,0)</f>
        <v>0</v>
      </c>
      <c r="BF218" s="197">
        <f>IF(N218="snížená",J218,0)</f>
        <v>0</v>
      </c>
      <c r="BG218" s="197">
        <f>IF(N218="zákl. přenesená",J218,0)</f>
        <v>0</v>
      </c>
      <c r="BH218" s="197">
        <f>IF(N218="sníž. přenesená",J218,0)</f>
        <v>0</v>
      </c>
      <c r="BI218" s="197">
        <f>IF(N218="nulová",J218,0)</f>
        <v>0</v>
      </c>
      <c r="BJ218" s="16" t="s">
        <v>81</v>
      </c>
      <c r="BK218" s="197">
        <f>ROUND(I218*H218,2)</f>
        <v>0</v>
      </c>
      <c r="BL218" s="16" t="s">
        <v>137</v>
      </c>
      <c r="BM218" s="196" t="s">
        <v>526</v>
      </c>
    </row>
    <row r="219" spans="1:47" s="2" customFormat="1" ht="11.25">
      <c r="A219" s="33"/>
      <c r="B219" s="34"/>
      <c r="C219" s="35"/>
      <c r="D219" s="198" t="s">
        <v>139</v>
      </c>
      <c r="E219" s="35"/>
      <c r="F219" s="199" t="s">
        <v>525</v>
      </c>
      <c r="G219" s="35"/>
      <c r="H219" s="35"/>
      <c r="I219" s="200"/>
      <c r="J219" s="35"/>
      <c r="K219" s="35"/>
      <c r="L219" s="38"/>
      <c r="M219" s="201"/>
      <c r="N219" s="202"/>
      <c r="O219" s="70"/>
      <c r="P219" s="70"/>
      <c r="Q219" s="70"/>
      <c r="R219" s="70"/>
      <c r="S219" s="70"/>
      <c r="T219" s="71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6" t="s">
        <v>139</v>
      </c>
      <c r="AU219" s="16" t="s">
        <v>83</v>
      </c>
    </row>
    <row r="220" spans="1:65" s="2" customFormat="1" ht="24.2" customHeight="1">
      <c r="A220" s="33"/>
      <c r="B220" s="34"/>
      <c r="C220" s="185" t="s">
        <v>315</v>
      </c>
      <c r="D220" s="185" t="s">
        <v>132</v>
      </c>
      <c r="E220" s="186" t="s">
        <v>358</v>
      </c>
      <c r="F220" s="187" t="s">
        <v>359</v>
      </c>
      <c r="G220" s="188" t="s">
        <v>191</v>
      </c>
      <c r="H220" s="189">
        <v>7.351</v>
      </c>
      <c r="I220" s="190"/>
      <c r="J220" s="191">
        <f>ROUND(I220*H220,2)</f>
        <v>0</v>
      </c>
      <c r="K220" s="187" t="s">
        <v>136</v>
      </c>
      <c r="L220" s="38"/>
      <c r="M220" s="192" t="s">
        <v>1</v>
      </c>
      <c r="N220" s="193" t="s">
        <v>38</v>
      </c>
      <c r="O220" s="70"/>
      <c r="P220" s="194">
        <f>O220*H220</f>
        <v>0</v>
      </c>
      <c r="Q220" s="194">
        <v>0</v>
      </c>
      <c r="R220" s="194">
        <f>Q220*H220</f>
        <v>0</v>
      </c>
      <c r="S220" s="194">
        <v>1.92</v>
      </c>
      <c r="T220" s="195">
        <f>S220*H220</f>
        <v>14.11392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96" t="s">
        <v>137</v>
      </c>
      <c r="AT220" s="196" t="s">
        <v>132</v>
      </c>
      <c r="AU220" s="196" t="s">
        <v>83</v>
      </c>
      <c r="AY220" s="16" t="s">
        <v>130</v>
      </c>
      <c r="BE220" s="197">
        <f>IF(N220="základní",J220,0)</f>
        <v>0</v>
      </c>
      <c r="BF220" s="197">
        <f>IF(N220="snížená",J220,0)</f>
        <v>0</v>
      </c>
      <c r="BG220" s="197">
        <f>IF(N220="zákl. přenesená",J220,0)</f>
        <v>0</v>
      </c>
      <c r="BH220" s="197">
        <f>IF(N220="sníž. přenesená",J220,0)</f>
        <v>0</v>
      </c>
      <c r="BI220" s="197">
        <f>IF(N220="nulová",J220,0)</f>
        <v>0</v>
      </c>
      <c r="BJ220" s="16" t="s">
        <v>81</v>
      </c>
      <c r="BK220" s="197">
        <f>ROUND(I220*H220,2)</f>
        <v>0</v>
      </c>
      <c r="BL220" s="16" t="s">
        <v>137</v>
      </c>
      <c r="BM220" s="196" t="s">
        <v>527</v>
      </c>
    </row>
    <row r="221" spans="1:47" s="2" customFormat="1" ht="19.5">
      <c r="A221" s="33"/>
      <c r="B221" s="34"/>
      <c r="C221" s="35"/>
      <c r="D221" s="198" t="s">
        <v>139</v>
      </c>
      <c r="E221" s="35"/>
      <c r="F221" s="199" t="s">
        <v>361</v>
      </c>
      <c r="G221" s="35"/>
      <c r="H221" s="35"/>
      <c r="I221" s="200"/>
      <c r="J221" s="35"/>
      <c r="K221" s="35"/>
      <c r="L221" s="38"/>
      <c r="M221" s="201"/>
      <c r="N221" s="202"/>
      <c r="O221" s="70"/>
      <c r="P221" s="70"/>
      <c r="Q221" s="70"/>
      <c r="R221" s="70"/>
      <c r="S221" s="70"/>
      <c r="T221" s="71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6" t="s">
        <v>139</v>
      </c>
      <c r="AU221" s="16" t="s">
        <v>83</v>
      </c>
    </row>
    <row r="222" spans="2:51" s="13" customFormat="1" ht="11.25">
      <c r="B222" s="203"/>
      <c r="C222" s="204"/>
      <c r="D222" s="198" t="s">
        <v>152</v>
      </c>
      <c r="E222" s="205" t="s">
        <v>1</v>
      </c>
      <c r="F222" s="206" t="s">
        <v>528</v>
      </c>
      <c r="G222" s="204"/>
      <c r="H222" s="207">
        <v>7.351</v>
      </c>
      <c r="I222" s="208"/>
      <c r="J222" s="204"/>
      <c r="K222" s="204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152</v>
      </c>
      <c r="AU222" s="213" t="s">
        <v>83</v>
      </c>
      <c r="AV222" s="13" t="s">
        <v>83</v>
      </c>
      <c r="AW222" s="13" t="s">
        <v>30</v>
      </c>
      <c r="AX222" s="13" t="s">
        <v>81</v>
      </c>
      <c r="AY222" s="213" t="s">
        <v>130</v>
      </c>
    </row>
    <row r="223" spans="1:65" s="2" customFormat="1" ht="24.2" customHeight="1">
      <c r="A223" s="33"/>
      <c r="B223" s="34"/>
      <c r="C223" s="185" t="s">
        <v>321</v>
      </c>
      <c r="D223" s="185" t="s">
        <v>132</v>
      </c>
      <c r="E223" s="186" t="s">
        <v>529</v>
      </c>
      <c r="F223" s="187" t="s">
        <v>530</v>
      </c>
      <c r="G223" s="188" t="s">
        <v>366</v>
      </c>
      <c r="H223" s="189">
        <v>3</v>
      </c>
      <c r="I223" s="190"/>
      <c r="J223" s="191">
        <f>ROUND(I223*H223,2)</f>
        <v>0</v>
      </c>
      <c r="K223" s="187" t="s">
        <v>136</v>
      </c>
      <c r="L223" s="38"/>
      <c r="M223" s="192" t="s">
        <v>1</v>
      </c>
      <c r="N223" s="193" t="s">
        <v>38</v>
      </c>
      <c r="O223" s="70"/>
      <c r="P223" s="194">
        <f>O223*H223</f>
        <v>0</v>
      </c>
      <c r="Q223" s="194">
        <v>0.00025</v>
      </c>
      <c r="R223" s="194">
        <f>Q223*H223</f>
        <v>0.00075</v>
      </c>
      <c r="S223" s="194">
        <v>0</v>
      </c>
      <c r="T223" s="195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96" t="s">
        <v>137</v>
      </c>
      <c r="AT223" s="196" t="s">
        <v>132</v>
      </c>
      <c r="AU223" s="196" t="s">
        <v>83</v>
      </c>
      <c r="AY223" s="16" t="s">
        <v>130</v>
      </c>
      <c r="BE223" s="197">
        <f>IF(N223="základní",J223,0)</f>
        <v>0</v>
      </c>
      <c r="BF223" s="197">
        <f>IF(N223="snížená",J223,0)</f>
        <v>0</v>
      </c>
      <c r="BG223" s="197">
        <f>IF(N223="zákl. přenesená",J223,0)</f>
        <v>0</v>
      </c>
      <c r="BH223" s="197">
        <f>IF(N223="sníž. přenesená",J223,0)</f>
        <v>0</v>
      </c>
      <c r="BI223" s="197">
        <f>IF(N223="nulová",J223,0)</f>
        <v>0</v>
      </c>
      <c r="BJ223" s="16" t="s">
        <v>81</v>
      </c>
      <c r="BK223" s="197">
        <f>ROUND(I223*H223,2)</f>
        <v>0</v>
      </c>
      <c r="BL223" s="16" t="s">
        <v>137</v>
      </c>
      <c r="BM223" s="196" t="s">
        <v>531</v>
      </c>
    </row>
    <row r="224" spans="1:47" s="2" customFormat="1" ht="11.25">
      <c r="A224" s="33"/>
      <c r="B224" s="34"/>
      <c r="C224" s="35"/>
      <c r="D224" s="198" t="s">
        <v>139</v>
      </c>
      <c r="E224" s="35"/>
      <c r="F224" s="199" t="s">
        <v>532</v>
      </c>
      <c r="G224" s="35"/>
      <c r="H224" s="35"/>
      <c r="I224" s="200"/>
      <c r="J224" s="35"/>
      <c r="K224" s="35"/>
      <c r="L224" s="38"/>
      <c r="M224" s="201"/>
      <c r="N224" s="202"/>
      <c r="O224" s="70"/>
      <c r="P224" s="70"/>
      <c r="Q224" s="70"/>
      <c r="R224" s="70"/>
      <c r="S224" s="70"/>
      <c r="T224" s="71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6" t="s">
        <v>139</v>
      </c>
      <c r="AU224" s="16" t="s">
        <v>83</v>
      </c>
    </row>
    <row r="225" spans="1:65" s="2" customFormat="1" ht="24.2" customHeight="1">
      <c r="A225" s="33"/>
      <c r="B225" s="34"/>
      <c r="C225" s="185" t="s">
        <v>328</v>
      </c>
      <c r="D225" s="185" t="s">
        <v>132</v>
      </c>
      <c r="E225" s="186" t="s">
        <v>396</v>
      </c>
      <c r="F225" s="187" t="s">
        <v>397</v>
      </c>
      <c r="G225" s="188" t="s">
        <v>331</v>
      </c>
      <c r="H225" s="189">
        <v>3</v>
      </c>
      <c r="I225" s="190"/>
      <c r="J225" s="191">
        <f>ROUND(I225*H225,2)</f>
        <v>0</v>
      </c>
      <c r="K225" s="187" t="s">
        <v>136</v>
      </c>
      <c r="L225" s="38"/>
      <c r="M225" s="192" t="s">
        <v>1</v>
      </c>
      <c r="N225" s="193" t="s">
        <v>38</v>
      </c>
      <c r="O225" s="70"/>
      <c r="P225" s="194">
        <f>O225*H225</f>
        <v>0</v>
      </c>
      <c r="Q225" s="194">
        <v>0.02854</v>
      </c>
      <c r="R225" s="194">
        <f>Q225*H225</f>
        <v>0.08562</v>
      </c>
      <c r="S225" s="194">
        <v>0</v>
      </c>
      <c r="T225" s="195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96" t="s">
        <v>137</v>
      </c>
      <c r="AT225" s="196" t="s">
        <v>132</v>
      </c>
      <c r="AU225" s="196" t="s">
        <v>83</v>
      </c>
      <c r="AY225" s="16" t="s">
        <v>130</v>
      </c>
      <c r="BE225" s="197">
        <f>IF(N225="základní",J225,0)</f>
        <v>0</v>
      </c>
      <c r="BF225" s="197">
        <f>IF(N225="snížená",J225,0)</f>
        <v>0</v>
      </c>
      <c r="BG225" s="197">
        <f>IF(N225="zákl. přenesená",J225,0)</f>
        <v>0</v>
      </c>
      <c r="BH225" s="197">
        <f>IF(N225="sníž. přenesená",J225,0)</f>
        <v>0</v>
      </c>
      <c r="BI225" s="197">
        <f>IF(N225="nulová",J225,0)</f>
        <v>0</v>
      </c>
      <c r="BJ225" s="16" t="s">
        <v>81</v>
      </c>
      <c r="BK225" s="197">
        <f>ROUND(I225*H225,2)</f>
        <v>0</v>
      </c>
      <c r="BL225" s="16" t="s">
        <v>137</v>
      </c>
      <c r="BM225" s="196" t="s">
        <v>533</v>
      </c>
    </row>
    <row r="226" spans="1:47" s="2" customFormat="1" ht="19.5">
      <c r="A226" s="33"/>
      <c r="B226" s="34"/>
      <c r="C226" s="35"/>
      <c r="D226" s="198" t="s">
        <v>139</v>
      </c>
      <c r="E226" s="35"/>
      <c r="F226" s="199" t="s">
        <v>399</v>
      </c>
      <c r="G226" s="35"/>
      <c r="H226" s="35"/>
      <c r="I226" s="200"/>
      <c r="J226" s="35"/>
      <c r="K226" s="35"/>
      <c r="L226" s="38"/>
      <c r="M226" s="201"/>
      <c r="N226" s="202"/>
      <c r="O226" s="70"/>
      <c r="P226" s="70"/>
      <c r="Q226" s="70"/>
      <c r="R226" s="70"/>
      <c r="S226" s="70"/>
      <c r="T226" s="71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6" t="s">
        <v>139</v>
      </c>
      <c r="AU226" s="16" t="s">
        <v>83</v>
      </c>
    </row>
    <row r="227" spans="1:65" s="2" customFormat="1" ht="16.5" customHeight="1">
      <c r="A227" s="33"/>
      <c r="B227" s="34"/>
      <c r="C227" s="225" t="s">
        <v>335</v>
      </c>
      <c r="D227" s="225" t="s">
        <v>280</v>
      </c>
      <c r="E227" s="226" t="s">
        <v>401</v>
      </c>
      <c r="F227" s="227" t="s">
        <v>402</v>
      </c>
      <c r="G227" s="228" t="s">
        <v>331</v>
      </c>
      <c r="H227" s="229">
        <v>3</v>
      </c>
      <c r="I227" s="230"/>
      <c r="J227" s="231">
        <f>ROUND(I227*H227,2)</f>
        <v>0</v>
      </c>
      <c r="K227" s="227" t="s">
        <v>136</v>
      </c>
      <c r="L227" s="232"/>
      <c r="M227" s="233" t="s">
        <v>1</v>
      </c>
      <c r="N227" s="234" t="s">
        <v>38</v>
      </c>
      <c r="O227" s="70"/>
      <c r="P227" s="194">
        <f>O227*H227</f>
        <v>0</v>
      </c>
      <c r="Q227" s="194">
        <v>1.87</v>
      </c>
      <c r="R227" s="194">
        <f>Q227*H227</f>
        <v>5.61</v>
      </c>
      <c r="S227" s="194">
        <v>0</v>
      </c>
      <c r="T227" s="195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6" t="s">
        <v>178</v>
      </c>
      <c r="AT227" s="196" t="s">
        <v>280</v>
      </c>
      <c r="AU227" s="196" t="s">
        <v>83</v>
      </c>
      <c r="AY227" s="16" t="s">
        <v>130</v>
      </c>
      <c r="BE227" s="197">
        <f>IF(N227="základní",J227,0)</f>
        <v>0</v>
      </c>
      <c r="BF227" s="197">
        <f>IF(N227="snížená",J227,0)</f>
        <v>0</v>
      </c>
      <c r="BG227" s="197">
        <f>IF(N227="zákl. přenesená",J227,0)</f>
        <v>0</v>
      </c>
      <c r="BH227" s="197">
        <f>IF(N227="sníž. přenesená",J227,0)</f>
        <v>0</v>
      </c>
      <c r="BI227" s="197">
        <f>IF(N227="nulová",J227,0)</f>
        <v>0</v>
      </c>
      <c r="BJ227" s="16" t="s">
        <v>81</v>
      </c>
      <c r="BK227" s="197">
        <f>ROUND(I227*H227,2)</f>
        <v>0</v>
      </c>
      <c r="BL227" s="16" t="s">
        <v>137</v>
      </c>
      <c r="BM227" s="196" t="s">
        <v>534</v>
      </c>
    </row>
    <row r="228" spans="1:47" s="2" customFormat="1" ht="11.25">
      <c r="A228" s="33"/>
      <c r="B228" s="34"/>
      <c r="C228" s="35"/>
      <c r="D228" s="198" t="s">
        <v>139</v>
      </c>
      <c r="E228" s="35"/>
      <c r="F228" s="199" t="s">
        <v>404</v>
      </c>
      <c r="G228" s="35"/>
      <c r="H228" s="35"/>
      <c r="I228" s="200"/>
      <c r="J228" s="35"/>
      <c r="K228" s="35"/>
      <c r="L228" s="38"/>
      <c r="M228" s="201"/>
      <c r="N228" s="202"/>
      <c r="O228" s="70"/>
      <c r="P228" s="70"/>
      <c r="Q228" s="70"/>
      <c r="R228" s="70"/>
      <c r="S228" s="70"/>
      <c r="T228" s="71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6" t="s">
        <v>139</v>
      </c>
      <c r="AU228" s="16" t="s">
        <v>83</v>
      </c>
    </row>
    <row r="229" spans="1:65" s="2" customFormat="1" ht="24.2" customHeight="1">
      <c r="A229" s="33"/>
      <c r="B229" s="34"/>
      <c r="C229" s="185" t="s">
        <v>339</v>
      </c>
      <c r="D229" s="185" t="s">
        <v>132</v>
      </c>
      <c r="E229" s="186" t="s">
        <v>406</v>
      </c>
      <c r="F229" s="187" t="s">
        <v>407</v>
      </c>
      <c r="G229" s="188" t="s">
        <v>331</v>
      </c>
      <c r="H229" s="189">
        <v>3</v>
      </c>
      <c r="I229" s="190"/>
      <c r="J229" s="191">
        <f>ROUND(I229*H229,2)</f>
        <v>0</v>
      </c>
      <c r="K229" s="187" t="s">
        <v>136</v>
      </c>
      <c r="L229" s="38"/>
      <c r="M229" s="192" t="s">
        <v>1</v>
      </c>
      <c r="N229" s="193" t="s">
        <v>38</v>
      </c>
      <c r="O229" s="70"/>
      <c r="P229" s="194">
        <f>O229*H229</f>
        <v>0</v>
      </c>
      <c r="Q229" s="194">
        <v>0.03927</v>
      </c>
      <c r="R229" s="194">
        <f>Q229*H229</f>
        <v>0.11781</v>
      </c>
      <c r="S229" s="194">
        <v>0</v>
      </c>
      <c r="T229" s="195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96" t="s">
        <v>137</v>
      </c>
      <c r="AT229" s="196" t="s">
        <v>132</v>
      </c>
      <c r="AU229" s="196" t="s">
        <v>83</v>
      </c>
      <c r="AY229" s="16" t="s">
        <v>130</v>
      </c>
      <c r="BE229" s="197">
        <f>IF(N229="základní",J229,0)</f>
        <v>0</v>
      </c>
      <c r="BF229" s="197">
        <f>IF(N229="snížená",J229,0)</f>
        <v>0</v>
      </c>
      <c r="BG229" s="197">
        <f>IF(N229="zákl. přenesená",J229,0)</f>
        <v>0</v>
      </c>
      <c r="BH229" s="197">
        <f>IF(N229="sníž. přenesená",J229,0)</f>
        <v>0</v>
      </c>
      <c r="BI229" s="197">
        <f>IF(N229="nulová",J229,0)</f>
        <v>0</v>
      </c>
      <c r="BJ229" s="16" t="s">
        <v>81</v>
      </c>
      <c r="BK229" s="197">
        <f>ROUND(I229*H229,2)</f>
        <v>0</v>
      </c>
      <c r="BL229" s="16" t="s">
        <v>137</v>
      </c>
      <c r="BM229" s="196" t="s">
        <v>535</v>
      </c>
    </row>
    <row r="230" spans="1:47" s="2" customFormat="1" ht="19.5">
      <c r="A230" s="33"/>
      <c r="B230" s="34"/>
      <c r="C230" s="35"/>
      <c r="D230" s="198" t="s">
        <v>139</v>
      </c>
      <c r="E230" s="35"/>
      <c r="F230" s="199" t="s">
        <v>407</v>
      </c>
      <c r="G230" s="35"/>
      <c r="H230" s="35"/>
      <c r="I230" s="200"/>
      <c r="J230" s="35"/>
      <c r="K230" s="35"/>
      <c r="L230" s="38"/>
      <c r="M230" s="201"/>
      <c r="N230" s="202"/>
      <c r="O230" s="70"/>
      <c r="P230" s="70"/>
      <c r="Q230" s="70"/>
      <c r="R230" s="70"/>
      <c r="S230" s="70"/>
      <c r="T230" s="71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T230" s="16" t="s">
        <v>139</v>
      </c>
      <c r="AU230" s="16" t="s">
        <v>83</v>
      </c>
    </row>
    <row r="231" spans="1:65" s="2" customFormat="1" ht="24.2" customHeight="1">
      <c r="A231" s="33"/>
      <c r="B231" s="34"/>
      <c r="C231" s="225" t="s">
        <v>344</v>
      </c>
      <c r="D231" s="225" t="s">
        <v>280</v>
      </c>
      <c r="E231" s="226" t="s">
        <v>410</v>
      </c>
      <c r="F231" s="227" t="s">
        <v>411</v>
      </c>
      <c r="G231" s="228" t="s">
        <v>331</v>
      </c>
      <c r="H231" s="229">
        <v>3</v>
      </c>
      <c r="I231" s="230"/>
      <c r="J231" s="231">
        <f>ROUND(I231*H231,2)</f>
        <v>0</v>
      </c>
      <c r="K231" s="227" t="s">
        <v>1</v>
      </c>
      <c r="L231" s="232"/>
      <c r="M231" s="233" t="s">
        <v>1</v>
      </c>
      <c r="N231" s="234" t="s">
        <v>38</v>
      </c>
      <c r="O231" s="70"/>
      <c r="P231" s="194">
        <f>O231*H231</f>
        <v>0</v>
      </c>
      <c r="Q231" s="194">
        <v>0.521</v>
      </c>
      <c r="R231" s="194">
        <f>Q231*H231</f>
        <v>1.5630000000000002</v>
      </c>
      <c r="S231" s="194">
        <v>0</v>
      </c>
      <c r="T231" s="195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96" t="s">
        <v>178</v>
      </c>
      <c r="AT231" s="196" t="s">
        <v>280</v>
      </c>
      <c r="AU231" s="196" t="s">
        <v>83</v>
      </c>
      <c r="AY231" s="16" t="s">
        <v>130</v>
      </c>
      <c r="BE231" s="197">
        <f>IF(N231="základní",J231,0)</f>
        <v>0</v>
      </c>
      <c r="BF231" s="197">
        <f>IF(N231="snížená",J231,0)</f>
        <v>0</v>
      </c>
      <c r="BG231" s="197">
        <f>IF(N231="zákl. přenesená",J231,0)</f>
        <v>0</v>
      </c>
      <c r="BH231" s="197">
        <f>IF(N231="sníž. přenesená",J231,0)</f>
        <v>0</v>
      </c>
      <c r="BI231" s="197">
        <f>IF(N231="nulová",J231,0)</f>
        <v>0</v>
      </c>
      <c r="BJ231" s="16" t="s">
        <v>81</v>
      </c>
      <c r="BK231" s="197">
        <f>ROUND(I231*H231,2)</f>
        <v>0</v>
      </c>
      <c r="BL231" s="16" t="s">
        <v>137</v>
      </c>
      <c r="BM231" s="196" t="s">
        <v>536</v>
      </c>
    </row>
    <row r="232" spans="1:47" s="2" customFormat="1" ht="11.25">
      <c r="A232" s="33"/>
      <c r="B232" s="34"/>
      <c r="C232" s="35"/>
      <c r="D232" s="198" t="s">
        <v>139</v>
      </c>
      <c r="E232" s="35"/>
      <c r="F232" s="199" t="s">
        <v>411</v>
      </c>
      <c r="G232" s="35"/>
      <c r="H232" s="35"/>
      <c r="I232" s="200"/>
      <c r="J232" s="35"/>
      <c r="K232" s="35"/>
      <c r="L232" s="38"/>
      <c r="M232" s="201"/>
      <c r="N232" s="202"/>
      <c r="O232" s="70"/>
      <c r="P232" s="70"/>
      <c r="Q232" s="70"/>
      <c r="R232" s="70"/>
      <c r="S232" s="70"/>
      <c r="T232" s="71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6" t="s">
        <v>139</v>
      </c>
      <c r="AU232" s="16" t="s">
        <v>83</v>
      </c>
    </row>
    <row r="233" spans="1:65" s="2" customFormat="1" ht="24.2" customHeight="1">
      <c r="A233" s="33"/>
      <c r="B233" s="34"/>
      <c r="C233" s="185" t="s">
        <v>349</v>
      </c>
      <c r="D233" s="185" t="s">
        <v>132</v>
      </c>
      <c r="E233" s="186" t="s">
        <v>414</v>
      </c>
      <c r="F233" s="187" t="s">
        <v>415</v>
      </c>
      <c r="G233" s="188" t="s">
        <v>331</v>
      </c>
      <c r="H233" s="189">
        <v>5</v>
      </c>
      <c r="I233" s="190"/>
      <c r="J233" s="191">
        <f>ROUND(I233*H233,2)</f>
        <v>0</v>
      </c>
      <c r="K233" s="187" t="s">
        <v>136</v>
      </c>
      <c r="L233" s="38"/>
      <c r="M233" s="192" t="s">
        <v>1</v>
      </c>
      <c r="N233" s="193" t="s">
        <v>38</v>
      </c>
      <c r="O233" s="70"/>
      <c r="P233" s="194">
        <f>O233*H233</f>
        <v>0</v>
      </c>
      <c r="Q233" s="194">
        <v>0.3409</v>
      </c>
      <c r="R233" s="194">
        <f>Q233*H233</f>
        <v>1.7045</v>
      </c>
      <c r="S233" s="194">
        <v>0</v>
      </c>
      <c r="T233" s="195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96" t="s">
        <v>137</v>
      </c>
      <c r="AT233" s="196" t="s">
        <v>132</v>
      </c>
      <c r="AU233" s="196" t="s">
        <v>83</v>
      </c>
      <c r="AY233" s="16" t="s">
        <v>130</v>
      </c>
      <c r="BE233" s="197">
        <f>IF(N233="základní",J233,0)</f>
        <v>0</v>
      </c>
      <c r="BF233" s="197">
        <f>IF(N233="snížená",J233,0)</f>
        <v>0</v>
      </c>
      <c r="BG233" s="197">
        <f>IF(N233="zákl. přenesená",J233,0)</f>
        <v>0</v>
      </c>
      <c r="BH233" s="197">
        <f>IF(N233="sníž. přenesená",J233,0)</f>
        <v>0</v>
      </c>
      <c r="BI233" s="197">
        <f>IF(N233="nulová",J233,0)</f>
        <v>0</v>
      </c>
      <c r="BJ233" s="16" t="s">
        <v>81</v>
      </c>
      <c r="BK233" s="197">
        <f>ROUND(I233*H233,2)</f>
        <v>0</v>
      </c>
      <c r="BL233" s="16" t="s">
        <v>137</v>
      </c>
      <c r="BM233" s="196" t="s">
        <v>537</v>
      </c>
    </row>
    <row r="234" spans="1:47" s="2" customFormat="1" ht="19.5">
      <c r="A234" s="33"/>
      <c r="B234" s="34"/>
      <c r="C234" s="35"/>
      <c r="D234" s="198" t="s">
        <v>139</v>
      </c>
      <c r="E234" s="35"/>
      <c r="F234" s="199" t="s">
        <v>417</v>
      </c>
      <c r="G234" s="35"/>
      <c r="H234" s="35"/>
      <c r="I234" s="200"/>
      <c r="J234" s="35"/>
      <c r="K234" s="35"/>
      <c r="L234" s="38"/>
      <c r="M234" s="201"/>
      <c r="N234" s="202"/>
      <c r="O234" s="70"/>
      <c r="P234" s="70"/>
      <c r="Q234" s="70"/>
      <c r="R234" s="70"/>
      <c r="S234" s="70"/>
      <c r="T234" s="71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T234" s="16" t="s">
        <v>139</v>
      </c>
      <c r="AU234" s="16" t="s">
        <v>83</v>
      </c>
    </row>
    <row r="235" spans="1:65" s="2" customFormat="1" ht="16.5" customHeight="1">
      <c r="A235" s="33"/>
      <c r="B235" s="34"/>
      <c r="C235" s="225" t="s">
        <v>353</v>
      </c>
      <c r="D235" s="225" t="s">
        <v>280</v>
      </c>
      <c r="E235" s="226" t="s">
        <v>419</v>
      </c>
      <c r="F235" s="227" t="s">
        <v>420</v>
      </c>
      <c r="G235" s="228" t="s">
        <v>331</v>
      </c>
      <c r="H235" s="229">
        <v>5</v>
      </c>
      <c r="I235" s="230"/>
      <c r="J235" s="231">
        <f>ROUND(I235*H235,2)</f>
        <v>0</v>
      </c>
      <c r="K235" s="227" t="s">
        <v>1</v>
      </c>
      <c r="L235" s="232"/>
      <c r="M235" s="233" t="s">
        <v>1</v>
      </c>
      <c r="N235" s="234" t="s">
        <v>38</v>
      </c>
      <c r="O235" s="70"/>
      <c r="P235" s="194">
        <f>O235*H235</f>
        <v>0</v>
      </c>
      <c r="Q235" s="194">
        <v>0.087</v>
      </c>
      <c r="R235" s="194">
        <f>Q235*H235</f>
        <v>0.43499999999999994</v>
      </c>
      <c r="S235" s="194">
        <v>0</v>
      </c>
      <c r="T235" s="195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96" t="s">
        <v>178</v>
      </c>
      <c r="AT235" s="196" t="s">
        <v>280</v>
      </c>
      <c r="AU235" s="196" t="s">
        <v>83</v>
      </c>
      <c r="AY235" s="16" t="s">
        <v>130</v>
      </c>
      <c r="BE235" s="197">
        <f>IF(N235="základní",J235,0)</f>
        <v>0</v>
      </c>
      <c r="BF235" s="197">
        <f>IF(N235="snížená",J235,0)</f>
        <v>0</v>
      </c>
      <c r="BG235" s="197">
        <f>IF(N235="zákl. přenesená",J235,0)</f>
        <v>0</v>
      </c>
      <c r="BH235" s="197">
        <f>IF(N235="sníž. přenesená",J235,0)</f>
        <v>0</v>
      </c>
      <c r="BI235" s="197">
        <f>IF(N235="nulová",J235,0)</f>
        <v>0</v>
      </c>
      <c r="BJ235" s="16" t="s">
        <v>81</v>
      </c>
      <c r="BK235" s="197">
        <f>ROUND(I235*H235,2)</f>
        <v>0</v>
      </c>
      <c r="BL235" s="16" t="s">
        <v>137</v>
      </c>
      <c r="BM235" s="196" t="s">
        <v>538</v>
      </c>
    </row>
    <row r="236" spans="1:47" s="2" customFormat="1" ht="11.25">
      <c r="A236" s="33"/>
      <c r="B236" s="34"/>
      <c r="C236" s="35"/>
      <c r="D236" s="198" t="s">
        <v>139</v>
      </c>
      <c r="E236" s="35"/>
      <c r="F236" s="199" t="s">
        <v>420</v>
      </c>
      <c r="G236" s="35"/>
      <c r="H236" s="35"/>
      <c r="I236" s="200"/>
      <c r="J236" s="35"/>
      <c r="K236" s="35"/>
      <c r="L236" s="38"/>
      <c r="M236" s="201"/>
      <c r="N236" s="202"/>
      <c r="O236" s="70"/>
      <c r="P236" s="70"/>
      <c r="Q236" s="70"/>
      <c r="R236" s="70"/>
      <c r="S236" s="70"/>
      <c r="T236" s="71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6" t="s">
        <v>139</v>
      </c>
      <c r="AU236" s="16" t="s">
        <v>83</v>
      </c>
    </row>
    <row r="237" spans="1:65" s="2" customFormat="1" ht="16.5" customHeight="1">
      <c r="A237" s="33"/>
      <c r="B237" s="34"/>
      <c r="C237" s="225" t="s">
        <v>357</v>
      </c>
      <c r="D237" s="225" t="s">
        <v>280</v>
      </c>
      <c r="E237" s="226" t="s">
        <v>423</v>
      </c>
      <c r="F237" s="227" t="s">
        <v>424</v>
      </c>
      <c r="G237" s="228" t="s">
        <v>331</v>
      </c>
      <c r="H237" s="229">
        <v>5</v>
      </c>
      <c r="I237" s="230"/>
      <c r="J237" s="231">
        <f>ROUND(I237*H237,2)</f>
        <v>0</v>
      </c>
      <c r="K237" s="227" t="s">
        <v>1</v>
      </c>
      <c r="L237" s="232"/>
      <c r="M237" s="233" t="s">
        <v>1</v>
      </c>
      <c r="N237" s="234" t="s">
        <v>38</v>
      </c>
      <c r="O237" s="70"/>
      <c r="P237" s="194">
        <f>O237*H237</f>
        <v>0</v>
      </c>
      <c r="Q237" s="194">
        <v>0.08</v>
      </c>
      <c r="R237" s="194">
        <f>Q237*H237</f>
        <v>0.4</v>
      </c>
      <c r="S237" s="194">
        <v>0</v>
      </c>
      <c r="T237" s="195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96" t="s">
        <v>178</v>
      </c>
      <c r="AT237" s="196" t="s">
        <v>280</v>
      </c>
      <c r="AU237" s="196" t="s">
        <v>83</v>
      </c>
      <c r="AY237" s="16" t="s">
        <v>130</v>
      </c>
      <c r="BE237" s="197">
        <f>IF(N237="základní",J237,0)</f>
        <v>0</v>
      </c>
      <c r="BF237" s="197">
        <f>IF(N237="snížená",J237,0)</f>
        <v>0</v>
      </c>
      <c r="BG237" s="197">
        <f>IF(N237="zákl. přenesená",J237,0)</f>
        <v>0</v>
      </c>
      <c r="BH237" s="197">
        <f>IF(N237="sníž. přenesená",J237,0)</f>
        <v>0</v>
      </c>
      <c r="BI237" s="197">
        <f>IF(N237="nulová",J237,0)</f>
        <v>0</v>
      </c>
      <c r="BJ237" s="16" t="s">
        <v>81</v>
      </c>
      <c r="BK237" s="197">
        <f>ROUND(I237*H237,2)</f>
        <v>0</v>
      </c>
      <c r="BL237" s="16" t="s">
        <v>137</v>
      </c>
      <c r="BM237" s="196" t="s">
        <v>539</v>
      </c>
    </row>
    <row r="238" spans="1:47" s="2" customFormat="1" ht="11.25">
      <c r="A238" s="33"/>
      <c r="B238" s="34"/>
      <c r="C238" s="35"/>
      <c r="D238" s="198" t="s">
        <v>139</v>
      </c>
      <c r="E238" s="35"/>
      <c r="F238" s="199" t="s">
        <v>424</v>
      </c>
      <c r="G238" s="35"/>
      <c r="H238" s="35"/>
      <c r="I238" s="200"/>
      <c r="J238" s="35"/>
      <c r="K238" s="35"/>
      <c r="L238" s="38"/>
      <c r="M238" s="201"/>
      <c r="N238" s="202"/>
      <c r="O238" s="70"/>
      <c r="P238" s="70"/>
      <c r="Q238" s="70"/>
      <c r="R238" s="70"/>
      <c r="S238" s="70"/>
      <c r="T238" s="71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6" t="s">
        <v>139</v>
      </c>
      <c r="AU238" s="16" t="s">
        <v>83</v>
      </c>
    </row>
    <row r="239" spans="1:65" s="2" customFormat="1" ht="16.5" customHeight="1">
      <c r="A239" s="33"/>
      <c r="B239" s="34"/>
      <c r="C239" s="225" t="s">
        <v>363</v>
      </c>
      <c r="D239" s="225" t="s">
        <v>280</v>
      </c>
      <c r="E239" s="226" t="s">
        <v>540</v>
      </c>
      <c r="F239" s="227" t="s">
        <v>541</v>
      </c>
      <c r="G239" s="228" t="s">
        <v>331</v>
      </c>
      <c r="H239" s="229">
        <v>1</v>
      </c>
      <c r="I239" s="230"/>
      <c r="J239" s="231">
        <f>ROUND(I239*H239,2)</f>
        <v>0</v>
      </c>
      <c r="K239" s="227" t="s">
        <v>1</v>
      </c>
      <c r="L239" s="232"/>
      <c r="M239" s="233" t="s">
        <v>1</v>
      </c>
      <c r="N239" s="234" t="s">
        <v>38</v>
      </c>
      <c r="O239" s="70"/>
      <c r="P239" s="194">
        <f>O239*H239</f>
        <v>0</v>
      </c>
      <c r="Q239" s="194">
        <v>0</v>
      </c>
      <c r="R239" s="194">
        <f>Q239*H239</f>
        <v>0</v>
      </c>
      <c r="S239" s="194">
        <v>0</v>
      </c>
      <c r="T239" s="195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96" t="s">
        <v>178</v>
      </c>
      <c r="AT239" s="196" t="s">
        <v>280</v>
      </c>
      <c r="AU239" s="196" t="s">
        <v>83</v>
      </c>
      <c r="AY239" s="16" t="s">
        <v>130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16" t="s">
        <v>81</v>
      </c>
      <c r="BK239" s="197">
        <f>ROUND(I239*H239,2)</f>
        <v>0</v>
      </c>
      <c r="BL239" s="16" t="s">
        <v>137</v>
      </c>
      <c r="BM239" s="196" t="s">
        <v>542</v>
      </c>
    </row>
    <row r="240" spans="1:47" s="2" customFormat="1" ht="11.25">
      <c r="A240" s="33"/>
      <c r="B240" s="34"/>
      <c r="C240" s="35"/>
      <c r="D240" s="198" t="s">
        <v>139</v>
      </c>
      <c r="E240" s="35"/>
      <c r="F240" s="199" t="s">
        <v>541</v>
      </c>
      <c r="G240" s="35"/>
      <c r="H240" s="35"/>
      <c r="I240" s="200"/>
      <c r="J240" s="35"/>
      <c r="K240" s="35"/>
      <c r="L240" s="38"/>
      <c r="M240" s="201"/>
      <c r="N240" s="202"/>
      <c r="O240" s="70"/>
      <c r="P240" s="70"/>
      <c r="Q240" s="70"/>
      <c r="R240" s="70"/>
      <c r="S240" s="70"/>
      <c r="T240" s="71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T240" s="16" t="s">
        <v>139</v>
      </c>
      <c r="AU240" s="16" t="s">
        <v>83</v>
      </c>
    </row>
    <row r="241" spans="1:65" s="2" customFormat="1" ht="16.5" customHeight="1">
      <c r="A241" s="33"/>
      <c r="B241" s="34"/>
      <c r="C241" s="225" t="s">
        <v>369</v>
      </c>
      <c r="D241" s="225" t="s">
        <v>280</v>
      </c>
      <c r="E241" s="226" t="s">
        <v>543</v>
      </c>
      <c r="F241" s="227" t="s">
        <v>544</v>
      </c>
      <c r="G241" s="228" t="s">
        <v>331</v>
      </c>
      <c r="H241" s="229">
        <v>1</v>
      </c>
      <c r="I241" s="230"/>
      <c r="J241" s="231">
        <f>ROUND(I241*H241,2)</f>
        <v>0</v>
      </c>
      <c r="K241" s="227" t="s">
        <v>1</v>
      </c>
      <c r="L241" s="232"/>
      <c r="M241" s="233" t="s">
        <v>1</v>
      </c>
      <c r="N241" s="234" t="s">
        <v>38</v>
      </c>
      <c r="O241" s="70"/>
      <c r="P241" s="194">
        <f>O241*H241</f>
        <v>0</v>
      </c>
      <c r="Q241" s="194">
        <v>0</v>
      </c>
      <c r="R241" s="194">
        <f>Q241*H241</f>
        <v>0</v>
      </c>
      <c r="S241" s="194">
        <v>0</v>
      </c>
      <c r="T241" s="195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96" t="s">
        <v>178</v>
      </c>
      <c r="AT241" s="196" t="s">
        <v>280</v>
      </c>
      <c r="AU241" s="196" t="s">
        <v>83</v>
      </c>
      <c r="AY241" s="16" t="s">
        <v>130</v>
      </c>
      <c r="BE241" s="197">
        <f>IF(N241="základní",J241,0)</f>
        <v>0</v>
      </c>
      <c r="BF241" s="197">
        <f>IF(N241="snížená",J241,0)</f>
        <v>0</v>
      </c>
      <c r="BG241" s="197">
        <f>IF(N241="zákl. přenesená",J241,0)</f>
        <v>0</v>
      </c>
      <c r="BH241" s="197">
        <f>IF(N241="sníž. přenesená",J241,0)</f>
        <v>0</v>
      </c>
      <c r="BI241" s="197">
        <f>IF(N241="nulová",J241,0)</f>
        <v>0</v>
      </c>
      <c r="BJ241" s="16" t="s">
        <v>81</v>
      </c>
      <c r="BK241" s="197">
        <f>ROUND(I241*H241,2)</f>
        <v>0</v>
      </c>
      <c r="BL241" s="16" t="s">
        <v>137</v>
      </c>
      <c r="BM241" s="196" t="s">
        <v>545</v>
      </c>
    </row>
    <row r="242" spans="1:47" s="2" customFormat="1" ht="11.25">
      <c r="A242" s="33"/>
      <c r="B242" s="34"/>
      <c r="C242" s="35"/>
      <c r="D242" s="198" t="s">
        <v>139</v>
      </c>
      <c r="E242" s="35"/>
      <c r="F242" s="199" t="s">
        <v>544</v>
      </c>
      <c r="G242" s="35"/>
      <c r="H242" s="35"/>
      <c r="I242" s="200"/>
      <c r="J242" s="35"/>
      <c r="K242" s="35"/>
      <c r="L242" s="38"/>
      <c r="M242" s="201"/>
      <c r="N242" s="202"/>
      <c r="O242" s="70"/>
      <c r="P242" s="70"/>
      <c r="Q242" s="70"/>
      <c r="R242" s="70"/>
      <c r="S242" s="70"/>
      <c r="T242" s="71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T242" s="16" t="s">
        <v>139</v>
      </c>
      <c r="AU242" s="16" t="s">
        <v>83</v>
      </c>
    </row>
    <row r="243" spans="1:65" s="2" customFormat="1" ht="16.5" customHeight="1">
      <c r="A243" s="33"/>
      <c r="B243" s="34"/>
      <c r="C243" s="225" t="s">
        <v>374</v>
      </c>
      <c r="D243" s="225" t="s">
        <v>280</v>
      </c>
      <c r="E243" s="226" t="s">
        <v>546</v>
      </c>
      <c r="F243" s="227" t="s">
        <v>547</v>
      </c>
      <c r="G243" s="228" t="s">
        <v>331</v>
      </c>
      <c r="H243" s="229">
        <v>1</v>
      </c>
      <c r="I243" s="230"/>
      <c r="J243" s="231">
        <f>ROUND(I243*H243,2)</f>
        <v>0</v>
      </c>
      <c r="K243" s="227" t="s">
        <v>1</v>
      </c>
      <c r="L243" s="232"/>
      <c r="M243" s="233" t="s">
        <v>1</v>
      </c>
      <c r="N243" s="234" t="s">
        <v>38</v>
      </c>
      <c r="O243" s="70"/>
      <c r="P243" s="194">
        <f>O243*H243</f>
        <v>0</v>
      </c>
      <c r="Q243" s="194">
        <v>0</v>
      </c>
      <c r="R243" s="194">
        <f>Q243*H243</f>
        <v>0</v>
      </c>
      <c r="S243" s="194">
        <v>0</v>
      </c>
      <c r="T243" s="195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96" t="s">
        <v>178</v>
      </c>
      <c r="AT243" s="196" t="s">
        <v>280</v>
      </c>
      <c r="AU243" s="196" t="s">
        <v>83</v>
      </c>
      <c r="AY243" s="16" t="s">
        <v>130</v>
      </c>
      <c r="BE243" s="197">
        <f>IF(N243="základní",J243,0)</f>
        <v>0</v>
      </c>
      <c r="BF243" s="197">
        <f>IF(N243="snížená",J243,0)</f>
        <v>0</v>
      </c>
      <c r="BG243" s="197">
        <f>IF(N243="zákl. přenesená",J243,0)</f>
        <v>0</v>
      </c>
      <c r="BH243" s="197">
        <f>IF(N243="sníž. přenesená",J243,0)</f>
        <v>0</v>
      </c>
      <c r="BI243" s="197">
        <f>IF(N243="nulová",J243,0)</f>
        <v>0</v>
      </c>
      <c r="BJ243" s="16" t="s">
        <v>81</v>
      </c>
      <c r="BK243" s="197">
        <f>ROUND(I243*H243,2)</f>
        <v>0</v>
      </c>
      <c r="BL243" s="16" t="s">
        <v>137</v>
      </c>
      <c r="BM243" s="196" t="s">
        <v>548</v>
      </c>
    </row>
    <row r="244" spans="1:47" s="2" customFormat="1" ht="11.25">
      <c r="A244" s="33"/>
      <c r="B244" s="34"/>
      <c r="C244" s="35"/>
      <c r="D244" s="198" t="s">
        <v>139</v>
      </c>
      <c r="E244" s="35"/>
      <c r="F244" s="199" t="s">
        <v>547</v>
      </c>
      <c r="G244" s="35"/>
      <c r="H244" s="35"/>
      <c r="I244" s="200"/>
      <c r="J244" s="35"/>
      <c r="K244" s="35"/>
      <c r="L244" s="38"/>
      <c r="M244" s="201"/>
      <c r="N244" s="202"/>
      <c r="O244" s="70"/>
      <c r="P244" s="70"/>
      <c r="Q244" s="70"/>
      <c r="R244" s="70"/>
      <c r="S244" s="70"/>
      <c r="T244" s="71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6" t="s">
        <v>139</v>
      </c>
      <c r="AU244" s="16" t="s">
        <v>83</v>
      </c>
    </row>
    <row r="245" spans="1:65" s="2" customFormat="1" ht="24.2" customHeight="1">
      <c r="A245" s="33"/>
      <c r="B245" s="34"/>
      <c r="C245" s="185" t="s">
        <v>378</v>
      </c>
      <c r="D245" s="185" t="s">
        <v>132</v>
      </c>
      <c r="E245" s="186" t="s">
        <v>427</v>
      </c>
      <c r="F245" s="187" t="s">
        <v>428</v>
      </c>
      <c r="G245" s="188" t="s">
        <v>331</v>
      </c>
      <c r="H245" s="189">
        <v>3</v>
      </c>
      <c r="I245" s="190"/>
      <c r="J245" s="191">
        <f>ROUND(I245*H245,2)</f>
        <v>0</v>
      </c>
      <c r="K245" s="187" t="s">
        <v>136</v>
      </c>
      <c r="L245" s="38"/>
      <c r="M245" s="192" t="s">
        <v>1</v>
      </c>
      <c r="N245" s="193" t="s">
        <v>38</v>
      </c>
      <c r="O245" s="70"/>
      <c r="P245" s="194">
        <f>O245*H245</f>
        <v>0</v>
      </c>
      <c r="Q245" s="194">
        <v>0.21734</v>
      </c>
      <c r="R245" s="194">
        <f>Q245*H245</f>
        <v>0.65202</v>
      </c>
      <c r="S245" s="194">
        <v>0</v>
      </c>
      <c r="T245" s="195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96" t="s">
        <v>137</v>
      </c>
      <c r="AT245" s="196" t="s">
        <v>132</v>
      </c>
      <c r="AU245" s="196" t="s">
        <v>83</v>
      </c>
      <c r="AY245" s="16" t="s">
        <v>130</v>
      </c>
      <c r="BE245" s="197">
        <f>IF(N245="základní",J245,0)</f>
        <v>0</v>
      </c>
      <c r="BF245" s="197">
        <f>IF(N245="snížená",J245,0)</f>
        <v>0</v>
      </c>
      <c r="BG245" s="197">
        <f>IF(N245="zákl. přenesená",J245,0)</f>
        <v>0</v>
      </c>
      <c r="BH245" s="197">
        <f>IF(N245="sníž. přenesená",J245,0)</f>
        <v>0</v>
      </c>
      <c r="BI245" s="197">
        <f>IF(N245="nulová",J245,0)</f>
        <v>0</v>
      </c>
      <c r="BJ245" s="16" t="s">
        <v>81</v>
      </c>
      <c r="BK245" s="197">
        <f>ROUND(I245*H245,2)</f>
        <v>0</v>
      </c>
      <c r="BL245" s="16" t="s">
        <v>137</v>
      </c>
      <c r="BM245" s="196" t="s">
        <v>549</v>
      </c>
    </row>
    <row r="246" spans="1:47" s="2" customFormat="1" ht="19.5">
      <c r="A246" s="33"/>
      <c r="B246" s="34"/>
      <c r="C246" s="35"/>
      <c r="D246" s="198" t="s">
        <v>139</v>
      </c>
      <c r="E246" s="35"/>
      <c r="F246" s="199" t="s">
        <v>430</v>
      </c>
      <c r="G246" s="35"/>
      <c r="H246" s="35"/>
      <c r="I246" s="200"/>
      <c r="J246" s="35"/>
      <c r="K246" s="35"/>
      <c r="L246" s="38"/>
      <c r="M246" s="201"/>
      <c r="N246" s="202"/>
      <c r="O246" s="70"/>
      <c r="P246" s="70"/>
      <c r="Q246" s="70"/>
      <c r="R246" s="70"/>
      <c r="S246" s="70"/>
      <c r="T246" s="71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T246" s="16" t="s">
        <v>139</v>
      </c>
      <c r="AU246" s="16" t="s">
        <v>83</v>
      </c>
    </row>
    <row r="247" spans="1:65" s="2" customFormat="1" ht="24.2" customHeight="1">
      <c r="A247" s="33"/>
      <c r="B247" s="34"/>
      <c r="C247" s="225" t="s">
        <v>382</v>
      </c>
      <c r="D247" s="225" t="s">
        <v>280</v>
      </c>
      <c r="E247" s="226" t="s">
        <v>432</v>
      </c>
      <c r="F247" s="227" t="s">
        <v>433</v>
      </c>
      <c r="G247" s="228" t="s">
        <v>331</v>
      </c>
      <c r="H247" s="229">
        <v>3</v>
      </c>
      <c r="I247" s="230"/>
      <c r="J247" s="231">
        <f>ROUND(I247*H247,2)</f>
        <v>0</v>
      </c>
      <c r="K247" s="227" t="s">
        <v>136</v>
      </c>
      <c r="L247" s="232"/>
      <c r="M247" s="233" t="s">
        <v>1</v>
      </c>
      <c r="N247" s="234" t="s">
        <v>38</v>
      </c>
      <c r="O247" s="70"/>
      <c r="P247" s="194">
        <f>O247*H247</f>
        <v>0</v>
      </c>
      <c r="Q247" s="194">
        <v>0.196</v>
      </c>
      <c r="R247" s="194">
        <f>Q247*H247</f>
        <v>0.5880000000000001</v>
      </c>
      <c r="S247" s="194">
        <v>0</v>
      </c>
      <c r="T247" s="195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96" t="s">
        <v>178</v>
      </c>
      <c r="AT247" s="196" t="s">
        <v>280</v>
      </c>
      <c r="AU247" s="196" t="s">
        <v>83</v>
      </c>
      <c r="AY247" s="16" t="s">
        <v>130</v>
      </c>
      <c r="BE247" s="197">
        <f>IF(N247="základní",J247,0)</f>
        <v>0</v>
      </c>
      <c r="BF247" s="197">
        <f>IF(N247="snížená",J247,0)</f>
        <v>0</v>
      </c>
      <c r="BG247" s="197">
        <f>IF(N247="zákl. přenesená",J247,0)</f>
        <v>0</v>
      </c>
      <c r="BH247" s="197">
        <f>IF(N247="sníž. přenesená",J247,0)</f>
        <v>0</v>
      </c>
      <c r="BI247" s="197">
        <f>IF(N247="nulová",J247,0)</f>
        <v>0</v>
      </c>
      <c r="BJ247" s="16" t="s">
        <v>81</v>
      </c>
      <c r="BK247" s="197">
        <f>ROUND(I247*H247,2)</f>
        <v>0</v>
      </c>
      <c r="BL247" s="16" t="s">
        <v>137</v>
      </c>
      <c r="BM247" s="196" t="s">
        <v>550</v>
      </c>
    </row>
    <row r="248" spans="1:47" s="2" customFormat="1" ht="11.25">
      <c r="A248" s="33"/>
      <c r="B248" s="34"/>
      <c r="C248" s="35"/>
      <c r="D248" s="198" t="s">
        <v>139</v>
      </c>
      <c r="E248" s="35"/>
      <c r="F248" s="199" t="s">
        <v>433</v>
      </c>
      <c r="G248" s="35"/>
      <c r="H248" s="35"/>
      <c r="I248" s="200"/>
      <c r="J248" s="35"/>
      <c r="K248" s="35"/>
      <c r="L248" s="38"/>
      <c r="M248" s="201"/>
      <c r="N248" s="202"/>
      <c r="O248" s="70"/>
      <c r="P248" s="70"/>
      <c r="Q248" s="70"/>
      <c r="R248" s="70"/>
      <c r="S248" s="70"/>
      <c r="T248" s="71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T248" s="16" t="s">
        <v>139</v>
      </c>
      <c r="AU248" s="16" t="s">
        <v>83</v>
      </c>
    </row>
    <row r="249" spans="2:63" s="12" customFormat="1" ht="22.9" customHeight="1">
      <c r="B249" s="169"/>
      <c r="C249" s="170"/>
      <c r="D249" s="171" t="s">
        <v>72</v>
      </c>
      <c r="E249" s="183" t="s">
        <v>183</v>
      </c>
      <c r="F249" s="183" t="s">
        <v>551</v>
      </c>
      <c r="G249" s="170"/>
      <c r="H249" s="170"/>
      <c r="I249" s="173"/>
      <c r="J249" s="184">
        <f>BK249</f>
        <v>0</v>
      </c>
      <c r="K249" s="170"/>
      <c r="L249" s="175"/>
      <c r="M249" s="176"/>
      <c r="N249" s="177"/>
      <c r="O249" s="177"/>
      <c r="P249" s="178">
        <f>SUM(P250:P253)</f>
        <v>0</v>
      </c>
      <c r="Q249" s="177"/>
      <c r="R249" s="178">
        <f>SUM(R250:R253)</f>
        <v>2.62914</v>
      </c>
      <c r="S249" s="177"/>
      <c r="T249" s="179">
        <f>SUM(T250:T253)</f>
        <v>0</v>
      </c>
      <c r="AR249" s="180" t="s">
        <v>81</v>
      </c>
      <c r="AT249" s="181" t="s">
        <v>72</v>
      </c>
      <c r="AU249" s="181" t="s">
        <v>81</v>
      </c>
      <c r="AY249" s="180" t="s">
        <v>130</v>
      </c>
      <c r="BK249" s="182">
        <f>SUM(BK250:BK253)</f>
        <v>0</v>
      </c>
    </row>
    <row r="250" spans="1:65" s="2" customFormat="1" ht="24.2" customHeight="1">
      <c r="A250" s="33"/>
      <c r="B250" s="34"/>
      <c r="C250" s="185" t="s">
        <v>387</v>
      </c>
      <c r="D250" s="185" t="s">
        <v>132</v>
      </c>
      <c r="E250" s="186" t="s">
        <v>552</v>
      </c>
      <c r="F250" s="187" t="s">
        <v>553</v>
      </c>
      <c r="G250" s="188" t="s">
        <v>149</v>
      </c>
      <c r="H250" s="189">
        <v>6</v>
      </c>
      <c r="I250" s="190"/>
      <c r="J250" s="191">
        <f>ROUND(I250*H250,2)</f>
        <v>0</v>
      </c>
      <c r="K250" s="187" t="s">
        <v>136</v>
      </c>
      <c r="L250" s="38"/>
      <c r="M250" s="192" t="s">
        <v>1</v>
      </c>
      <c r="N250" s="193" t="s">
        <v>38</v>
      </c>
      <c r="O250" s="70"/>
      <c r="P250" s="194">
        <f>O250*H250</f>
        <v>0</v>
      </c>
      <c r="Q250" s="194">
        <v>0.43819</v>
      </c>
      <c r="R250" s="194">
        <f>Q250*H250</f>
        <v>2.62914</v>
      </c>
      <c r="S250" s="194">
        <v>0</v>
      </c>
      <c r="T250" s="195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96" t="s">
        <v>137</v>
      </c>
      <c r="AT250" s="196" t="s">
        <v>132</v>
      </c>
      <c r="AU250" s="196" t="s">
        <v>83</v>
      </c>
      <c r="AY250" s="16" t="s">
        <v>130</v>
      </c>
      <c r="BE250" s="197">
        <f>IF(N250="základní",J250,0)</f>
        <v>0</v>
      </c>
      <c r="BF250" s="197">
        <f>IF(N250="snížená",J250,0)</f>
        <v>0</v>
      </c>
      <c r="BG250" s="197">
        <f>IF(N250="zákl. přenesená",J250,0)</f>
        <v>0</v>
      </c>
      <c r="BH250" s="197">
        <f>IF(N250="sníž. přenesená",J250,0)</f>
        <v>0</v>
      </c>
      <c r="BI250" s="197">
        <f>IF(N250="nulová",J250,0)</f>
        <v>0</v>
      </c>
      <c r="BJ250" s="16" t="s">
        <v>81</v>
      </c>
      <c r="BK250" s="197">
        <f>ROUND(I250*H250,2)</f>
        <v>0</v>
      </c>
      <c r="BL250" s="16" t="s">
        <v>137</v>
      </c>
      <c r="BM250" s="196" t="s">
        <v>554</v>
      </c>
    </row>
    <row r="251" spans="1:47" s="2" customFormat="1" ht="19.5">
      <c r="A251" s="33"/>
      <c r="B251" s="34"/>
      <c r="C251" s="35"/>
      <c r="D251" s="198" t="s">
        <v>139</v>
      </c>
      <c r="E251" s="35"/>
      <c r="F251" s="199" t="s">
        <v>555</v>
      </c>
      <c r="G251" s="35"/>
      <c r="H251" s="35"/>
      <c r="I251" s="200"/>
      <c r="J251" s="35"/>
      <c r="K251" s="35"/>
      <c r="L251" s="38"/>
      <c r="M251" s="201"/>
      <c r="N251" s="202"/>
      <c r="O251" s="70"/>
      <c r="P251" s="70"/>
      <c r="Q251" s="70"/>
      <c r="R251" s="70"/>
      <c r="S251" s="70"/>
      <c r="T251" s="71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6" t="s">
        <v>139</v>
      </c>
      <c r="AU251" s="16" t="s">
        <v>83</v>
      </c>
    </row>
    <row r="252" spans="1:65" s="2" customFormat="1" ht="24.2" customHeight="1">
      <c r="A252" s="33"/>
      <c r="B252" s="34"/>
      <c r="C252" s="225" t="s">
        <v>391</v>
      </c>
      <c r="D252" s="225" t="s">
        <v>280</v>
      </c>
      <c r="E252" s="226" t="s">
        <v>556</v>
      </c>
      <c r="F252" s="227" t="s">
        <v>557</v>
      </c>
      <c r="G252" s="228" t="s">
        <v>149</v>
      </c>
      <c r="H252" s="229">
        <v>6</v>
      </c>
      <c r="I252" s="230"/>
      <c r="J252" s="231">
        <f>ROUND(I252*H252,2)</f>
        <v>0</v>
      </c>
      <c r="K252" s="227" t="s">
        <v>1</v>
      </c>
      <c r="L252" s="232"/>
      <c r="M252" s="233" t="s">
        <v>1</v>
      </c>
      <c r="N252" s="234" t="s">
        <v>38</v>
      </c>
      <c r="O252" s="70"/>
      <c r="P252" s="194">
        <f>O252*H252</f>
        <v>0</v>
      </c>
      <c r="Q252" s="194">
        <v>0</v>
      </c>
      <c r="R252" s="194">
        <f>Q252*H252</f>
        <v>0</v>
      </c>
      <c r="S252" s="194">
        <v>0</v>
      </c>
      <c r="T252" s="195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96" t="s">
        <v>178</v>
      </c>
      <c r="AT252" s="196" t="s">
        <v>280</v>
      </c>
      <c r="AU252" s="196" t="s">
        <v>83</v>
      </c>
      <c r="AY252" s="16" t="s">
        <v>130</v>
      </c>
      <c r="BE252" s="197">
        <f>IF(N252="základní",J252,0)</f>
        <v>0</v>
      </c>
      <c r="BF252" s="197">
        <f>IF(N252="snížená",J252,0)</f>
        <v>0</v>
      </c>
      <c r="BG252" s="197">
        <f>IF(N252="zákl. přenesená",J252,0)</f>
        <v>0</v>
      </c>
      <c r="BH252" s="197">
        <f>IF(N252="sníž. přenesená",J252,0)</f>
        <v>0</v>
      </c>
      <c r="BI252" s="197">
        <f>IF(N252="nulová",J252,0)</f>
        <v>0</v>
      </c>
      <c r="BJ252" s="16" t="s">
        <v>81</v>
      </c>
      <c r="BK252" s="197">
        <f>ROUND(I252*H252,2)</f>
        <v>0</v>
      </c>
      <c r="BL252" s="16" t="s">
        <v>137</v>
      </c>
      <c r="BM252" s="196" t="s">
        <v>558</v>
      </c>
    </row>
    <row r="253" spans="1:47" s="2" customFormat="1" ht="19.5">
      <c r="A253" s="33"/>
      <c r="B253" s="34"/>
      <c r="C253" s="35"/>
      <c r="D253" s="198" t="s">
        <v>139</v>
      </c>
      <c r="E253" s="35"/>
      <c r="F253" s="199" t="s">
        <v>557</v>
      </c>
      <c r="G253" s="35"/>
      <c r="H253" s="35"/>
      <c r="I253" s="200"/>
      <c r="J253" s="35"/>
      <c r="K253" s="35"/>
      <c r="L253" s="38"/>
      <c r="M253" s="201"/>
      <c r="N253" s="202"/>
      <c r="O253" s="70"/>
      <c r="P253" s="70"/>
      <c r="Q253" s="70"/>
      <c r="R253" s="70"/>
      <c r="S253" s="70"/>
      <c r="T253" s="71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6" t="s">
        <v>139</v>
      </c>
      <c r="AU253" s="16" t="s">
        <v>83</v>
      </c>
    </row>
    <row r="254" spans="2:63" s="12" customFormat="1" ht="22.9" customHeight="1">
      <c r="B254" s="169"/>
      <c r="C254" s="170"/>
      <c r="D254" s="171" t="s">
        <v>72</v>
      </c>
      <c r="E254" s="183" t="s">
        <v>439</v>
      </c>
      <c r="F254" s="183" t="s">
        <v>440</v>
      </c>
      <c r="G254" s="170"/>
      <c r="H254" s="170"/>
      <c r="I254" s="173"/>
      <c r="J254" s="184">
        <f>BK254</f>
        <v>0</v>
      </c>
      <c r="K254" s="170"/>
      <c r="L254" s="175"/>
      <c r="M254" s="176"/>
      <c r="N254" s="177"/>
      <c r="O254" s="177"/>
      <c r="P254" s="178">
        <f>SUM(P255:P261)</f>
        <v>0</v>
      </c>
      <c r="Q254" s="177"/>
      <c r="R254" s="178">
        <f>SUM(R255:R261)</f>
        <v>0</v>
      </c>
      <c r="S254" s="177"/>
      <c r="T254" s="179">
        <f>SUM(T255:T261)</f>
        <v>0</v>
      </c>
      <c r="AR254" s="180" t="s">
        <v>81</v>
      </c>
      <c r="AT254" s="181" t="s">
        <v>72</v>
      </c>
      <c r="AU254" s="181" t="s">
        <v>81</v>
      </c>
      <c r="AY254" s="180" t="s">
        <v>130</v>
      </c>
      <c r="BK254" s="182">
        <f>SUM(BK255:BK261)</f>
        <v>0</v>
      </c>
    </row>
    <row r="255" spans="1:65" s="2" customFormat="1" ht="24.2" customHeight="1">
      <c r="A255" s="33"/>
      <c r="B255" s="34"/>
      <c r="C255" s="185" t="s">
        <v>395</v>
      </c>
      <c r="D255" s="185" t="s">
        <v>132</v>
      </c>
      <c r="E255" s="186" t="s">
        <v>442</v>
      </c>
      <c r="F255" s="187" t="s">
        <v>443</v>
      </c>
      <c r="G255" s="188" t="s">
        <v>283</v>
      </c>
      <c r="H255" s="189">
        <v>14.114</v>
      </c>
      <c r="I255" s="190"/>
      <c r="J255" s="191">
        <f>ROUND(I255*H255,2)</f>
        <v>0</v>
      </c>
      <c r="K255" s="187" t="s">
        <v>136</v>
      </c>
      <c r="L255" s="38"/>
      <c r="M255" s="192" t="s">
        <v>1</v>
      </c>
      <c r="N255" s="193" t="s">
        <v>38</v>
      </c>
      <c r="O255" s="70"/>
      <c r="P255" s="194">
        <f>O255*H255</f>
        <v>0</v>
      </c>
      <c r="Q255" s="194">
        <v>0</v>
      </c>
      <c r="R255" s="194">
        <f>Q255*H255</f>
        <v>0</v>
      </c>
      <c r="S255" s="194">
        <v>0</v>
      </c>
      <c r="T255" s="195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96" t="s">
        <v>137</v>
      </c>
      <c r="AT255" s="196" t="s">
        <v>132</v>
      </c>
      <c r="AU255" s="196" t="s">
        <v>83</v>
      </c>
      <c r="AY255" s="16" t="s">
        <v>130</v>
      </c>
      <c r="BE255" s="197">
        <f>IF(N255="základní",J255,0)</f>
        <v>0</v>
      </c>
      <c r="BF255" s="197">
        <f>IF(N255="snížená",J255,0)</f>
        <v>0</v>
      </c>
      <c r="BG255" s="197">
        <f>IF(N255="zákl. přenesená",J255,0)</f>
        <v>0</v>
      </c>
      <c r="BH255" s="197">
        <f>IF(N255="sníž. přenesená",J255,0)</f>
        <v>0</v>
      </c>
      <c r="BI255" s="197">
        <f>IF(N255="nulová",J255,0)</f>
        <v>0</v>
      </c>
      <c r="BJ255" s="16" t="s">
        <v>81</v>
      </c>
      <c r="BK255" s="197">
        <f>ROUND(I255*H255,2)</f>
        <v>0</v>
      </c>
      <c r="BL255" s="16" t="s">
        <v>137</v>
      </c>
      <c r="BM255" s="196" t="s">
        <v>559</v>
      </c>
    </row>
    <row r="256" spans="1:47" s="2" customFormat="1" ht="19.5">
      <c r="A256" s="33"/>
      <c r="B256" s="34"/>
      <c r="C256" s="35"/>
      <c r="D256" s="198" t="s">
        <v>139</v>
      </c>
      <c r="E256" s="35"/>
      <c r="F256" s="199" t="s">
        <v>445</v>
      </c>
      <c r="G256" s="35"/>
      <c r="H256" s="35"/>
      <c r="I256" s="200"/>
      <c r="J256" s="35"/>
      <c r="K256" s="35"/>
      <c r="L256" s="38"/>
      <c r="M256" s="201"/>
      <c r="N256" s="202"/>
      <c r="O256" s="70"/>
      <c r="P256" s="70"/>
      <c r="Q256" s="70"/>
      <c r="R256" s="70"/>
      <c r="S256" s="70"/>
      <c r="T256" s="71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T256" s="16" t="s">
        <v>139</v>
      </c>
      <c r="AU256" s="16" t="s">
        <v>83</v>
      </c>
    </row>
    <row r="257" spans="1:65" s="2" customFormat="1" ht="24.2" customHeight="1">
      <c r="A257" s="33"/>
      <c r="B257" s="34"/>
      <c r="C257" s="185" t="s">
        <v>400</v>
      </c>
      <c r="D257" s="185" t="s">
        <v>132</v>
      </c>
      <c r="E257" s="186" t="s">
        <v>447</v>
      </c>
      <c r="F257" s="187" t="s">
        <v>448</v>
      </c>
      <c r="G257" s="188" t="s">
        <v>283</v>
      </c>
      <c r="H257" s="189">
        <v>155.254</v>
      </c>
      <c r="I257" s="190"/>
      <c r="J257" s="191">
        <f>ROUND(I257*H257,2)</f>
        <v>0</v>
      </c>
      <c r="K257" s="187" t="s">
        <v>136</v>
      </c>
      <c r="L257" s="38"/>
      <c r="M257" s="192" t="s">
        <v>1</v>
      </c>
      <c r="N257" s="193" t="s">
        <v>38</v>
      </c>
      <c r="O257" s="70"/>
      <c r="P257" s="194">
        <f>O257*H257</f>
        <v>0</v>
      </c>
      <c r="Q257" s="194">
        <v>0</v>
      </c>
      <c r="R257" s="194">
        <f>Q257*H257</f>
        <v>0</v>
      </c>
      <c r="S257" s="194">
        <v>0</v>
      </c>
      <c r="T257" s="195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96" t="s">
        <v>137</v>
      </c>
      <c r="AT257" s="196" t="s">
        <v>132</v>
      </c>
      <c r="AU257" s="196" t="s">
        <v>83</v>
      </c>
      <c r="AY257" s="16" t="s">
        <v>130</v>
      </c>
      <c r="BE257" s="197">
        <f>IF(N257="základní",J257,0)</f>
        <v>0</v>
      </c>
      <c r="BF257" s="197">
        <f>IF(N257="snížená",J257,0)</f>
        <v>0</v>
      </c>
      <c r="BG257" s="197">
        <f>IF(N257="zákl. přenesená",J257,0)</f>
        <v>0</v>
      </c>
      <c r="BH257" s="197">
        <f>IF(N257="sníž. přenesená",J257,0)</f>
        <v>0</v>
      </c>
      <c r="BI257" s="197">
        <f>IF(N257="nulová",J257,0)</f>
        <v>0</v>
      </c>
      <c r="BJ257" s="16" t="s">
        <v>81</v>
      </c>
      <c r="BK257" s="197">
        <f>ROUND(I257*H257,2)</f>
        <v>0</v>
      </c>
      <c r="BL257" s="16" t="s">
        <v>137</v>
      </c>
      <c r="BM257" s="196" t="s">
        <v>560</v>
      </c>
    </row>
    <row r="258" spans="1:47" s="2" customFormat="1" ht="29.25">
      <c r="A258" s="33"/>
      <c r="B258" s="34"/>
      <c r="C258" s="35"/>
      <c r="D258" s="198" t="s">
        <v>139</v>
      </c>
      <c r="E258" s="35"/>
      <c r="F258" s="199" t="s">
        <v>450</v>
      </c>
      <c r="G258" s="35"/>
      <c r="H258" s="35"/>
      <c r="I258" s="200"/>
      <c r="J258" s="35"/>
      <c r="K258" s="35"/>
      <c r="L258" s="38"/>
      <c r="M258" s="201"/>
      <c r="N258" s="202"/>
      <c r="O258" s="70"/>
      <c r="P258" s="70"/>
      <c r="Q258" s="70"/>
      <c r="R258" s="70"/>
      <c r="S258" s="70"/>
      <c r="T258" s="71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6" t="s">
        <v>139</v>
      </c>
      <c r="AU258" s="16" t="s">
        <v>83</v>
      </c>
    </row>
    <row r="259" spans="2:51" s="13" customFormat="1" ht="11.25">
      <c r="B259" s="203"/>
      <c r="C259" s="204"/>
      <c r="D259" s="198" t="s">
        <v>152</v>
      </c>
      <c r="E259" s="205" t="s">
        <v>1</v>
      </c>
      <c r="F259" s="206" t="s">
        <v>561</v>
      </c>
      <c r="G259" s="204"/>
      <c r="H259" s="207">
        <v>155.254</v>
      </c>
      <c r="I259" s="208"/>
      <c r="J259" s="204"/>
      <c r="K259" s="204"/>
      <c r="L259" s="209"/>
      <c r="M259" s="210"/>
      <c r="N259" s="211"/>
      <c r="O259" s="211"/>
      <c r="P259" s="211"/>
      <c r="Q259" s="211"/>
      <c r="R259" s="211"/>
      <c r="S259" s="211"/>
      <c r="T259" s="212"/>
      <c r="AT259" s="213" t="s">
        <v>152</v>
      </c>
      <c r="AU259" s="213" t="s">
        <v>83</v>
      </c>
      <c r="AV259" s="13" t="s">
        <v>83</v>
      </c>
      <c r="AW259" s="13" t="s">
        <v>30</v>
      </c>
      <c r="AX259" s="13" t="s">
        <v>81</v>
      </c>
      <c r="AY259" s="213" t="s">
        <v>130</v>
      </c>
    </row>
    <row r="260" spans="1:65" s="2" customFormat="1" ht="33" customHeight="1">
      <c r="A260" s="33"/>
      <c r="B260" s="34"/>
      <c r="C260" s="185" t="s">
        <v>405</v>
      </c>
      <c r="D260" s="185" t="s">
        <v>132</v>
      </c>
      <c r="E260" s="186" t="s">
        <v>453</v>
      </c>
      <c r="F260" s="187" t="s">
        <v>454</v>
      </c>
      <c r="G260" s="188" t="s">
        <v>283</v>
      </c>
      <c r="H260" s="189">
        <v>14.114</v>
      </c>
      <c r="I260" s="190"/>
      <c r="J260" s="191">
        <f>ROUND(I260*H260,2)</f>
        <v>0</v>
      </c>
      <c r="K260" s="187" t="s">
        <v>136</v>
      </c>
      <c r="L260" s="38"/>
      <c r="M260" s="192" t="s">
        <v>1</v>
      </c>
      <c r="N260" s="193" t="s">
        <v>38</v>
      </c>
      <c r="O260" s="70"/>
      <c r="P260" s="194">
        <f>O260*H260</f>
        <v>0</v>
      </c>
      <c r="Q260" s="194">
        <v>0</v>
      </c>
      <c r="R260" s="194">
        <f>Q260*H260</f>
        <v>0</v>
      </c>
      <c r="S260" s="194">
        <v>0</v>
      </c>
      <c r="T260" s="195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96" t="s">
        <v>137</v>
      </c>
      <c r="AT260" s="196" t="s">
        <v>132</v>
      </c>
      <c r="AU260" s="196" t="s">
        <v>83</v>
      </c>
      <c r="AY260" s="16" t="s">
        <v>130</v>
      </c>
      <c r="BE260" s="197">
        <f>IF(N260="základní",J260,0)</f>
        <v>0</v>
      </c>
      <c r="BF260" s="197">
        <f>IF(N260="snížená",J260,0)</f>
        <v>0</v>
      </c>
      <c r="BG260" s="197">
        <f>IF(N260="zákl. přenesená",J260,0)</f>
        <v>0</v>
      </c>
      <c r="BH260" s="197">
        <f>IF(N260="sníž. přenesená",J260,0)</f>
        <v>0</v>
      </c>
      <c r="BI260" s="197">
        <f>IF(N260="nulová",J260,0)</f>
        <v>0</v>
      </c>
      <c r="BJ260" s="16" t="s">
        <v>81</v>
      </c>
      <c r="BK260" s="197">
        <f>ROUND(I260*H260,2)</f>
        <v>0</v>
      </c>
      <c r="BL260" s="16" t="s">
        <v>137</v>
      </c>
      <c r="BM260" s="196" t="s">
        <v>562</v>
      </c>
    </row>
    <row r="261" spans="1:47" s="2" customFormat="1" ht="29.25">
      <c r="A261" s="33"/>
      <c r="B261" s="34"/>
      <c r="C261" s="35"/>
      <c r="D261" s="198" t="s">
        <v>139</v>
      </c>
      <c r="E261" s="35"/>
      <c r="F261" s="199" t="s">
        <v>456</v>
      </c>
      <c r="G261" s="35"/>
      <c r="H261" s="35"/>
      <c r="I261" s="200"/>
      <c r="J261" s="35"/>
      <c r="K261" s="35"/>
      <c r="L261" s="38"/>
      <c r="M261" s="201"/>
      <c r="N261" s="202"/>
      <c r="O261" s="70"/>
      <c r="P261" s="70"/>
      <c r="Q261" s="70"/>
      <c r="R261" s="70"/>
      <c r="S261" s="70"/>
      <c r="T261" s="71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T261" s="16" t="s">
        <v>139</v>
      </c>
      <c r="AU261" s="16" t="s">
        <v>83</v>
      </c>
    </row>
    <row r="262" spans="2:63" s="12" customFormat="1" ht="22.9" customHeight="1">
      <c r="B262" s="169"/>
      <c r="C262" s="170"/>
      <c r="D262" s="171" t="s">
        <v>72</v>
      </c>
      <c r="E262" s="183" t="s">
        <v>457</v>
      </c>
      <c r="F262" s="183" t="s">
        <v>458</v>
      </c>
      <c r="G262" s="170"/>
      <c r="H262" s="170"/>
      <c r="I262" s="173"/>
      <c r="J262" s="184">
        <f>BK262</f>
        <v>0</v>
      </c>
      <c r="K262" s="170"/>
      <c r="L262" s="175"/>
      <c r="M262" s="176"/>
      <c r="N262" s="177"/>
      <c r="O262" s="177"/>
      <c r="P262" s="178">
        <f>SUM(P263:P264)</f>
        <v>0</v>
      </c>
      <c r="Q262" s="177"/>
      <c r="R262" s="178">
        <f>SUM(R263:R264)</f>
        <v>0</v>
      </c>
      <c r="S262" s="177"/>
      <c r="T262" s="179">
        <f>SUM(T263:T264)</f>
        <v>0</v>
      </c>
      <c r="AR262" s="180" t="s">
        <v>81</v>
      </c>
      <c r="AT262" s="181" t="s">
        <v>72</v>
      </c>
      <c r="AU262" s="181" t="s">
        <v>81</v>
      </c>
      <c r="AY262" s="180" t="s">
        <v>130</v>
      </c>
      <c r="BK262" s="182">
        <f>SUM(BK263:BK264)</f>
        <v>0</v>
      </c>
    </row>
    <row r="263" spans="1:65" s="2" customFormat="1" ht="24.2" customHeight="1">
      <c r="A263" s="33"/>
      <c r="B263" s="34"/>
      <c r="C263" s="185" t="s">
        <v>409</v>
      </c>
      <c r="D263" s="185" t="s">
        <v>132</v>
      </c>
      <c r="E263" s="186" t="s">
        <v>460</v>
      </c>
      <c r="F263" s="187" t="s">
        <v>461</v>
      </c>
      <c r="G263" s="188" t="s">
        <v>283</v>
      </c>
      <c r="H263" s="189">
        <v>15.543</v>
      </c>
      <c r="I263" s="190"/>
      <c r="J263" s="191">
        <f>ROUND(I263*H263,2)</f>
        <v>0</v>
      </c>
      <c r="K263" s="187" t="s">
        <v>136</v>
      </c>
      <c r="L263" s="38"/>
      <c r="M263" s="192" t="s">
        <v>1</v>
      </c>
      <c r="N263" s="193" t="s">
        <v>38</v>
      </c>
      <c r="O263" s="70"/>
      <c r="P263" s="194">
        <f>O263*H263</f>
        <v>0</v>
      </c>
      <c r="Q263" s="194">
        <v>0</v>
      </c>
      <c r="R263" s="194">
        <f>Q263*H263</f>
        <v>0</v>
      </c>
      <c r="S263" s="194">
        <v>0</v>
      </c>
      <c r="T263" s="195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96" t="s">
        <v>137</v>
      </c>
      <c r="AT263" s="196" t="s">
        <v>132</v>
      </c>
      <c r="AU263" s="196" t="s">
        <v>83</v>
      </c>
      <c r="AY263" s="16" t="s">
        <v>130</v>
      </c>
      <c r="BE263" s="197">
        <f>IF(N263="základní",J263,0)</f>
        <v>0</v>
      </c>
      <c r="BF263" s="197">
        <f>IF(N263="snížená",J263,0)</f>
        <v>0</v>
      </c>
      <c r="BG263" s="197">
        <f>IF(N263="zákl. přenesená",J263,0)</f>
        <v>0</v>
      </c>
      <c r="BH263" s="197">
        <f>IF(N263="sníž. přenesená",J263,0)</f>
        <v>0</v>
      </c>
      <c r="BI263" s="197">
        <f>IF(N263="nulová",J263,0)</f>
        <v>0</v>
      </c>
      <c r="BJ263" s="16" t="s">
        <v>81</v>
      </c>
      <c r="BK263" s="197">
        <f>ROUND(I263*H263,2)</f>
        <v>0</v>
      </c>
      <c r="BL263" s="16" t="s">
        <v>137</v>
      </c>
      <c r="BM263" s="196" t="s">
        <v>563</v>
      </c>
    </row>
    <row r="264" spans="1:47" s="2" customFormat="1" ht="29.25">
      <c r="A264" s="33"/>
      <c r="B264" s="34"/>
      <c r="C264" s="35"/>
      <c r="D264" s="198" t="s">
        <v>139</v>
      </c>
      <c r="E264" s="35"/>
      <c r="F264" s="199" t="s">
        <v>463</v>
      </c>
      <c r="G264" s="35"/>
      <c r="H264" s="35"/>
      <c r="I264" s="200"/>
      <c r="J264" s="35"/>
      <c r="K264" s="35"/>
      <c r="L264" s="38"/>
      <c r="M264" s="235"/>
      <c r="N264" s="236"/>
      <c r="O264" s="237"/>
      <c r="P264" s="237"/>
      <c r="Q264" s="237"/>
      <c r="R264" s="237"/>
      <c r="S264" s="237"/>
      <c r="T264" s="238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T264" s="16" t="s">
        <v>139</v>
      </c>
      <c r="AU264" s="16" t="s">
        <v>83</v>
      </c>
    </row>
    <row r="265" spans="1:31" s="2" customFormat="1" ht="6.95" customHeight="1">
      <c r="A265" s="33"/>
      <c r="B265" s="53"/>
      <c r="C265" s="54"/>
      <c r="D265" s="54"/>
      <c r="E265" s="54"/>
      <c r="F265" s="54"/>
      <c r="G265" s="54"/>
      <c r="H265" s="54"/>
      <c r="I265" s="54"/>
      <c r="J265" s="54"/>
      <c r="K265" s="54"/>
      <c r="L265" s="38"/>
      <c r="M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</row>
  </sheetData>
  <sheetProtection algorithmName="SHA-512" hashValue="HMkuB+mm8MldMvMQS5b0qwOlKGYivniRL9VoHq1ZhaFmPtpzt5ExJyvcc5VWeTa/FU4AfRd1Ykk2Hecfs0KH3Q==" saltValue="DPagbsvb9VlgCcehhrIBQWkScczri+xwm1CzSnDmIk4hF6ixxOtUzPLvnbIFB9zPgAGqJjFxdyj97HRNC5e0VQ==" spinCount="100000" sheet="1" objects="1" scenarios="1" formatColumns="0" formatRows="0" autoFilter="0"/>
  <autoFilter ref="C123:K264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6" t="s">
        <v>89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4.95" customHeight="1">
      <c r="B4" s="19"/>
      <c r="D4" s="109" t="s">
        <v>96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0" t="str">
        <f>'Rekapitulace stavby'!K6</f>
        <v>Oprava zatrubněného potoka Č. Kamenice - II. etapa R1</v>
      </c>
      <c r="F7" s="281"/>
      <c r="G7" s="281"/>
      <c r="H7" s="281"/>
      <c r="L7" s="19"/>
    </row>
    <row r="8" spans="1:31" s="2" customFormat="1" ht="12" customHeight="1">
      <c r="A8" s="33"/>
      <c r="B8" s="38"/>
      <c r="C8" s="33"/>
      <c r="D8" s="111" t="s">
        <v>97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2" t="s">
        <v>564</v>
      </c>
      <c r="F9" s="283"/>
      <c r="G9" s="283"/>
      <c r="H9" s="283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99</v>
      </c>
      <c r="G12" s="33"/>
      <c r="H12" s="33"/>
      <c r="I12" s="111" t="s">
        <v>22</v>
      </c>
      <c r="J12" s="113" t="str">
        <f>'Rekapitulace stavby'!AN8</f>
        <v>18. 10. 2021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">
        <v>100</v>
      </c>
      <c r="F15" s="33"/>
      <c r="G15" s="33"/>
      <c r="H15" s="33"/>
      <c r="I15" s="111" t="s">
        <v>26</v>
      </c>
      <c r="J15" s="11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4" t="str">
        <f>'Rekapitulace stavby'!E14</f>
        <v>Vyplň údaj</v>
      </c>
      <c r="F18" s="285"/>
      <c r="G18" s="285"/>
      <c r="H18" s="285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">
        <v>101</v>
      </c>
      <c r="F21" s="33"/>
      <c r="G21" s="33"/>
      <c r="H21" s="33"/>
      <c r="I21" s="111" t="s">
        <v>26</v>
      </c>
      <c r="J21" s="112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102</v>
      </c>
      <c r="F24" s="33"/>
      <c r="G24" s="33"/>
      <c r="H24" s="33"/>
      <c r="I24" s="111" t="s">
        <v>26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6" t="s">
        <v>1</v>
      </c>
      <c r="F27" s="286"/>
      <c r="G27" s="286"/>
      <c r="H27" s="286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33</v>
      </c>
      <c r="E30" s="33"/>
      <c r="F30" s="33"/>
      <c r="G30" s="33"/>
      <c r="H30" s="33"/>
      <c r="I30" s="33"/>
      <c r="J30" s="119">
        <f>ROUND(J125,2)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35</v>
      </c>
      <c r="G32" s="33"/>
      <c r="H32" s="33"/>
      <c r="I32" s="120" t="s">
        <v>34</v>
      </c>
      <c r="J32" s="120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37</v>
      </c>
      <c r="E33" s="111" t="s">
        <v>38</v>
      </c>
      <c r="F33" s="122">
        <f>ROUND((SUM(BE125:BE332)),2)</f>
        <v>0</v>
      </c>
      <c r="G33" s="33"/>
      <c r="H33" s="33"/>
      <c r="I33" s="123">
        <v>0.21</v>
      </c>
      <c r="J33" s="122">
        <f>ROUND(((SUM(BE125:BE332))*I33),2)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39</v>
      </c>
      <c r="F34" s="122">
        <f>ROUND((SUM(BF125:BF332)),2)</f>
        <v>0</v>
      </c>
      <c r="G34" s="33"/>
      <c r="H34" s="33"/>
      <c r="I34" s="123">
        <v>0.15</v>
      </c>
      <c r="J34" s="122">
        <f>ROUND(((SUM(BF125:BF332))*I34),2)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40</v>
      </c>
      <c r="F35" s="122">
        <f>ROUND((SUM(BG125:BG332)),2)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41</v>
      </c>
      <c r="F36" s="122">
        <f>ROUND((SUM(BH125:BH332)),2)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42</v>
      </c>
      <c r="F37" s="122">
        <f>ROUND((SUM(BI125:BI332)),2)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46</v>
      </c>
      <c r="E50" s="132"/>
      <c r="F50" s="132"/>
      <c r="G50" s="131" t="s">
        <v>47</v>
      </c>
      <c r="H50" s="132"/>
      <c r="I50" s="132"/>
      <c r="J50" s="132"/>
      <c r="K50" s="132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3" t="s">
        <v>48</v>
      </c>
      <c r="E61" s="134"/>
      <c r="F61" s="135" t="s">
        <v>49</v>
      </c>
      <c r="G61" s="133" t="s">
        <v>48</v>
      </c>
      <c r="H61" s="134"/>
      <c r="I61" s="134"/>
      <c r="J61" s="136" t="s">
        <v>49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1" t="s">
        <v>50</v>
      </c>
      <c r="E65" s="137"/>
      <c r="F65" s="137"/>
      <c r="G65" s="131" t="s">
        <v>51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3" t="s">
        <v>48</v>
      </c>
      <c r="E76" s="134"/>
      <c r="F76" s="135" t="s">
        <v>49</v>
      </c>
      <c r="G76" s="133" t="s">
        <v>48</v>
      </c>
      <c r="H76" s="134"/>
      <c r="I76" s="134"/>
      <c r="J76" s="136" t="s">
        <v>49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7" t="str">
        <f>E7</f>
        <v>Oprava zatrubněného potoka Č. Kamenice - II. etapa R1</v>
      </c>
      <c r="F85" s="288"/>
      <c r="G85" s="288"/>
      <c r="H85" s="288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97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39" t="str">
        <f>E9</f>
        <v>03 - IO 03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Č. Kamenice</v>
      </c>
      <c r="G89" s="35"/>
      <c r="H89" s="35"/>
      <c r="I89" s="28" t="s">
        <v>22</v>
      </c>
      <c r="J89" s="65" t="str">
        <f>IF(J12="","",J12)</f>
        <v>18. 10. 2021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Město Č. Kamenice</v>
      </c>
      <c r="G91" s="35"/>
      <c r="H91" s="35"/>
      <c r="I91" s="28" t="s">
        <v>29</v>
      </c>
      <c r="J91" s="31" t="str">
        <f>E21</f>
        <v>Ing. Folbrecht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>J. Nešněra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104</v>
      </c>
      <c r="D94" s="143"/>
      <c r="E94" s="143"/>
      <c r="F94" s="143"/>
      <c r="G94" s="143"/>
      <c r="H94" s="143"/>
      <c r="I94" s="143"/>
      <c r="J94" s="144" t="s">
        <v>105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106</v>
      </c>
      <c r="D96" s="35"/>
      <c r="E96" s="35"/>
      <c r="F96" s="35"/>
      <c r="G96" s="35"/>
      <c r="H96" s="35"/>
      <c r="I96" s="35"/>
      <c r="J96" s="83">
        <f>J125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107</v>
      </c>
    </row>
    <row r="97" spans="2:12" s="9" customFormat="1" ht="24.95" customHeight="1">
      <c r="B97" s="146"/>
      <c r="C97" s="147"/>
      <c r="D97" s="148" t="s">
        <v>108</v>
      </c>
      <c r="E97" s="149"/>
      <c r="F97" s="149"/>
      <c r="G97" s="149"/>
      <c r="H97" s="149"/>
      <c r="I97" s="149"/>
      <c r="J97" s="150">
        <f>J126</f>
        <v>0</v>
      </c>
      <c r="K97" s="147"/>
      <c r="L97" s="151"/>
    </row>
    <row r="98" spans="2:12" s="10" customFormat="1" ht="19.9" customHeight="1">
      <c r="B98" s="152"/>
      <c r="C98" s="153"/>
      <c r="D98" s="154" t="s">
        <v>109</v>
      </c>
      <c r="E98" s="155"/>
      <c r="F98" s="155"/>
      <c r="G98" s="155"/>
      <c r="H98" s="155"/>
      <c r="I98" s="155"/>
      <c r="J98" s="156">
        <f>J127</f>
        <v>0</v>
      </c>
      <c r="K98" s="153"/>
      <c r="L98" s="157"/>
    </row>
    <row r="99" spans="2:12" s="10" customFormat="1" ht="19.9" customHeight="1">
      <c r="B99" s="152"/>
      <c r="C99" s="153"/>
      <c r="D99" s="154" t="s">
        <v>110</v>
      </c>
      <c r="E99" s="155"/>
      <c r="F99" s="155"/>
      <c r="G99" s="155"/>
      <c r="H99" s="155"/>
      <c r="I99" s="155"/>
      <c r="J99" s="156">
        <f>J247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111</v>
      </c>
      <c r="E100" s="155"/>
      <c r="F100" s="155"/>
      <c r="G100" s="155"/>
      <c r="H100" s="155"/>
      <c r="I100" s="155"/>
      <c r="J100" s="156">
        <f>J251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565</v>
      </c>
      <c r="E101" s="155"/>
      <c r="F101" s="155"/>
      <c r="G101" s="155"/>
      <c r="H101" s="155"/>
      <c r="I101" s="155"/>
      <c r="J101" s="156">
        <f>J260</f>
        <v>0</v>
      </c>
      <c r="K101" s="153"/>
      <c r="L101" s="157"/>
    </row>
    <row r="102" spans="2:12" s="10" customFormat="1" ht="19.9" customHeight="1">
      <c r="B102" s="152"/>
      <c r="C102" s="153"/>
      <c r="D102" s="154" t="s">
        <v>112</v>
      </c>
      <c r="E102" s="155"/>
      <c r="F102" s="155"/>
      <c r="G102" s="155"/>
      <c r="H102" s="155"/>
      <c r="I102" s="155"/>
      <c r="J102" s="156">
        <f>J263</f>
        <v>0</v>
      </c>
      <c r="K102" s="153"/>
      <c r="L102" s="157"/>
    </row>
    <row r="103" spans="2:12" s="10" customFormat="1" ht="19.9" customHeight="1">
      <c r="B103" s="152"/>
      <c r="C103" s="153"/>
      <c r="D103" s="154" t="s">
        <v>465</v>
      </c>
      <c r="E103" s="155"/>
      <c r="F103" s="155"/>
      <c r="G103" s="155"/>
      <c r="H103" s="155"/>
      <c r="I103" s="155"/>
      <c r="J103" s="156">
        <f>J315</f>
        <v>0</v>
      </c>
      <c r="K103" s="153"/>
      <c r="L103" s="157"/>
    </row>
    <row r="104" spans="2:12" s="10" customFormat="1" ht="19.9" customHeight="1">
      <c r="B104" s="152"/>
      <c r="C104" s="153"/>
      <c r="D104" s="154" t="s">
        <v>113</v>
      </c>
      <c r="E104" s="155"/>
      <c r="F104" s="155"/>
      <c r="G104" s="155"/>
      <c r="H104" s="155"/>
      <c r="I104" s="155"/>
      <c r="J104" s="156">
        <f>J322</f>
        <v>0</v>
      </c>
      <c r="K104" s="153"/>
      <c r="L104" s="157"/>
    </row>
    <row r="105" spans="2:12" s="10" customFormat="1" ht="19.9" customHeight="1">
      <c r="B105" s="152"/>
      <c r="C105" s="153"/>
      <c r="D105" s="154" t="s">
        <v>114</v>
      </c>
      <c r="E105" s="155"/>
      <c r="F105" s="155"/>
      <c r="G105" s="155"/>
      <c r="H105" s="155"/>
      <c r="I105" s="155"/>
      <c r="J105" s="156">
        <f>J330</f>
        <v>0</v>
      </c>
      <c r="K105" s="153"/>
      <c r="L105" s="157"/>
    </row>
    <row r="106" spans="1:31" s="2" customFormat="1" ht="21.7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2" t="s">
        <v>115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16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6.5" customHeight="1">
      <c r="A115" s="33"/>
      <c r="B115" s="34"/>
      <c r="C115" s="35"/>
      <c r="D115" s="35"/>
      <c r="E115" s="287" t="str">
        <f>E7</f>
        <v>Oprava zatrubněného potoka Č. Kamenice - II. etapa R1</v>
      </c>
      <c r="F115" s="288"/>
      <c r="G115" s="288"/>
      <c r="H115" s="288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97</v>
      </c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6.5" customHeight="1">
      <c r="A117" s="33"/>
      <c r="B117" s="34"/>
      <c r="C117" s="35"/>
      <c r="D117" s="35"/>
      <c r="E117" s="239" t="str">
        <f>E9</f>
        <v>03 - IO 03</v>
      </c>
      <c r="F117" s="289"/>
      <c r="G117" s="289"/>
      <c r="H117" s="289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20</v>
      </c>
      <c r="D119" s="35"/>
      <c r="E119" s="35"/>
      <c r="F119" s="26" t="str">
        <f>F12</f>
        <v>Č. Kamenice</v>
      </c>
      <c r="G119" s="35"/>
      <c r="H119" s="35"/>
      <c r="I119" s="28" t="s">
        <v>22</v>
      </c>
      <c r="J119" s="65" t="str">
        <f>IF(J12="","",J12)</f>
        <v>18. 10. 2021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5.2" customHeight="1">
      <c r="A121" s="33"/>
      <c r="B121" s="34"/>
      <c r="C121" s="28" t="s">
        <v>24</v>
      </c>
      <c r="D121" s="35"/>
      <c r="E121" s="35"/>
      <c r="F121" s="26" t="str">
        <f>E15</f>
        <v>Město Č. Kamenice</v>
      </c>
      <c r="G121" s="35"/>
      <c r="H121" s="35"/>
      <c r="I121" s="28" t="s">
        <v>29</v>
      </c>
      <c r="J121" s="31" t="str">
        <f>E21</f>
        <v>Ing. Folbrecht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5.2" customHeight="1">
      <c r="A122" s="33"/>
      <c r="B122" s="34"/>
      <c r="C122" s="28" t="s">
        <v>27</v>
      </c>
      <c r="D122" s="35"/>
      <c r="E122" s="35"/>
      <c r="F122" s="26" t="str">
        <f>IF(E18="","",E18)</f>
        <v>Vyplň údaj</v>
      </c>
      <c r="G122" s="35"/>
      <c r="H122" s="35"/>
      <c r="I122" s="28" t="s">
        <v>31</v>
      </c>
      <c r="J122" s="31" t="str">
        <f>E24</f>
        <v>J. Nešněra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0.3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11" customFormat="1" ht="29.25" customHeight="1">
      <c r="A124" s="158"/>
      <c r="B124" s="159"/>
      <c r="C124" s="160" t="s">
        <v>116</v>
      </c>
      <c r="D124" s="161" t="s">
        <v>58</v>
      </c>
      <c r="E124" s="161" t="s">
        <v>54</v>
      </c>
      <c r="F124" s="161" t="s">
        <v>55</v>
      </c>
      <c r="G124" s="161" t="s">
        <v>117</v>
      </c>
      <c r="H124" s="161" t="s">
        <v>118</v>
      </c>
      <c r="I124" s="161" t="s">
        <v>119</v>
      </c>
      <c r="J124" s="161" t="s">
        <v>105</v>
      </c>
      <c r="K124" s="162" t="s">
        <v>120</v>
      </c>
      <c r="L124" s="163"/>
      <c r="M124" s="74" t="s">
        <v>1</v>
      </c>
      <c r="N124" s="75" t="s">
        <v>37</v>
      </c>
      <c r="O124" s="75" t="s">
        <v>121</v>
      </c>
      <c r="P124" s="75" t="s">
        <v>122</v>
      </c>
      <c r="Q124" s="75" t="s">
        <v>123</v>
      </c>
      <c r="R124" s="75" t="s">
        <v>124</v>
      </c>
      <c r="S124" s="75" t="s">
        <v>125</v>
      </c>
      <c r="T124" s="76" t="s">
        <v>126</v>
      </c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</row>
    <row r="125" spans="1:63" s="2" customFormat="1" ht="22.9" customHeight="1">
      <c r="A125" s="33"/>
      <c r="B125" s="34"/>
      <c r="C125" s="81" t="s">
        <v>127</v>
      </c>
      <c r="D125" s="35"/>
      <c r="E125" s="35"/>
      <c r="F125" s="35"/>
      <c r="G125" s="35"/>
      <c r="H125" s="35"/>
      <c r="I125" s="35"/>
      <c r="J125" s="164">
        <f>BK125</f>
        <v>0</v>
      </c>
      <c r="K125" s="35"/>
      <c r="L125" s="38"/>
      <c r="M125" s="77"/>
      <c r="N125" s="165"/>
      <c r="O125" s="78"/>
      <c r="P125" s="166">
        <f>P126</f>
        <v>0</v>
      </c>
      <c r="Q125" s="78"/>
      <c r="R125" s="166">
        <f>R126</f>
        <v>469.43252176</v>
      </c>
      <c r="S125" s="78"/>
      <c r="T125" s="167">
        <f>T126</f>
        <v>8.8662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72</v>
      </c>
      <c r="AU125" s="16" t="s">
        <v>107</v>
      </c>
      <c r="BK125" s="168">
        <f>BK126</f>
        <v>0</v>
      </c>
    </row>
    <row r="126" spans="2:63" s="12" customFormat="1" ht="25.9" customHeight="1">
      <c r="B126" s="169"/>
      <c r="C126" s="170"/>
      <c r="D126" s="171" t="s">
        <v>72</v>
      </c>
      <c r="E126" s="172" t="s">
        <v>128</v>
      </c>
      <c r="F126" s="172" t="s">
        <v>129</v>
      </c>
      <c r="G126" s="170"/>
      <c r="H126" s="170"/>
      <c r="I126" s="173"/>
      <c r="J126" s="174">
        <f>BK126</f>
        <v>0</v>
      </c>
      <c r="K126" s="170"/>
      <c r="L126" s="175"/>
      <c r="M126" s="176"/>
      <c r="N126" s="177"/>
      <c r="O126" s="177"/>
      <c r="P126" s="178">
        <f>P127+P247+P251+P260+P263+P315+P322+P330</f>
        <v>0</v>
      </c>
      <c r="Q126" s="177"/>
      <c r="R126" s="178">
        <f>R127+R247+R251+R260+R263+R315+R322+R330</f>
        <v>469.43252176</v>
      </c>
      <c r="S126" s="177"/>
      <c r="T126" s="179">
        <f>T127+T247+T251+T260+T263+T315+T322+T330</f>
        <v>8.8662</v>
      </c>
      <c r="AR126" s="180" t="s">
        <v>81</v>
      </c>
      <c r="AT126" s="181" t="s">
        <v>72</v>
      </c>
      <c r="AU126" s="181" t="s">
        <v>73</v>
      </c>
      <c r="AY126" s="180" t="s">
        <v>130</v>
      </c>
      <c r="BK126" s="182">
        <f>BK127+BK247+BK251+BK260+BK263+BK315+BK322+BK330</f>
        <v>0</v>
      </c>
    </row>
    <row r="127" spans="2:63" s="12" customFormat="1" ht="22.9" customHeight="1">
      <c r="B127" s="169"/>
      <c r="C127" s="170"/>
      <c r="D127" s="171" t="s">
        <v>72</v>
      </c>
      <c r="E127" s="183" t="s">
        <v>81</v>
      </c>
      <c r="F127" s="183" t="s">
        <v>131</v>
      </c>
      <c r="G127" s="170"/>
      <c r="H127" s="170"/>
      <c r="I127" s="173"/>
      <c r="J127" s="184">
        <f>BK127</f>
        <v>0</v>
      </c>
      <c r="K127" s="170"/>
      <c r="L127" s="175"/>
      <c r="M127" s="176"/>
      <c r="N127" s="177"/>
      <c r="O127" s="177"/>
      <c r="P127" s="178">
        <f>SUM(P128:P246)</f>
        <v>0</v>
      </c>
      <c r="Q127" s="177"/>
      <c r="R127" s="178">
        <f>SUM(R128:R246)</f>
        <v>324.94566016</v>
      </c>
      <c r="S127" s="177"/>
      <c r="T127" s="179">
        <f>SUM(T128:T246)</f>
        <v>7.455</v>
      </c>
      <c r="AR127" s="180" t="s">
        <v>81</v>
      </c>
      <c r="AT127" s="181" t="s">
        <v>72</v>
      </c>
      <c r="AU127" s="181" t="s">
        <v>81</v>
      </c>
      <c r="AY127" s="180" t="s">
        <v>130</v>
      </c>
      <c r="BK127" s="182">
        <f>SUM(BK128:BK246)</f>
        <v>0</v>
      </c>
    </row>
    <row r="128" spans="1:65" s="2" customFormat="1" ht="16.5" customHeight="1">
      <c r="A128" s="33"/>
      <c r="B128" s="34"/>
      <c r="C128" s="185" t="s">
        <v>81</v>
      </c>
      <c r="D128" s="185" t="s">
        <v>132</v>
      </c>
      <c r="E128" s="186" t="s">
        <v>566</v>
      </c>
      <c r="F128" s="187" t="s">
        <v>567</v>
      </c>
      <c r="G128" s="188" t="s">
        <v>220</v>
      </c>
      <c r="H128" s="189">
        <v>21</v>
      </c>
      <c r="I128" s="190"/>
      <c r="J128" s="191">
        <f>ROUND(I128*H128,2)</f>
        <v>0</v>
      </c>
      <c r="K128" s="187" t="s">
        <v>136</v>
      </c>
      <c r="L128" s="38"/>
      <c r="M128" s="192" t="s">
        <v>1</v>
      </c>
      <c r="N128" s="193" t="s">
        <v>38</v>
      </c>
      <c r="O128" s="70"/>
      <c r="P128" s="194">
        <f>O128*H128</f>
        <v>0</v>
      </c>
      <c r="Q128" s="194">
        <v>0</v>
      </c>
      <c r="R128" s="194">
        <f>Q128*H128</f>
        <v>0</v>
      </c>
      <c r="S128" s="194">
        <v>0.355</v>
      </c>
      <c r="T128" s="195">
        <f>S128*H128</f>
        <v>7.455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96" t="s">
        <v>137</v>
      </c>
      <c r="AT128" s="196" t="s">
        <v>132</v>
      </c>
      <c r="AU128" s="196" t="s">
        <v>83</v>
      </c>
      <c r="AY128" s="16" t="s">
        <v>130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16" t="s">
        <v>81</v>
      </c>
      <c r="BK128" s="197">
        <f>ROUND(I128*H128,2)</f>
        <v>0</v>
      </c>
      <c r="BL128" s="16" t="s">
        <v>137</v>
      </c>
      <c r="BM128" s="196" t="s">
        <v>568</v>
      </c>
    </row>
    <row r="129" spans="1:47" s="2" customFormat="1" ht="29.25">
      <c r="A129" s="33"/>
      <c r="B129" s="34"/>
      <c r="C129" s="35"/>
      <c r="D129" s="198" t="s">
        <v>139</v>
      </c>
      <c r="E129" s="35"/>
      <c r="F129" s="199" t="s">
        <v>569</v>
      </c>
      <c r="G129" s="35"/>
      <c r="H129" s="35"/>
      <c r="I129" s="200"/>
      <c r="J129" s="35"/>
      <c r="K129" s="35"/>
      <c r="L129" s="38"/>
      <c r="M129" s="201"/>
      <c r="N129" s="202"/>
      <c r="O129" s="70"/>
      <c r="P129" s="70"/>
      <c r="Q129" s="70"/>
      <c r="R129" s="70"/>
      <c r="S129" s="70"/>
      <c r="T129" s="71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6" t="s">
        <v>139</v>
      </c>
      <c r="AU129" s="16" t="s">
        <v>83</v>
      </c>
    </row>
    <row r="130" spans="2:51" s="13" customFormat="1" ht="11.25">
      <c r="B130" s="203"/>
      <c r="C130" s="204"/>
      <c r="D130" s="198" t="s">
        <v>152</v>
      </c>
      <c r="E130" s="205" t="s">
        <v>1</v>
      </c>
      <c r="F130" s="206" t="s">
        <v>570</v>
      </c>
      <c r="G130" s="204"/>
      <c r="H130" s="207">
        <v>21</v>
      </c>
      <c r="I130" s="208"/>
      <c r="J130" s="204"/>
      <c r="K130" s="204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152</v>
      </c>
      <c r="AU130" s="213" t="s">
        <v>83</v>
      </c>
      <c r="AV130" s="13" t="s">
        <v>83</v>
      </c>
      <c r="AW130" s="13" t="s">
        <v>30</v>
      </c>
      <c r="AX130" s="13" t="s">
        <v>81</v>
      </c>
      <c r="AY130" s="213" t="s">
        <v>130</v>
      </c>
    </row>
    <row r="131" spans="1:65" s="2" customFormat="1" ht="24.2" customHeight="1">
      <c r="A131" s="33"/>
      <c r="B131" s="34"/>
      <c r="C131" s="185" t="s">
        <v>83</v>
      </c>
      <c r="D131" s="185" t="s">
        <v>132</v>
      </c>
      <c r="E131" s="186" t="s">
        <v>133</v>
      </c>
      <c r="F131" s="187" t="s">
        <v>134</v>
      </c>
      <c r="G131" s="188" t="s">
        <v>135</v>
      </c>
      <c r="H131" s="189">
        <v>200</v>
      </c>
      <c r="I131" s="190"/>
      <c r="J131" s="191">
        <f>ROUND(I131*H131,2)</f>
        <v>0</v>
      </c>
      <c r="K131" s="187" t="s">
        <v>136</v>
      </c>
      <c r="L131" s="38"/>
      <c r="M131" s="192" t="s">
        <v>1</v>
      </c>
      <c r="N131" s="193" t="s">
        <v>38</v>
      </c>
      <c r="O131" s="70"/>
      <c r="P131" s="194">
        <f>O131*H131</f>
        <v>0</v>
      </c>
      <c r="Q131" s="194">
        <v>3E-05</v>
      </c>
      <c r="R131" s="194">
        <f>Q131*H131</f>
        <v>0.006</v>
      </c>
      <c r="S131" s="194">
        <v>0</v>
      </c>
      <c r="T131" s="195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96" t="s">
        <v>137</v>
      </c>
      <c r="AT131" s="196" t="s">
        <v>132</v>
      </c>
      <c r="AU131" s="196" t="s">
        <v>83</v>
      </c>
      <c r="AY131" s="16" t="s">
        <v>130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6" t="s">
        <v>81</v>
      </c>
      <c r="BK131" s="197">
        <f>ROUND(I131*H131,2)</f>
        <v>0</v>
      </c>
      <c r="BL131" s="16" t="s">
        <v>137</v>
      </c>
      <c r="BM131" s="196" t="s">
        <v>571</v>
      </c>
    </row>
    <row r="132" spans="1:47" s="2" customFormat="1" ht="19.5">
      <c r="A132" s="33"/>
      <c r="B132" s="34"/>
      <c r="C132" s="35"/>
      <c r="D132" s="198" t="s">
        <v>139</v>
      </c>
      <c r="E132" s="35"/>
      <c r="F132" s="199" t="s">
        <v>140</v>
      </c>
      <c r="G132" s="35"/>
      <c r="H132" s="35"/>
      <c r="I132" s="200"/>
      <c r="J132" s="35"/>
      <c r="K132" s="35"/>
      <c r="L132" s="38"/>
      <c r="M132" s="201"/>
      <c r="N132" s="202"/>
      <c r="O132" s="70"/>
      <c r="P132" s="70"/>
      <c r="Q132" s="70"/>
      <c r="R132" s="70"/>
      <c r="S132" s="70"/>
      <c r="T132" s="7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6" t="s">
        <v>139</v>
      </c>
      <c r="AU132" s="16" t="s">
        <v>83</v>
      </c>
    </row>
    <row r="133" spans="1:65" s="2" customFormat="1" ht="24.2" customHeight="1">
      <c r="A133" s="33"/>
      <c r="B133" s="34"/>
      <c r="C133" s="185" t="s">
        <v>146</v>
      </c>
      <c r="D133" s="185" t="s">
        <v>132</v>
      </c>
      <c r="E133" s="186" t="s">
        <v>141</v>
      </c>
      <c r="F133" s="187" t="s">
        <v>142</v>
      </c>
      <c r="G133" s="188" t="s">
        <v>143</v>
      </c>
      <c r="H133" s="189">
        <v>60</v>
      </c>
      <c r="I133" s="190"/>
      <c r="J133" s="191">
        <f>ROUND(I133*H133,2)</f>
        <v>0</v>
      </c>
      <c r="K133" s="187" t="s">
        <v>136</v>
      </c>
      <c r="L133" s="38"/>
      <c r="M133" s="192" t="s">
        <v>1</v>
      </c>
      <c r="N133" s="193" t="s">
        <v>38</v>
      </c>
      <c r="O133" s="70"/>
      <c r="P133" s="194">
        <f>O133*H133</f>
        <v>0</v>
      </c>
      <c r="Q133" s="194">
        <v>0</v>
      </c>
      <c r="R133" s="194">
        <f>Q133*H133</f>
        <v>0</v>
      </c>
      <c r="S133" s="194">
        <v>0</v>
      </c>
      <c r="T133" s="195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96" t="s">
        <v>137</v>
      </c>
      <c r="AT133" s="196" t="s">
        <v>132</v>
      </c>
      <c r="AU133" s="196" t="s">
        <v>83</v>
      </c>
      <c r="AY133" s="16" t="s">
        <v>130</v>
      </c>
      <c r="BE133" s="197">
        <f>IF(N133="základní",J133,0)</f>
        <v>0</v>
      </c>
      <c r="BF133" s="197">
        <f>IF(N133="snížená",J133,0)</f>
        <v>0</v>
      </c>
      <c r="BG133" s="197">
        <f>IF(N133="zákl. přenesená",J133,0)</f>
        <v>0</v>
      </c>
      <c r="BH133" s="197">
        <f>IF(N133="sníž. přenesená",J133,0)</f>
        <v>0</v>
      </c>
      <c r="BI133" s="197">
        <f>IF(N133="nulová",J133,0)</f>
        <v>0</v>
      </c>
      <c r="BJ133" s="16" t="s">
        <v>81</v>
      </c>
      <c r="BK133" s="197">
        <f>ROUND(I133*H133,2)</f>
        <v>0</v>
      </c>
      <c r="BL133" s="16" t="s">
        <v>137</v>
      </c>
      <c r="BM133" s="196" t="s">
        <v>572</v>
      </c>
    </row>
    <row r="134" spans="1:47" s="2" customFormat="1" ht="19.5">
      <c r="A134" s="33"/>
      <c r="B134" s="34"/>
      <c r="C134" s="35"/>
      <c r="D134" s="198" t="s">
        <v>139</v>
      </c>
      <c r="E134" s="35"/>
      <c r="F134" s="199" t="s">
        <v>145</v>
      </c>
      <c r="G134" s="35"/>
      <c r="H134" s="35"/>
      <c r="I134" s="200"/>
      <c r="J134" s="35"/>
      <c r="K134" s="35"/>
      <c r="L134" s="38"/>
      <c r="M134" s="201"/>
      <c r="N134" s="202"/>
      <c r="O134" s="70"/>
      <c r="P134" s="70"/>
      <c r="Q134" s="70"/>
      <c r="R134" s="70"/>
      <c r="S134" s="70"/>
      <c r="T134" s="7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6" t="s">
        <v>139</v>
      </c>
      <c r="AU134" s="16" t="s">
        <v>83</v>
      </c>
    </row>
    <row r="135" spans="1:65" s="2" customFormat="1" ht="16.5" customHeight="1">
      <c r="A135" s="33"/>
      <c r="B135" s="34"/>
      <c r="C135" s="185" t="s">
        <v>137</v>
      </c>
      <c r="D135" s="185" t="s">
        <v>132</v>
      </c>
      <c r="E135" s="186" t="s">
        <v>147</v>
      </c>
      <c r="F135" s="187" t="s">
        <v>148</v>
      </c>
      <c r="G135" s="188" t="s">
        <v>149</v>
      </c>
      <c r="H135" s="189">
        <v>17.2</v>
      </c>
      <c r="I135" s="190"/>
      <c r="J135" s="191">
        <f>ROUND(I135*H135,2)</f>
        <v>0</v>
      </c>
      <c r="K135" s="187" t="s">
        <v>136</v>
      </c>
      <c r="L135" s="38"/>
      <c r="M135" s="192" t="s">
        <v>1</v>
      </c>
      <c r="N135" s="193" t="s">
        <v>38</v>
      </c>
      <c r="O135" s="70"/>
      <c r="P135" s="194">
        <f>O135*H135</f>
        <v>0</v>
      </c>
      <c r="Q135" s="194">
        <v>0.0369</v>
      </c>
      <c r="R135" s="194">
        <f>Q135*H135</f>
        <v>0.63468</v>
      </c>
      <c r="S135" s="194">
        <v>0</v>
      </c>
      <c r="T135" s="195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96" t="s">
        <v>137</v>
      </c>
      <c r="AT135" s="196" t="s">
        <v>132</v>
      </c>
      <c r="AU135" s="196" t="s">
        <v>83</v>
      </c>
      <c r="AY135" s="16" t="s">
        <v>130</v>
      </c>
      <c r="BE135" s="197">
        <f>IF(N135="základní",J135,0)</f>
        <v>0</v>
      </c>
      <c r="BF135" s="197">
        <f>IF(N135="snížená",J135,0)</f>
        <v>0</v>
      </c>
      <c r="BG135" s="197">
        <f>IF(N135="zákl. přenesená",J135,0)</f>
        <v>0</v>
      </c>
      <c r="BH135" s="197">
        <f>IF(N135="sníž. přenesená",J135,0)</f>
        <v>0</v>
      </c>
      <c r="BI135" s="197">
        <f>IF(N135="nulová",J135,0)</f>
        <v>0</v>
      </c>
      <c r="BJ135" s="16" t="s">
        <v>81</v>
      </c>
      <c r="BK135" s="197">
        <f>ROUND(I135*H135,2)</f>
        <v>0</v>
      </c>
      <c r="BL135" s="16" t="s">
        <v>137</v>
      </c>
      <c r="BM135" s="196" t="s">
        <v>573</v>
      </c>
    </row>
    <row r="136" spans="1:47" s="2" customFormat="1" ht="58.5">
      <c r="A136" s="33"/>
      <c r="B136" s="34"/>
      <c r="C136" s="35"/>
      <c r="D136" s="198" t="s">
        <v>139</v>
      </c>
      <c r="E136" s="35"/>
      <c r="F136" s="199" t="s">
        <v>151</v>
      </c>
      <c r="G136" s="35"/>
      <c r="H136" s="35"/>
      <c r="I136" s="200"/>
      <c r="J136" s="35"/>
      <c r="K136" s="35"/>
      <c r="L136" s="38"/>
      <c r="M136" s="201"/>
      <c r="N136" s="202"/>
      <c r="O136" s="70"/>
      <c r="P136" s="70"/>
      <c r="Q136" s="70"/>
      <c r="R136" s="70"/>
      <c r="S136" s="70"/>
      <c r="T136" s="71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6" t="s">
        <v>139</v>
      </c>
      <c r="AU136" s="16" t="s">
        <v>83</v>
      </c>
    </row>
    <row r="137" spans="2:51" s="13" customFormat="1" ht="11.25">
      <c r="B137" s="203"/>
      <c r="C137" s="204"/>
      <c r="D137" s="198" t="s">
        <v>152</v>
      </c>
      <c r="E137" s="205" t="s">
        <v>1</v>
      </c>
      <c r="F137" s="206" t="s">
        <v>574</v>
      </c>
      <c r="G137" s="204"/>
      <c r="H137" s="207">
        <v>13.2</v>
      </c>
      <c r="I137" s="208"/>
      <c r="J137" s="204"/>
      <c r="K137" s="204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152</v>
      </c>
      <c r="AU137" s="213" t="s">
        <v>83</v>
      </c>
      <c r="AV137" s="13" t="s">
        <v>83</v>
      </c>
      <c r="AW137" s="13" t="s">
        <v>30</v>
      </c>
      <c r="AX137" s="13" t="s">
        <v>73</v>
      </c>
      <c r="AY137" s="213" t="s">
        <v>130</v>
      </c>
    </row>
    <row r="138" spans="2:51" s="13" customFormat="1" ht="11.25">
      <c r="B138" s="203"/>
      <c r="C138" s="204"/>
      <c r="D138" s="198" t="s">
        <v>152</v>
      </c>
      <c r="E138" s="205" t="s">
        <v>1</v>
      </c>
      <c r="F138" s="206" t="s">
        <v>575</v>
      </c>
      <c r="G138" s="204"/>
      <c r="H138" s="207">
        <v>4</v>
      </c>
      <c r="I138" s="208"/>
      <c r="J138" s="204"/>
      <c r="K138" s="204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152</v>
      </c>
      <c r="AU138" s="213" t="s">
        <v>83</v>
      </c>
      <c r="AV138" s="13" t="s">
        <v>83</v>
      </c>
      <c r="AW138" s="13" t="s">
        <v>30</v>
      </c>
      <c r="AX138" s="13" t="s">
        <v>73</v>
      </c>
      <c r="AY138" s="213" t="s">
        <v>130</v>
      </c>
    </row>
    <row r="139" spans="2:51" s="14" customFormat="1" ht="11.25">
      <c r="B139" s="214"/>
      <c r="C139" s="215"/>
      <c r="D139" s="198" t="s">
        <v>152</v>
      </c>
      <c r="E139" s="216" t="s">
        <v>1</v>
      </c>
      <c r="F139" s="217" t="s">
        <v>155</v>
      </c>
      <c r="G139" s="215"/>
      <c r="H139" s="218">
        <v>17.2</v>
      </c>
      <c r="I139" s="219"/>
      <c r="J139" s="215"/>
      <c r="K139" s="215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152</v>
      </c>
      <c r="AU139" s="224" t="s">
        <v>83</v>
      </c>
      <c r="AV139" s="14" t="s">
        <v>137</v>
      </c>
      <c r="AW139" s="14" t="s">
        <v>30</v>
      </c>
      <c r="AX139" s="14" t="s">
        <v>81</v>
      </c>
      <c r="AY139" s="224" t="s">
        <v>130</v>
      </c>
    </row>
    <row r="140" spans="1:65" s="2" customFormat="1" ht="16.5" customHeight="1">
      <c r="A140" s="33"/>
      <c r="B140" s="34"/>
      <c r="C140" s="185" t="s">
        <v>161</v>
      </c>
      <c r="D140" s="185" t="s">
        <v>132</v>
      </c>
      <c r="E140" s="186" t="s">
        <v>156</v>
      </c>
      <c r="F140" s="187" t="s">
        <v>157</v>
      </c>
      <c r="G140" s="188" t="s">
        <v>149</v>
      </c>
      <c r="H140" s="189">
        <v>3.4</v>
      </c>
      <c r="I140" s="190"/>
      <c r="J140" s="191">
        <f>ROUND(I140*H140,2)</f>
        <v>0</v>
      </c>
      <c r="K140" s="187" t="s">
        <v>136</v>
      </c>
      <c r="L140" s="38"/>
      <c r="M140" s="192" t="s">
        <v>1</v>
      </c>
      <c r="N140" s="193" t="s">
        <v>38</v>
      </c>
      <c r="O140" s="70"/>
      <c r="P140" s="194">
        <f>O140*H140</f>
        <v>0</v>
      </c>
      <c r="Q140" s="194">
        <v>0.00868</v>
      </c>
      <c r="R140" s="194">
        <f>Q140*H140</f>
        <v>0.029512</v>
      </c>
      <c r="S140" s="194">
        <v>0</v>
      </c>
      <c r="T140" s="195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96" t="s">
        <v>137</v>
      </c>
      <c r="AT140" s="196" t="s">
        <v>132</v>
      </c>
      <c r="AU140" s="196" t="s">
        <v>83</v>
      </c>
      <c r="AY140" s="16" t="s">
        <v>130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16" t="s">
        <v>81</v>
      </c>
      <c r="BK140" s="197">
        <f>ROUND(I140*H140,2)</f>
        <v>0</v>
      </c>
      <c r="BL140" s="16" t="s">
        <v>137</v>
      </c>
      <c r="BM140" s="196" t="s">
        <v>576</v>
      </c>
    </row>
    <row r="141" spans="1:47" s="2" customFormat="1" ht="58.5">
      <c r="A141" s="33"/>
      <c r="B141" s="34"/>
      <c r="C141" s="35"/>
      <c r="D141" s="198" t="s">
        <v>139</v>
      </c>
      <c r="E141" s="35"/>
      <c r="F141" s="199" t="s">
        <v>159</v>
      </c>
      <c r="G141" s="35"/>
      <c r="H141" s="35"/>
      <c r="I141" s="200"/>
      <c r="J141" s="35"/>
      <c r="K141" s="35"/>
      <c r="L141" s="38"/>
      <c r="M141" s="201"/>
      <c r="N141" s="202"/>
      <c r="O141" s="70"/>
      <c r="P141" s="70"/>
      <c r="Q141" s="70"/>
      <c r="R141" s="70"/>
      <c r="S141" s="70"/>
      <c r="T141" s="71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139</v>
      </c>
      <c r="AU141" s="16" t="s">
        <v>83</v>
      </c>
    </row>
    <row r="142" spans="2:51" s="13" customFormat="1" ht="11.25">
      <c r="B142" s="203"/>
      <c r="C142" s="204"/>
      <c r="D142" s="198" t="s">
        <v>152</v>
      </c>
      <c r="E142" s="205" t="s">
        <v>1</v>
      </c>
      <c r="F142" s="206" t="s">
        <v>577</v>
      </c>
      <c r="G142" s="204"/>
      <c r="H142" s="207">
        <v>2.4</v>
      </c>
      <c r="I142" s="208"/>
      <c r="J142" s="204"/>
      <c r="K142" s="204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152</v>
      </c>
      <c r="AU142" s="213" t="s">
        <v>83</v>
      </c>
      <c r="AV142" s="13" t="s">
        <v>83</v>
      </c>
      <c r="AW142" s="13" t="s">
        <v>30</v>
      </c>
      <c r="AX142" s="13" t="s">
        <v>73</v>
      </c>
      <c r="AY142" s="213" t="s">
        <v>130</v>
      </c>
    </row>
    <row r="143" spans="2:51" s="13" customFormat="1" ht="11.25">
      <c r="B143" s="203"/>
      <c r="C143" s="204"/>
      <c r="D143" s="198" t="s">
        <v>152</v>
      </c>
      <c r="E143" s="205" t="s">
        <v>1</v>
      </c>
      <c r="F143" s="206" t="s">
        <v>81</v>
      </c>
      <c r="G143" s="204"/>
      <c r="H143" s="207">
        <v>1</v>
      </c>
      <c r="I143" s="208"/>
      <c r="J143" s="204"/>
      <c r="K143" s="204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152</v>
      </c>
      <c r="AU143" s="213" t="s">
        <v>83</v>
      </c>
      <c r="AV143" s="13" t="s">
        <v>83</v>
      </c>
      <c r="AW143" s="13" t="s">
        <v>30</v>
      </c>
      <c r="AX143" s="13" t="s">
        <v>73</v>
      </c>
      <c r="AY143" s="213" t="s">
        <v>130</v>
      </c>
    </row>
    <row r="144" spans="2:51" s="14" customFormat="1" ht="11.25">
      <c r="B144" s="214"/>
      <c r="C144" s="215"/>
      <c r="D144" s="198" t="s">
        <v>152</v>
      </c>
      <c r="E144" s="216" t="s">
        <v>1</v>
      </c>
      <c r="F144" s="217" t="s">
        <v>155</v>
      </c>
      <c r="G144" s="215"/>
      <c r="H144" s="218">
        <v>3.4</v>
      </c>
      <c r="I144" s="219"/>
      <c r="J144" s="215"/>
      <c r="K144" s="215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152</v>
      </c>
      <c r="AU144" s="224" t="s">
        <v>83</v>
      </c>
      <c r="AV144" s="14" t="s">
        <v>137</v>
      </c>
      <c r="AW144" s="14" t="s">
        <v>30</v>
      </c>
      <c r="AX144" s="14" t="s">
        <v>81</v>
      </c>
      <c r="AY144" s="224" t="s">
        <v>130</v>
      </c>
    </row>
    <row r="145" spans="1:65" s="2" customFormat="1" ht="24.2" customHeight="1">
      <c r="A145" s="33"/>
      <c r="B145" s="34"/>
      <c r="C145" s="185" t="s">
        <v>167</v>
      </c>
      <c r="D145" s="185" t="s">
        <v>132</v>
      </c>
      <c r="E145" s="186" t="s">
        <v>162</v>
      </c>
      <c r="F145" s="187" t="s">
        <v>163</v>
      </c>
      <c r="G145" s="188" t="s">
        <v>149</v>
      </c>
      <c r="H145" s="189">
        <v>13.4</v>
      </c>
      <c r="I145" s="190"/>
      <c r="J145" s="191">
        <f>ROUND(I145*H145,2)</f>
        <v>0</v>
      </c>
      <c r="K145" s="187" t="s">
        <v>136</v>
      </c>
      <c r="L145" s="38"/>
      <c r="M145" s="192" t="s">
        <v>1</v>
      </c>
      <c r="N145" s="193" t="s">
        <v>38</v>
      </c>
      <c r="O145" s="70"/>
      <c r="P145" s="194">
        <f>O145*H145</f>
        <v>0</v>
      </c>
      <c r="Q145" s="194">
        <v>0.0369</v>
      </c>
      <c r="R145" s="194">
        <f>Q145*H145</f>
        <v>0.49446000000000007</v>
      </c>
      <c r="S145" s="194">
        <v>0</v>
      </c>
      <c r="T145" s="195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96" t="s">
        <v>137</v>
      </c>
      <c r="AT145" s="196" t="s">
        <v>132</v>
      </c>
      <c r="AU145" s="196" t="s">
        <v>83</v>
      </c>
      <c r="AY145" s="16" t="s">
        <v>130</v>
      </c>
      <c r="BE145" s="197">
        <f>IF(N145="základní",J145,0)</f>
        <v>0</v>
      </c>
      <c r="BF145" s="197">
        <f>IF(N145="snížená",J145,0)</f>
        <v>0</v>
      </c>
      <c r="BG145" s="197">
        <f>IF(N145="zákl. přenesená",J145,0)</f>
        <v>0</v>
      </c>
      <c r="BH145" s="197">
        <f>IF(N145="sníž. přenesená",J145,0)</f>
        <v>0</v>
      </c>
      <c r="BI145" s="197">
        <f>IF(N145="nulová",J145,0)</f>
        <v>0</v>
      </c>
      <c r="BJ145" s="16" t="s">
        <v>81</v>
      </c>
      <c r="BK145" s="197">
        <f>ROUND(I145*H145,2)</f>
        <v>0</v>
      </c>
      <c r="BL145" s="16" t="s">
        <v>137</v>
      </c>
      <c r="BM145" s="196" t="s">
        <v>578</v>
      </c>
    </row>
    <row r="146" spans="1:47" s="2" customFormat="1" ht="58.5">
      <c r="A146" s="33"/>
      <c r="B146" s="34"/>
      <c r="C146" s="35"/>
      <c r="D146" s="198" t="s">
        <v>139</v>
      </c>
      <c r="E146" s="35"/>
      <c r="F146" s="199" t="s">
        <v>165</v>
      </c>
      <c r="G146" s="35"/>
      <c r="H146" s="35"/>
      <c r="I146" s="200"/>
      <c r="J146" s="35"/>
      <c r="K146" s="35"/>
      <c r="L146" s="38"/>
      <c r="M146" s="201"/>
      <c r="N146" s="202"/>
      <c r="O146" s="70"/>
      <c r="P146" s="70"/>
      <c r="Q146" s="70"/>
      <c r="R146" s="70"/>
      <c r="S146" s="70"/>
      <c r="T146" s="71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6" t="s">
        <v>139</v>
      </c>
      <c r="AU146" s="16" t="s">
        <v>83</v>
      </c>
    </row>
    <row r="147" spans="2:51" s="13" customFormat="1" ht="11.25">
      <c r="B147" s="203"/>
      <c r="C147" s="204"/>
      <c r="D147" s="198" t="s">
        <v>152</v>
      </c>
      <c r="E147" s="205" t="s">
        <v>1</v>
      </c>
      <c r="F147" s="206" t="s">
        <v>579</v>
      </c>
      <c r="G147" s="204"/>
      <c r="H147" s="207">
        <v>8.4</v>
      </c>
      <c r="I147" s="208"/>
      <c r="J147" s="204"/>
      <c r="K147" s="204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152</v>
      </c>
      <c r="AU147" s="213" t="s">
        <v>83</v>
      </c>
      <c r="AV147" s="13" t="s">
        <v>83</v>
      </c>
      <c r="AW147" s="13" t="s">
        <v>30</v>
      </c>
      <c r="AX147" s="13" t="s">
        <v>73</v>
      </c>
      <c r="AY147" s="213" t="s">
        <v>130</v>
      </c>
    </row>
    <row r="148" spans="2:51" s="13" customFormat="1" ht="11.25">
      <c r="B148" s="203"/>
      <c r="C148" s="204"/>
      <c r="D148" s="198" t="s">
        <v>152</v>
      </c>
      <c r="E148" s="205" t="s">
        <v>1</v>
      </c>
      <c r="F148" s="206" t="s">
        <v>580</v>
      </c>
      <c r="G148" s="204"/>
      <c r="H148" s="207">
        <v>5</v>
      </c>
      <c r="I148" s="208"/>
      <c r="J148" s="204"/>
      <c r="K148" s="204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152</v>
      </c>
      <c r="AU148" s="213" t="s">
        <v>83</v>
      </c>
      <c r="AV148" s="13" t="s">
        <v>83</v>
      </c>
      <c r="AW148" s="13" t="s">
        <v>30</v>
      </c>
      <c r="AX148" s="13" t="s">
        <v>73</v>
      </c>
      <c r="AY148" s="213" t="s">
        <v>130</v>
      </c>
    </row>
    <row r="149" spans="2:51" s="14" customFormat="1" ht="11.25">
      <c r="B149" s="214"/>
      <c r="C149" s="215"/>
      <c r="D149" s="198" t="s">
        <v>152</v>
      </c>
      <c r="E149" s="216" t="s">
        <v>1</v>
      </c>
      <c r="F149" s="217" t="s">
        <v>155</v>
      </c>
      <c r="G149" s="215"/>
      <c r="H149" s="218">
        <v>13.4</v>
      </c>
      <c r="I149" s="219"/>
      <c r="J149" s="215"/>
      <c r="K149" s="215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152</v>
      </c>
      <c r="AU149" s="224" t="s">
        <v>83</v>
      </c>
      <c r="AV149" s="14" t="s">
        <v>137</v>
      </c>
      <c r="AW149" s="14" t="s">
        <v>30</v>
      </c>
      <c r="AX149" s="14" t="s">
        <v>81</v>
      </c>
      <c r="AY149" s="224" t="s">
        <v>130</v>
      </c>
    </row>
    <row r="150" spans="1:65" s="2" customFormat="1" ht="16.5" customHeight="1">
      <c r="A150" s="33"/>
      <c r="B150" s="34"/>
      <c r="C150" s="185" t="s">
        <v>173</v>
      </c>
      <c r="D150" s="185" t="s">
        <v>132</v>
      </c>
      <c r="E150" s="186" t="s">
        <v>168</v>
      </c>
      <c r="F150" s="187" t="s">
        <v>169</v>
      </c>
      <c r="G150" s="188" t="s">
        <v>149</v>
      </c>
      <c r="H150" s="189">
        <v>542</v>
      </c>
      <c r="I150" s="190"/>
      <c r="J150" s="191">
        <f>ROUND(I150*H150,2)</f>
        <v>0</v>
      </c>
      <c r="K150" s="187" t="s">
        <v>136</v>
      </c>
      <c r="L150" s="38"/>
      <c r="M150" s="192" t="s">
        <v>1</v>
      </c>
      <c r="N150" s="193" t="s">
        <v>38</v>
      </c>
      <c r="O150" s="70"/>
      <c r="P150" s="194">
        <f>O150*H150</f>
        <v>0</v>
      </c>
      <c r="Q150" s="194">
        <v>0.00055</v>
      </c>
      <c r="R150" s="194">
        <f>Q150*H150</f>
        <v>0.29810000000000003</v>
      </c>
      <c r="S150" s="194">
        <v>0</v>
      </c>
      <c r="T150" s="195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96" t="s">
        <v>137</v>
      </c>
      <c r="AT150" s="196" t="s">
        <v>132</v>
      </c>
      <c r="AU150" s="196" t="s">
        <v>83</v>
      </c>
      <c r="AY150" s="16" t="s">
        <v>130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6" t="s">
        <v>81</v>
      </c>
      <c r="BK150" s="197">
        <f>ROUND(I150*H150,2)</f>
        <v>0</v>
      </c>
      <c r="BL150" s="16" t="s">
        <v>137</v>
      </c>
      <c r="BM150" s="196" t="s">
        <v>581</v>
      </c>
    </row>
    <row r="151" spans="1:47" s="2" customFormat="1" ht="19.5">
      <c r="A151" s="33"/>
      <c r="B151" s="34"/>
      <c r="C151" s="35"/>
      <c r="D151" s="198" t="s">
        <v>139</v>
      </c>
      <c r="E151" s="35"/>
      <c r="F151" s="199" t="s">
        <v>171</v>
      </c>
      <c r="G151" s="35"/>
      <c r="H151" s="35"/>
      <c r="I151" s="200"/>
      <c r="J151" s="35"/>
      <c r="K151" s="35"/>
      <c r="L151" s="38"/>
      <c r="M151" s="201"/>
      <c r="N151" s="202"/>
      <c r="O151" s="70"/>
      <c r="P151" s="70"/>
      <c r="Q151" s="70"/>
      <c r="R151" s="70"/>
      <c r="S151" s="70"/>
      <c r="T151" s="71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T151" s="16" t="s">
        <v>139</v>
      </c>
      <c r="AU151" s="16" t="s">
        <v>83</v>
      </c>
    </row>
    <row r="152" spans="2:51" s="13" customFormat="1" ht="11.25">
      <c r="B152" s="203"/>
      <c r="C152" s="204"/>
      <c r="D152" s="198" t="s">
        <v>152</v>
      </c>
      <c r="E152" s="205" t="s">
        <v>1</v>
      </c>
      <c r="F152" s="206" t="s">
        <v>582</v>
      </c>
      <c r="G152" s="204"/>
      <c r="H152" s="207">
        <v>542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152</v>
      </c>
      <c r="AU152" s="213" t="s">
        <v>83</v>
      </c>
      <c r="AV152" s="13" t="s">
        <v>83</v>
      </c>
      <c r="AW152" s="13" t="s">
        <v>30</v>
      </c>
      <c r="AX152" s="13" t="s">
        <v>81</v>
      </c>
      <c r="AY152" s="213" t="s">
        <v>130</v>
      </c>
    </row>
    <row r="153" spans="1:65" s="2" customFormat="1" ht="21.75" customHeight="1">
      <c r="A153" s="33"/>
      <c r="B153" s="34"/>
      <c r="C153" s="185" t="s">
        <v>178</v>
      </c>
      <c r="D153" s="185" t="s">
        <v>132</v>
      </c>
      <c r="E153" s="186" t="s">
        <v>174</v>
      </c>
      <c r="F153" s="187" t="s">
        <v>175</v>
      </c>
      <c r="G153" s="188" t="s">
        <v>149</v>
      </c>
      <c r="H153" s="189">
        <v>542</v>
      </c>
      <c r="I153" s="190"/>
      <c r="J153" s="191">
        <f>ROUND(I153*H153,2)</f>
        <v>0</v>
      </c>
      <c r="K153" s="187" t="s">
        <v>136</v>
      </c>
      <c r="L153" s="38"/>
      <c r="M153" s="192" t="s">
        <v>1</v>
      </c>
      <c r="N153" s="193" t="s">
        <v>38</v>
      </c>
      <c r="O153" s="70"/>
      <c r="P153" s="194">
        <f>O153*H153</f>
        <v>0</v>
      </c>
      <c r="Q153" s="194">
        <v>0</v>
      </c>
      <c r="R153" s="194">
        <f>Q153*H153</f>
        <v>0</v>
      </c>
      <c r="S153" s="194">
        <v>0</v>
      </c>
      <c r="T153" s="195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96" t="s">
        <v>137</v>
      </c>
      <c r="AT153" s="196" t="s">
        <v>132</v>
      </c>
      <c r="AU153" s="196" t="s">
        <v>83</v>
      </c>
      <c r="AY153" s="16" t="s">
        <v>130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6" t="s">
        <v>81</v>
      </c>
      <c r="BK153" s="197">
        <f>ROUND(I153*H153,2)</f>
        <v>0</v>
      </c>
      <c r="BL153" s="16" t="s">
        <v>137</v>
      </c>
      <c r="BM153" s="196" t="s">
        <v>583</v>
      </c>
    </row>
    <row r="154" spans="1:47" s="2" customFormat="1" ht="19.5">
      <c r="A154" s="33"/>
      <c r="B154" s="34"/>
      <c r="C154" s="35"/>
      <c r="D154" s="198" t="s">
        <v>139</v>
      </c>
      <c r="E154" s="35"/>
      <c r="F154" s="199" t="s">
        <v>177</v>
      </c>
      <c r="G154" s="35"/>
      <c r="H154" s="35"/>
      <c r="I154" s="200"/>
      <c r="J154" s="35"/>
      <c r="K154" s="35"/>
      <c r="L154" s="38"/>
      <c r="M154" s="201"/>
      <c r="N154" s="202"/>
      <c r="O154" s="70"/>
      <c r="P154" s="70"/>
      <c r="Q154" s="70"/>
      <c r="R154" s="70"/>
      <c r="S154" s="70"/>
      <c r="T154" s="71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6" t="s">
        <v>139</v>
      </c>
      <c r="AU154" s="16" t="s">
        <v>83</v>
      </c>
    </row>
    <row r="155" spans="1:65" s="2" customFormat="1" ht="24.2" customHeight="1">
      <c r="A155" s="33"/>
      <c r="B155" s="34"/>
      <c r="C155" s="185" t="s">
        <v>183</v>
      </c>
      <c r="D155" s="185" t="s">
        <v>132</v>
      </c>
      <c r="E155" s="186" t="s">
        <v>179</v>
      </c>
      <c r="F155" s="187" t="s">
        <v>180</v>
      </c>
      <c r="G155" s="188" t="s">
        <v>149</v>
      </c>
      <c r="H155" s="189">
        <v>20</v>
      </c>
      <c r="I155" s="190"/>
      <c r="J155" s="191">
        <f>ROUND(I155*H155,2)</f>
        <v>0</v>
      </c>
      <c r="K155" s="187" t="s">
        <v>136</v>
      </c>
      <c r="L155" s="38"/>
      <c r="M155" s="192" t="s">
        <v>1</v>
      </c>
      <c r="N155" s="193" t="s">
        <v>38</v>
      </c>
      <c r="O155" s="70"/>
      <c r="P155" s="194">
        <f>O155*H155</f>
        <v>0</v>
      </c>
      <c r="Q155" s="194">
        <v>0.00047</v>
      </c>
      <c r="R155" s="194">
        <f>Q155*H155</f>
        <v>0.0094</v>
      </c>
      <c r="S155" s="194">
        <v>0</v>
      </c>
      <c r="T155" s="195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96" t="s">
        <v>137</v>
      </c>
      <c r="AT155" s="196" t="s">
        <v>132</v>
      </c>
      <c r="AU155" s="196" t="s">
        <v>83</v>
      </c>
      <c r="AY155" s="16" t="s">
        <v>130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6" t="s">
        <v>81</v>
      </c>
      <c r="BK155" s="197">
        <f>ROUND(I155*H155,2)</f>
        <v>0</v>
      </c>
      <c r="BL155" s="16" t="s">
        <v>137</v>
      </c>
      <c r="BM155" s="196" t="s">
        <v>584</v>
      </c>
    </row>
    <row r="156" spans="1:47" s="2" customFormat="1" ht="19.5">
      <c r="A156" s="33"/>
      <c r="B156" s="34"/>
      <c r="C156" s="35"/>
      <c r="D156" s="198" t="s">
        <v>139</v>
      </c>
      <c r="E156" s="35"/>
      <c r="F156" s="199" t="s">
        <v>182</v>
      </c>
      <c r="G156" s="35"/>
      <c r="H156" s="35"/>
      <c r="I156" s="200"/>
      <c r="J156" s="35"/>
      <c r="K156" s="35"/>
      <c r="L156" s="38"/>
      <c r="M156" s="201"/>
      <c r="N156" s="202"/>
      <c r="O156" s="70"/>
      <c r="P156" s="70"/>
      <c r="Q156" s="70"/>
      <c r="R156" s="70"/>
      <c r="S156" s="70"/>
      <c r="T156" s="71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6" t="s">
        <v>139</v>
      </c>
      <c r="AU156" s="16" t="s">
        <v>83</v>
      </c>
    </row>
    <row r="157" spans="1:65" s="2" customFormat="1" ht="24.2" customHeight="1">
      <c r="A157" s="33"/>
      <c r="B157" s="34"/>
      <c r="C157" s="185" t="s">
        <v>188</v>
      </c>
      <c r="D157" s="185" t="s">
        <v>132</v>
      </c>
      <c r="E157" s="186" t="s">
        <v>184</v>
      </c>
      <c r="F157" s="187" t="s">
        <v>185</v>
      </c>
      <c r="G157" s="188" t="s">
        <v>149</v>
      </c>
      <c r="H157" s="189">
        <v>20</v>
      </c>
      <c r="I157" s="190"/>
      <c r="J157" s="191">
        <f>ROUND(I157*H157,2)</f>
        <v>0</v>
      </c>
      <c r="K157" s="187" t="s">
        <v>136</v>
      </c>
      <c r="L157" s="38"/>
      <c r="M157" s="192" t="s">
        <v>1</v>
      </c>
      <c r="N157" s="193" t="s">
        <v>38</v>
      </c>
      <c r="O157" s="70"/>
      <c r="P157" s="194">
        <f>O157*H157</f>
        <v>0</v>
      </c>
      <c r="Q157" s="194">
        <v>0</v>
      </c>
      <c r="R157" s="194">
        <f>Q157*H157</f>
        <v>0</v>
      </c>
      <c r="S157" s="194">
        <v>0</v>
      </c>
      <c r="T157" s="195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96" t="s">
        <v>137</v>
      </c>
      <c r="AT157" s="196" t="s">
        <v>132</v>
      </c>
      <c r="AU157" s="196" t="s">
        <v>83</v>
      </c>
      <c r="AY157" s="16" t="s">
        <v>130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6" t="s">
        <v>81</v>
      </c>
      <c r="BK157" s="197">
        <f>ROUND(I157*H157,2)</f>
        <v>0</v>
      </c>
      <c r="BL157" s="16" t="s">
        <v>137</v>
      </c>
      <c r="BM157" s="196" t="s">
        <v>585</v>
      </c>
    </row>
    <row r="158" spans="1:47" s="2" customFormat="1" ht="19.5">
      <c r="A158" s="33"/>
      <c r="B158" s="34"/>
      <c r="C158" s="35"/>
      <c r="D158" s="198" t="s">
        <v>139</v>
      </c>
      <c r="E158" s="35"/>
      <c r="F158" s="199" t="s">
        <v>187</v>
      </c>
      <c r="G158" s="35"/>
      <c r="H158" s="35"/>
      <c r="I158" s="200"/>
      <c r="J158" s="35"/>
      <c r="K158" s="35"/>
      <c r="L158" s="38"/>
      <c r="M158" s="201"/>
      <c r="N158" s="202"/>
      <c r="O158" s="70"/>
      <c r="P158" s="70"/>
      <c r="Q158" s="70"/>
      <c r="R158" s="70"/>
      <c r="S158" s="70"/>
      <c r="T158" s="71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6" t="s">
        <v>139</v>
      </c>
      <c r="AU158" s="16" t="s">
        <v>83</v>
      </c>
    </row>
    <row r="159" spans="1:65" s="2" customFormat="1" ht="24.2" customHeight="1">
      <c r="A159" s="33"/>
      <c r="B159" s="34"/>
      <c r="C159" s="185" t="s">
        <v>195</v>
      </c>
      <c r="D159" s="185" t="s">
        <v>132</v>
      </c>
      <c r="E159" s="186" t="s">
        <v>189</v>
      </c>
      <c r="F159" s="187" t="s">
        <v>190</v>
      </c>
      <c r="G159" s="188" t="s">
        <v>191</v>
      </c>
      <c r="H159" s="189">
        <v>40.589</v>
      </c>
      <c r="I159" s="190"/>
      <c r="J159" s="191">
        <f>ROUND(I159*H159,2)</f>
        <v>0</v>
      </c>
      <c r="K159" s="187" t="s">
        <v>136</v>
      </c>
      <c r="L159" s="38"/>
      <c r="M159" s="192" t="s">
        <v>1</v>
      </c>
      <c r="N159" s="193" t="s">
        <v>38</v>
      </c>
      <c r="O159" s="70"/>
      <c r="P159" s="194">
        <f>O159*H159</f>
        <v>0</v>
      </c>
      <c r="Q159" s="194">
        <v>0</v>
      </c>
      <c r="R159" s="194">
        <f>Q159*H159</f>
        <v>0</v>
      </c>
      <c r="S159" s="194">
        <v>0</v>
      </c>
      <c r="T159" s="195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96" t="s">
        <v>137</v>
      </c>
      <c r="AT159" s="196" t="s">
        <v>132</v>
      </c>
      <c r="AU159" s="196" t="s">
        <v>83</v>
      </c>
      <c r="AY159" s="16" t="s">
        <v>130</v>
      </c>
      <c r="BE159" s="197">
        <f>IF(N159="základní",J159,0)</f>
        <v>0</v>
      </c>
      <c r="BF159" s="197">
        <f>IF(N159="snížená",J159,0)</f>
        <v>0</v>
      </c>
      <c r="BG159" s="197">
        <f>IF(N159="zákl. přenesená",J159,0)</f>
        <v>0</v>
      </c>
      <c r="BH159" s="197">
        <f>IF(N159="sníž. přenesená",J159,0)</f>
        <v>0</v>
      </c>
      <c r="BI159" s="197">
        <f>IF(N159="nulová",J159,0)</f>
        <v>0</v>
      </c>
      <c r="BJ159" s="16" t="s">
        <v>81</v>
      </c>
      <c r="BK159" s="197">
        <f>ROUND(I159*H159,2)</f>
        <v>0</v>
      </c>
      <c r="BL159" s="16" t="s">
        <v>137</v>
      </c>
      <c r="BM159" s="196" t="s">
        <v>586</v>
      </c>
    </row>
    <row r="160" spans="1:47" s="2" customFormat="1" ht="29.25">
      <c r="A160" s="33"/>
      <c r="B160" s="34"/>
      <c r="C160" s="35"/>
      <c r="D160" s="198" t="s">
        <v>139</v>
      </c>
      <c r="E160" s="35"/>
      <c r="F160" s="199" t="s">
        <v>193</v>
      </c>
      <c r="G160" s="35"/>
      <c r="H160" s="35"/>
      <c r="I160" s="200"/>
      <c r="J160" s="35"/>
      <c r="K160" s="35"/>
      <c r="L160" s="38"/>
      <c r="M160" s="201"/>
      <c r="N160" s="202"/>
      <c r="O160" s="70"/>
      <c r="P160" s="70"/>
      <c r="Q160" s="70"/>
      <c r="R160" s="70"/>
      <c r="S160" s="70"/>
      <c r="T160" s="71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139</v>
      </c>
      <c r="AU160" s="16" t="s">
        <v>83</v>
      </c>
    </row>
    <row r="161" spans="2:51" s="13" customFormat="1" ht="11.25">
      <c r="B161" s="203"/>
      <c r="C161" s="204"/>
      <c r="D161" s="198" t="s">
        <v>152</v>
      </c>
      <c r="E161" s="205" t="s">
        <v>1</v>
      </c>
      <c r="F161" s="206" t="s">
        <v>587</v>
      </c>
      <c r="G161" s="204"/>
      <c r="H161" s="207">
        <v>40.589</v>
      </c>
      <c r="I161" s="208"/>
      <c r="J161" s="204"/>
      <c r="K161" s="204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152</v>
      </c>
      <c r="AU161" s="213" t="s">
        <v>83</v>
      </c>
      <c r="AV161" s="13" t="s">
        <v>83</v>
      </c>
      <c r="AW161" s="13" t="s">
        <v>30</v>
      </c>
      <c r="AX161" s="13" t="s">
        <v>81</v>
      </c>
      <c r="AY161" s="213" t="s">
        <v>130</v>
      </c>
    </row>
    <row r="162" spans="1:65" s="2" customFormat="1" ht="33" customHeight="1">
      <c r="A162" s="33"/>
      <c r="B162" s="34"/>
      <c r="C162" s="185" t="s">
        <v>205</v>
      </c>
      <c r="D162" s="185" t="s">
        <v>132</v>
      </c>
      <c r="E162" s="186" t="s">
        <v>196</v>
      </c>
      <c r="F162" s="187" t="s">
        <v>197</v>
      </c>
      <c r="G162" s="188" t="s">
        <v>191</v>
      </c>
      <c r="H162" s="189">
        <v>405.885</v>
      </c>
      <c r="I162" s="190"/>
      <c r="J162" s="191">
        <f>ROUND(I162*H162,2)</f>
        <v>0</v>
      </c>
      <c r="K162" s="187" t="s">
        <v>136</v>
      </c>
      <c r="L162" s="38"/>
      <c r="M162" s="192" t="s">
        <v>1</v>
      </c>
      <c r="N162" s="193" t="s">
        <v>38</v>
      </c>
      <c r="O162" s="70"/>
      <c r="P162" s="194">
        <f>O162*H162</f>
        <v>0</v>
      </c>
      <c r="Q162" s="194">
        <v>0</v>
      </c>
      <c r="R162" s="194">
        <f>Q162*H162</f>
        <v>0</v>
      </c>
      <c r="S162" s="194">
        <v>0</v>
      </c>
      <c r="T162" s="195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96" t="s">
        <v>137</v>
      </c>
      <c r="AT162" s="196" t="s">
        <v>132</v>
      </c>
      <c r="AU162" s="196" t="s">
        <v>83</v>
      </c>
      <c r="AY162" s="16" t="s">
        <v>130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6" t="s">
        <v>81</v>
      </c>
      <c r="BK162" s="197">
        <f>ROUND(I162*H162,2)</f>
        <v>0</v>
      </c>
      <c r="BL162" s="16" t="s">
        <v>137</v>
      </c>
      <c r="BM162" s="196" t="s">
        <v>588</v>
      </c>
    </row>
    <row r="163" spans="1:47" s="2" customFormat="1" ht="29.25">
      <c r="A163" s="33"/>
      <c r="B163" s="34"/>
      <c r="C163" s="35"/>
      <c r="D163" s="198" t="s">
        <v>139</v>
      </c>
      <c r="E163" s="35"/>
      <c r="F163" s="199" t="s">
        <v>199</v>
      </c>
      <c r="G163" s="35"/>
      <c r="H163" s="35"/>
      <c r="I163" s="200"/>
      <c r="J163" s="35"/>
      <c r="K163" s="35"/>
      <c r="L163" s="38"/>
      <c r="M163" s="201"/>
      <c r="N163" s="202"/>
      <c r="O163" s="70"/>
      <c r="P163" s="70"/>
      <c r="Q163" s="70"/>
      <c r="R163" s="70"/>
      <c r="S163" s="70"/>
      <c r="T163" s="71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T163" s="16" t="s">
        <v>139</v>
      </c>
      <c r="AU163" s="16" t="s">
        <v>83</v>
      </c>
    </row>
    <row r="164" spans="2:51" s="13" customFormat="1" ht="22.5">
      <c r="B164" s="203"/>
      <c r="C164" s="204"/>
      <c r="D164" s="198" t="s">
        <v>152</v>
      </c>
      <c r="E164" s="205" t="s">
        <v>1</v>
      </c>
      <c r="F164" s="206" t="s">
        <v>589</v>
      </c>
      <c r="G164" s="204"/>
      <c r="H164" s="207">
        <v>526.208</v>
      </c>
      <c r="I164" s="208"/>
      <c r="J164" s="204"/>
      <c r="K164" s="204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152</v>
      </c>
      <c r="AU164" s="213" t="s">
        <v>83</v>
      </c>
      <c r="AV164" s="13" t="s">
        <v>83</v>
      </c>
      <c r="AW164" s="13" t="s">
        <v>30</v>
      </c>
      <c r="AX164" s="13" t="s">
        <v>73</v>
      </c>
      <c r="AY164" s="213" t="s">
        <v>130</v>
      </c>
    </row>
    <row r="165" spans="2:51" s="13" customFormat="1" ht="11.25">
      <c r="B165" s="203"/>
      <c r="C165" s="204"/>
      <c r="D165" s="198" t="s">
        <v>152</v>
      </c>
      <c r="E165" s="205" t="s">
        <v>1</v>
      </c>
      <c r="F165" s="206" t="s">
        <v>590</v>
      </c>
      <c r="G165" s="204"/>
      <c r="H165" s="207">
        <v>144.3</v>
      </c>
      <c r="I165" s="208"/>
      <c r="J165" s="204"/>
      <c r="K165" s="204"/>
      <c r="L165" s="209"/>
      <c r="M165" s="210"/>
      <c r="N165" s="211"/>
      <c r="O165" s="211"/>
      <c r="P165" s="211"/>
      <c r="Q165" s="211"/>
      <c r="R165" s="211"/>
      <c r="S165" s="211"/>
      <c r="T165" s="212"/>
      <c r="AT165" s="213" t="s">
        <v>152</v>
      </c>
      <c r="AU165" s="213" t="s">
        <v>83</v>
      </c>
      <c r="AV165" s="13" t="s">
        <v>83</v>
      </c>
      <c r="AW165" s="13" t="s">
        <v>30</v>
      </c>
      <c r="AX165" s="13" t="s">
        <v>73</v>
      </c>
      <c r="AY165" s="213" t="s">
        <v>130</v>
      </c>
    </row>
    <row r="166" spans="2:51" s="13" customFormat="1" ht="11.25">
      <c r="B166" s="203"/>
      <c r="C166" s="204"/>
      <c r="D166" s="198" t="s">
        <v>152</v>
      </c>
      <c r="E166" s="205" t="s">
        <v>1</v>
      </c>
      <c r="F166" s="206" t="s">
        <v>591</v>
      </c>
      <c r="G166" s="204"/>
      <c r="H166" s="207">
        <v>4.575</v>
      </c>
      <c r="I166" s="208"/>
      <c r="J166" s="204"/>
      <c r="K166" s="204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152</v>
      </c>
      <c r="AU166" s="213" t="s">
        <v>83</v>
      </c>
      <c r="AV166" s="13" t="s">
        <v>83</v>
      </c>
      <c r="AW166" s="13" t="s">
        <v>30</v>
      </c>
      <c r="AX166" s="13" t="s">
        <v>73</v>
      </c>
      <c r="AY166" s="213" t="s">
        <v>130</v>
      </c>
    </row>
    <row r="167" spans="2:51" s="13" customFormat="1" ht="11.25">
      <c r="B167" s="203"/>
      <c r="C167" s="204"/>
      <c r="D167" s="198" t="s">
        <v>152</v>
      </c>
      <c r="E167" s="205" t="s">
        <v>1</v>
      </c>
      <c r="F167" s="206" t="s">
        <v>592</v>
      </c>
      <c r="G167" s="204"/>
      <c r="H167" s="207">
        <v>4.703</v>
      </c>
      <c r="I167" s="208"/>
      <c r="J167" s="204"/>
      <c r="K167" s="204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152</v>
      </c>
      <c r="AU167" s="213" t="s">
        <v>83</v>
      </c>
      <c r="AV167" s="13" t="s">
        <v>83</v>
      </c>
      <c r="AW167" s="13" t="s">
        <v>30</v>
      </c>
      <c r="AX167" s="13" t="s">
        <v>73</v>
      </c>
      <c r="AY167" s="213" t="s">
        <v>130</v>
      </c>
    </row>
    <row r="168" spans="2:51" s="13" customFormat="1" ht="11.25">
      <c r="B168" s="203"/>
      <c r="C168" s="204"/>
      <c r="D168" s="198" t="s">
        <v>152</v>
      </c>
      <c r="E168" s="205" t="s">
        <v>1</v>
      </c>
      <c r="F168" s="206" t="s">
        <v>593</v>
      </c>
      <c r="G168" s="204"/>
      <c r="H168" s="207">
        <v>14.818</v>
      </c>
      <c r="I168" s="208"/>
      <c r="J168" s="204"/>
      <c r="K168" s="204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152</v>
      </c>
      <c r="AU168" s="213" t="s">
        <v>83</v>
      </c>
      <c r="AV168" s="13" t="s">
        <v>83</v>
      </c>
      <c r="AW168" s="13" t="s">
        <v>30</v>
      </c>
      <c r="AX168" s="13" t="s">
        <v>73</v>
      </c>
      <c r="AY168" s="213" t="s">
        <v>130</v>
      </c>
    </row>
    <row r="169" spans="2:51" s="13" customFormat="1" ht="11.25">
      <c r="B169" s="203"/>
      <c r="C169" s="204"/>
      <c r="D169" s="198" t="s">
        <v>152</v>
      </c>
      <c r="E169" s="205" t="s">
        <v>1</v>
      </c>
      <c r="F169" s="206" t="s">
        <v>594</v>
      </c>
      <c r="G169" s="204"/>
      <c r="H169" s="207">
        <v>3.62</v>
      </c>
      <c r="I169" s="208"/>
      <c r="J169" s="204"/>
      <c r="K169" s="204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152</v>
      </c>
      <c r="AU169" s="213" t="s">
        <v>83</v>
      </c>
      <c r="AV169" s="13" t="s">
        <v>83</v>
      </c>
      <c r="AW169" s="13" t="s">
        <v>30</v>
      </c>
      <c r="AX169" s="13" t="s">
        <v>73</v>
      </c>
      <c r="AY169" s="213" t="s">
        <v>130</v>
      </c>
    </row>
    <row r="170" spans="2:51" s="13" customFormat="1" ht="11.25">
      <c r="B170" s="203"/>
      <c r="C170" s="204"/>
      <c r="D170" s="198" t="s">
        <v>152</v>
      </c>
      <c r="E170" s="205" t="s">
        <v>1</v>
      </c>
      <c r="F170" s="206" t="s">
        <v>595</v>
      </c>
      <c r="G170" s="204"/>
      <c r="H170" s="207">
        <v>7.76</v>
      </c>
      <c r="I170" s="208"/>
      <c r="J170" s="204"/>
      <c r="K170" s="204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152</v>
      </c>
      <c r="AU170" s="213" t="s">
        <v>83</v>
      </c>
      <c r="AV170" s="13" t="s">
        <v>83</v>
      </c>
      <c r="AW170" s="13" t="s">
        <v>30</v>
      </c>
      <c r="AX170" s="13" t="s">
        <v>73</v>
      </c>
      <c r="AY170" s="213" t="s">
        <v>130</v>
      </c>
    </row>
    <row r="171" spans="2:51" s="13" customFormat="1" ht="11.25">
      <c r="B171" s="203"/>
      <c r="C171" s="204"/>
      <c r="D171" s="198" t="s">
        <v>152</v>
      </c>
      <c r="E171" s="205" t="s">
        <v>1</v>
      </c>
      <c r="F171" s="206" t="s">
        <v>596</v>
      </c>
      <c r="G171" s="204"/>
      <c r="H171" s="207">
        <v>5.54</v>
      </c>
      <c r="I171" s="208"/>
      <c r="J171" s="204"/>
      <c r="K171" s="204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152</v>
      </c>
      <c r="AU171" s="213" t="s">
        <v>83</v>
      </c>
      <c r="AV171" s="13" t="s">
        <v>83</v>
      </c>
      <c r="AW171" s="13" t="s">
        <v>30</v>
      </c>
      <c r="AX171" s="13" t="s">
        <v>73</v>
      </c>
      <c r="AY171" s="213" t="s">
        <v>130</v>
      </c>
    </row>
    <row r="172" spans="2:51" s="13" customFormat="1" ht="11.25">
      <c r="B172" s="203"/>
      <c r="C172" s="204"/>
      <c r="D172" s="198" t="s">
        <v>152</v>
      </c>
      <c r="E172" s="205" t="s">
        <v>1</v>
      </c>
      <c r="F172" s="206" t="s">
        <v>597</v>
      </c>
      <c r="G172" s="204"/>
      <c r="H172" s="207">
        <v>8.73</v>
      </c>
      <c r="I172" s="208"/>
      <c r="J172" s="204"/>
      <c r="K172" s="204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152</v>
      </c>
      <c r="AU172" s="213" t="s">
        <v>83</v>
      </c>
      <c r="AV172" s="13" t="s">
        <v>83</v>
      </c>
      <c r="AW172" s="13" t="s">
        <v>30</v>
      </c>
      <c r="AX172" s="13" t="s">
        <v>73</v>
      </c>
      <c r="AY172" s="213" t="s">
        <v>130</v>
      </c>
    </row>
    <row r="173" spans="2:51" s="13" customFormat="1" ht="11.25">
      <c r="B173" s="203"/>
      <c r="C173" s="204"/>
      <c r="D173" s="198" t="s">
        <v>152</v>
      </c>
      <c r="E173" s="205" t="s">
        <v>1</v>
      </c>
      <c r="F173" s="206" t="s">
        <v>598</v>
      </c>
      <c r="G173" s="204"/>
      <c r="H173" s="207">
        <v>3.763</v>
      </c>
      <c r="I173" s="208"/>
      <c r="J173" s="204"/>
      <c r="K173" s="204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152</v>
      </c>
      <c r="AU173" s="213" t="s">
        <v>83</v>
      </c>
      <c r="AV173" s="13" t="s">
        <v>83</v>
      </c>
      <c r="AW173" s="13" t="s">
        <v>30</v>
      </c>
      <c r="AX173" s="13" t="s">
        <v>73</v>
      </c>
      <c r="AY173" s="213" t="s">
        <v>130</v>
      </c>
    </row>
    <row r="174" spans="2:51" s="13" customFormat="1" ht="11.25">
      <c r="B174" s="203"/>
      <c r="C174" s="204"/>
      <c r="D174" s="198" t="s">
        <v>152</v>
      </c>
      <c r="E174" s="205" t="s">
        <v>1</v>
      </c>
      <c r="F174" s="206" t="s">
        <v>599</v>
      </c>
      <c r="G174" s="204"/>
      <c r="H174" s="207">
        <v>4.253</v>
      </c>
      <c r="I174" s="208"/>
      <c r="J174" s="204"/>
      <c r="K174" s="204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152</v>
      </c>
      <c r="AU174" s="213" t="s">
        <v>83</v>
      </c>
      <c r="AV174" s="13" t="s">
        <v>83</v>
      </c>
      <c r="AW174" s="13" t="s">
        <v>30</v>
      </c>
      <c r="AX174" s="13" t="s">
        <v>73</v>
      </c>
      <c r="AY174" s="213" t="s">
        <v>130</v>
      </c>
    </row>
    <row r="175" spans="2:51" s="13" customFormat="1" ht="11.25">
      <c r="B175" s="203"/>
      <c r="C175" s="204"/>
      <c r="D175" s="198" t="s">
        <v>152</v>
      </c>
      <c r="E175" s="205" t="s">
        <v>1</v>
      </c>
      <c r="F175" s="206" t="s">
        <v>600</v>
      </c>
      <c r="G175" s="204"/>
      <c r="H175" s="207">
        <v>16.8</v>
      </c>
      <c r="I175" s="208"/>
      <c r="J175" s="204"/>
      <c r="K175" s="204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152</v>
      </c>
      <c r="AU175" s="213" t="s">
        <v>83</v>
      </c>
      <c r="AV175" s="13" t="s">
        <v>83</v>
      </c>
      <c r="AW175" s="13" t="s">
        <v>30</v>
      </c>
      <c r="AX175" s="13" t="s">
        <v>73</v>
      </c>
      <c r="AY175" s="213" t="s">
        <v>130</v>
      </c>
    </row>
    <row r="176" spans="2:51" s="13" customFormat="1" ht="22.5">
      <c r="B176" s="203"/>
      <c r="C176" s="204"/>
      <c r="D176" s="198" t="s">
        <v>152</v>
      </c>
      <c r="E176" s="205" t="s">
        <v>1</v>
      </c>
      <c r="F176" s="206" t="s">
        <v>601</v>
      </c>
      <c r="G176" s="204"/>
      <c r="H176" s="207">
        <v>66.7</v>
      </c>
      <c r="I176" s="208"/>
      <c r="J176" s="204"/>
      <c r="K176" s="204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152</v>
      </c>
      <c r="AU176" s="213" t="s">
        <v>83</v>
      </c>
      <c r="AV176" s="13" t="s">
        <v>83</v>
      </c>
      <c r="AW176" s="13" t="s">
        <v>30</v>
      </c>
      <c r="AX176" s="13" t="s">
        <v>73</v>
      </c>
      <c r="AY176" s="213" t="s">
        <v>130</v>
      </c>
    </row>
    <row r="177" spans="2:51" s="14" customFormat="1" ht="11.25">
      <c r="B177" s="214"/>
      <c r="C177" s="215"/>
      <c r="D177" s="198" t="s">
        <v>152</v>
      </c>
      <c r="E177" s="216" t="s">
        <v>1</v>
      </c>
      <c r="F177" s="217" t="s">
        <v>155</v>
      </c>
      <c r="G177" s="215"/>
      <c r="H177" s="218">
        <v>811.7700000000001</v>
      </c>
      <c r="I177" s="219"/>
      <c r="J177" s="215"/>
      <c r="K177" s="215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152</v>
      </c>
      <c r="AU177" s="224" t="s">
        <v>83</v>
      </c>
      <c r="AV177" s="14" t="s">
        <v>137</v>
      </c>
      <c r="AW177" s="14" t="s">
        <v>30</v>
      </c>
      <c r="AX177" s="14" t="s">
        <v>73</v>
      </c>
      <c r="AY177" s="224" t="s">
        <v>130</v>
      </c>
    </row>
    <row r="178" spans="2:51" s="13" customFormat="1" ht="11.25">
      <c r="B178" s="203"/>
      <c r="C178" s="204"/>
      <c r="D178" s="198" t="s">
        <v>152</v>
      </c>
      <c r="E178" s="205" t="s">
        <v>1</v>
      </c>
      <c r="F178" s="206" t="s">
        <v>602</v>
      </c>
      <c r="G178" s="204"/>
      <c r="H178" s="207">
        <v>405.885</v>
      </c>
      <c r="I178" s="208"/>
      <c r="J178" s="204"/>
      <c r="K178" s="204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152</v>
      </c>
      <c r="AU178" s="213" t="s">
        <v>83</v>
      </c>
      <c r="AV178" s="13" t="s">
        <v>83</v>
      </c>
      <c r="AW178" s="13" t="s">
        <v>30</v>
      </c>
      <c r="AX178" s="13" t="s">
        <v>81</v>
      </c>
      <c r="AY178" s="213" t="s">
        <v>130</v>
      </c>
    </row>
    <row r="179" spans="1:65" s="2" customFormat="1" ht="33" customHeight="1">
      <c r="A179" s="33"/>
      <c r="B179" s="34"/>
      <c r="C179" s="185" t="s">
        <v>211</v>
      </c>
      <c r="D179" s="185" t="s">
        <v>132</v>
      </c>
      <c r="E179" s="186" t="s">
        <v>206</v>
      </c>
      <c r="F179" s="187" t="s">
        <v>207</v>
      </c>
      <c r="G179" s="188" t="s">
        <v>191</v>
      </c>
      <c r="H179" s="189">
        <v>405.885</v>
      </c>
      <c r="I179" s="190"/>
      <c r="J179" s="191">
        <f>ROUND(I179*H179,2)</f>
        <v>0</v>
      </c>
      <c r="K179" s="187" t="s">
        <v>136</v>
      </c>
      <c r="L179" s="38"/>
      <c r="M179" s="192" t="s">
        <v>1</v>
      </c>
      <c r="N179" s="193" t="s">
        <v>38</v>
      </c>
      <c r="O179" s="70"/>
      <c r="P179" s="194">
        <f>O179*H179</f>
        <v>0</v>
      </c>
      <c r="Q179" s="194">
        <v>0</v>
      </c>
      <c r="R179" s="194">
        <f>Q179*H179</f>
        <v>0</v>
      </c>
      <c r="S179" s="194">
        <v>0</v>
      </c>
      <c r="T179" s="195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96" t="s">
        <v>137</v>
      </c>
      <c r="AT179" s="196" t="s">
        <v>132</v>
      </c>
      <c r="AU179" s="196" t="s">
        <v>83</v>
      </c>
      <c r="AY179" s="16" t="s">
        <v>130</v>
      </c>
      <c r="BE179" s="197">
        <f>IF(N179="základní",J179,0)</f>
        <v>0</v>
      </c>
      <c r="BF179" s="197">
        <f>IF(N179="snížená",J179,0)</f>
        <v>0</v>
      </c>
      <c r="BG179" s="197">
        <f>IF(N179="zákl. přenesená",J179,0)</f>
        <v>0</v>
      </c>
      <c r="BH179" s="197">
        <f>IF(N179="sníž. přenesená",J179,0)</f>
        <v>0</v>
      </c>
      <c r="BI179" s="197">
        <f>IF(N179="nulová",J179,0)</f>
        <v>0</v>
      </c>
      <c r="BJ179" s="16" t="s">
        <v>81</v>
      </c>
      <c r="BK179" s="197">
        <f>ROUND(I179*H179,2)</f>
        <v>0</v>
      </c>
      <c r="BL179" s="16" t="s">
        <v>137</v>
      </c>
      <c r="BM179" s="196" t="s">
        <v>603</v>
      </c>
    </row>
    <row r="180" spans="1:47" s="2" customFormat="1" ht="29.25">
      <c r="A180" s="33"/>
      <c r="B180" s="34"/>
      <c r="C180" s="35"/>
      <c r="D180" s="198" t="s">
        <v>139</v>
      </c>
      <c r="E180" s="35"/>
      <c r="F180" s="199" t="s">
        <v>209</v>
      </c>
      <c r="G180" s="35"/>
      <c r="H180" s="35"/>
      <c r="I180" s="200"/>
      <c r="J180" s="35"/>
      <c r="K180" s="35"/>
      <c r="L180" s="38"/>
      <c r="M180" s="201"/>
      <c r="N180" s="202"/>
      <c r="O180" s="70"/>
      <c r="P180" s="70"/>
      <c r="Q180" s="70"/>
      <c r="R180" s="70"/>
      <c r="S180" s="70"/>
      <c r="T180" s="71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6" t="s">
        <v>139</v>
      </c>
      <c r="AU180" s="16" t="s">
        <v>83</v>
      </c>
    </row>
    <row r="181" spans="2:51" s="13" customFormat="1" ht="22.5">
      <c r="B181" s="203"/>
      <c r="C181" s="204"/>
      <c r="D181" s="198" t="s">
        <v>152</v>
      </c>
      <c r="E181" s="205" t="s">
        <v>1</v>
      </c>
      <c r="F181" s="206" t="s">
        <v>589</v>
      </c>
      <c r="G181" s="204"/>
      <c r="H181" s="207">
        <v>526.208</v>
      </c>
      <c r="I181" s="208"/>
      <c r="J181" s="204"/>
      <c r="K181" s="204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152</v>
      </c>
      <c r="AU181" s="213" t="s">
        <v>83</v>
      </c>
      <c r="AV181" s="13" t="s">
        <v>83</v>
      </c>
      <c r="AW181" s="13" t="s">
        <v>30</v>
      </c>
      <c r="AX181" s="13" t="s">
        <v>73</v>
      </c>
      <c r="AY181" s="213" t="s">
        <v>130</v>
      </c>
    </row>
    <row r="182" spans="2:51" s="13" customFormat="1" ht="11.25">
      <c r="B182" s="203"/>
      <c r="C182" s="204"/>
      <c r="D182" s="198" t="s">
        <v>152</v>
      </c>
      <c r="E182" s="205" t="s">
        <v>1</v>
      </c>
      <c r="F182" s="206" t="s">
        <v>590</v>
      </c>
      <c r="G182" s="204"/>
      <c r="H182" s="207">
        <v>144.3</v>
      </c>
      <c r="I182" s="208"/>
      <c r="J182" s="204"/>
      <c r="K182" s="204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152</v>
      </c>
      <c r="AU182" s="213" t="s">
        <v>83</v>
      </c>
      <c r="AV182" s="13" t="s">
        <v>83</v>
      </c>
      <c r="AW182" s="13" t="s">
        <v>30</v>
      </c>
      <c r="AX182" s="13" t="s">
        <v>73</v>
      </c>
      <c r="AY182" s="213" t="s">
        <v>130</v>
      </c>
    </row>
    <row r="183" spans="2:51" s="13" customFormat="1" ht="11.25">
      <c r="B183" s="203"/>
      <c r="C183" s="204"/>
      <c r="D183" s="198" t="s">
        <v>152</v>
      </c>
      <c r="E183" s="205" t="s">
        <v>1</v>
      </c>
      <c r="F183" s="206" t="s">
        <v>591</v>
      </c>
      <c r="G183" s="204"/>
      <c r="H183" s="207">
        <v>4.575</v>
      </c>
      <c r="I183" s="208"/>
      <c r="J183" s="204"/>
      <c r="K183" s="204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152</v>
      </c>
      <c r="AU183" s="213" t="s">
        <v>83</v>
      </c>
      <c r="AV183" s="13" t="s">
        <v>83</v>
      </c>
      <c r="AW183" s="13" t="s">
        <v>30</v>
      </c>
      <c r="AX183" s="13" t="s">
        <v>73</v>
      </c>
      <c r="AY183" s="213" t="s">
        <v>130</v>
      </c>
    </row>
    <row r="184" spans="2:51" s="13" customFormat="1" ht="11.25">
      <c r="B184" s="203"/>
      <c r="C184" s="204"/>
      <c r="D184" s="198" t="s">
        <v>152</v>
      </c>
      <c r="E184" s="205" t="s">
        <v>1</v>
      </c>
      <c r="F184" s="206" t="s">
        <v>592</v>
      </c>
      <c r="G184" s="204"/>
      <c r="H184" s="207">
        <v>4.703</v>
      </c>
      <c r="I184" s="208"/>
      <c r="J184" s="204"/>
      <c r="K184" s="204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152</v>
      </c>
      <c r="AU184" s="213" t="s">
        <v>83</v>
      </c>
      <c r="AV184" s="13" t="s">
        <v>83</v>
      </c>
      <c r="AW184" s="13" t="s">
        <v>30</v>
      </c>
      <c r="AX184" s="13" t="s">
        <v>73</v>
      </c>
      <c r="AY184" s="213" t="s">
        <v>130</v>
      </c>
    </row>
    <row r="185" spans="2:51" s="13" customFormat="1" ht="11.25">
      <c r="B185" s="203"/>
      <c r="C185" s="204"/>
      <c r="D185" s="198" t="s">
        <v>152</v>
      </c>
      <c r="E185" s="205" t="s">
        <v>1</v>
      </c>
      <c r="F185" s="206" t="s">
        <v>593</v>
      </c>
      <c r="G185" s="204"/>
      <c r="H185" s="207">
        <v>14.818</v>
      </c>
      <c r="I185" s="208"/>
      <c r="J185" s="204"/>
      <c r="K185" s="204"/>
      <c r="L185" s="209"/>
      <c r="M185" s="210"/>
      <c r="N185" s="211"/>
      <c r="O185" s="211"/>
      <c r="P185" s="211"/>
      <c r="Q185" s="211"/>
      <c r="R185" s="211"/>
      <c r="S185" s="211"/>
      <c r="T185" s="212"/>
      <c r="AT185" s="213" t="s">
        <v>152</v>
      </c>
      <c r="AU185" s="213" t="s">
        <v>83</v>
      </c>
      <c r="AV185" s="13" t="s">
        <v>83</v>
      </c>
      <c r="AW185" s="13" t="s">
        <v>30</v>
      </c>
      <c r="AX185" s="13" t="s">
        <v>73</v>
      </c>
      <c r="AY185" s="213" t="s">
        <v>130</v>
      </c>
    </row>
    <row r="186" spans="2:51" s="13" customFormat="1" ht="11.25">
      <c r="B186" s="203"/>
      <c r="C186" s="204"/>
      <c r="D186" s="198" t="s">
        <v>152</v>
      </c>
      <c r="E186" s="205" t="s">
        <v>1</v>
      </c>
      <c r="F186" s="206" t="s">
        <v>594</v>
      </c>
      <c r="G186" s="204"/>
      <c r="H186" s="207">
        <v>3.62</v>
      </c>
      <c r="I186" s="208"/>
      <c r="J186" s="204"/>
      <c r="K186" s="204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152</v>
      </c>
      <c r="AU186" s="213" t="s">
        <v>83</v>
      </c>
      <c r="AV186" s="13" t="s">
        <v>83</v>
      </c>
      <c r="AW186" s="13" t="s">
        <v>30</v>
      </c>
      <c r="AX186" s="13" t="s">
        <v>73</v>
      </c>
      <c r="AY186" s="213" t="s">
        <v>130</v>
      </c>
    </row>
    <row r="187" spans="2:51" s="13" customFormat="1" ht="11.25">
      <c r="B187" s="203"/>
      <c r="C187" s="204"/>
      <c r="D187" s="198" t="s">
        <v>152</v>
      </c>
      <c r="E187" s="205" t="s">
        <v>1</v>
      </c>
      <c r="F187" s="206" t="s">
        <v>595</v>
      </c>
      <c r="G187" s="204"/>
      <c r="H187" s="207">
        <v>7.76</v>
      </c>
      <c r="I187" s="208"/>
      <c r="J187" s="204"/>
      <c r="K187" s="204"/>
      <c r="L187" s="209"/>
      <c r="M187" s="210"/>
      <c r="N187" s="211"/>
      <c r="O187" s="211"/>
      <c r="P187" s="211"/>
      <c r="Q187" s="211"/>
      <c r="R187" s="211"/>
      <c r="S187" s="211"/>
      <c r="T187" s="212"/>
      <c r="AT187" s="213" t="s">
        <v>152</v>
      </c>
      <c r="AU187" s="213" t="s">
        <v>83</v>
      </c>
      <c r="AV187" s="13" t="s">
        <v>83</v>
      </c>
      <c r="AW187" s="13" t="s">
        <v>30</v>
      </c>
      <c r="AX187" s="13" t="s">
        <v>73</v>
      </c>
      <c r="AY187" s="213" t="s">
        <v>130</v>
      </c>
    </row>
    <row r="188" spans="2:51" s="13" customFormat="1" ht="11.25">
      <c r="B188" s="203"/>
      <c r="C188" s="204"/>
      <c r="D188" s="198" t="s">
        <v>152</v>
      </c>
      <c r="E188" s="205" t="s">
        <v>1</v>
      </c>
      <c r="F188" s="206" t="s">
        <v>596</v>
      </c>
      <c r="G188" s="204"/>
      <c r="H188" s="207">
        <v>5.54</v>
      </c>
      <c r="I188" s="208"/>
      <c r="J188" s="204"/>
      <c r="K188" s="204"/>
      <c r="L188" s="209"/>
      <c r="M188" s="210"/>
      <c r="N188" s="211"/>
      <c r="O188" s="211"/>
      <c r="P188" s="211"/>
      <c r="Q188" s="211"/>
      <c r="R188" s="211"/>
      <c r="S188" s="211"/>
      <c r="T188" s="212"/>
      <c r="AT188" s="213" t="s">
        <v>152</v>
      </c>
      <c r="AU188" s="213" t="s">
        <v>83</v>
      </c>
      <c r="AV188" s="13" t="s">
        <v>83</v>
      </c>
      <c r="AW188" s="13" t="s">
        <v>30</v>
      </c>
      <c r="AX188" s="13" t="s">
        <v>73</v>
      </c>
      <c r="AY188" s="213" t="s">
        <v>130</v>
      </c>
    </row>
    <row r="189" spans="2:51" s="13" customFormat="1" ht="11.25">
      <c r="B189" s="203"/>
      <c r="C189" s="204"/>
      <c r="D189" s="198" t="s">
        <v>152</v>
      </c>
      <c r="E189" s="205" t="s">
        <v>1</v>
      </c>
      <c r="F189" s="206" t="s">
        <v>597</v>
      </c>
      <c r="G189" s="204"/>
      <c r="H189" s="207">
        <v>8.73</v>
      </c>
      <c r="I189" s="208"/>
      <c r="J189" s="204"/>
      <c r="K189" s="204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152</v>
      </c>
      <c r="AU189" s="213" t="s">
        <v>83</v>
      </c>
      <c r="AV189" s="13" t="s">
        <v>83</v>
      </c>
      <c r="AW189" s="13" t="s">
        <v>30</v>
      </c>
      <c r="AX189" s="13" t="s">
        <v>73</v>
      </c>
      <c r="AY189" s="213" t="s">
        <v>130</v>
      </c>
    </row>
    <row r="190" spans="2:51" s="13" customFormat="1" ht="11.25">
      <c r="B190" s="203"/>
      <c r="C190" s="204"/>
      <c r="D190" s="198" t="s">
        <v>152</v>
      </c>
      <c r="E190" s="205" t="s">
        <v>1</v>
      </c>
      <c r="F190" s="206" t="s">
        <v>598</v>
      </c>
      <c r="G190" s="204"/>
      <c r="H190" s="207">
        <v>3.763</v>
      </c>
      <c r="I190" s="208"/>
      <c r="J190" s="204"/>
      <c r="K190" s="204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152</v>
      </c>
      <c r="AU190" s="213" t="s">
        <v>83</v>
      </c>
      <c r="AV190" s="13" t="s">
        <v>83</v>
      </c>
      <c r="AW190" s="13" t="s">
        <v>30</v>
      </c>
      <c r="AX190" s="13" t="s">
        <v>73</v>
      </c>
      <c r="AY190" s="213" t="s">
        <v>130</v>
      </c>
    </row>
    <row r="191" spans="2:51" s="13" customFormat="1" ht="11.25">
      <c r="B191" s="203"/>
      <c r="C191" s="204"/>
      <c r="D191" s="198" t="s">
        <v>152</v>
      </c>
      <c r="E191" s="205" t="s">
        <v>1</v>
      </c>
      <c r="F191" s="206" t="s">
        <v>599</v>
      </c>
      <c r="G191" s="204"/>
      <c r="H191" s="207">
        <v>4.253</v>
      </c>
      <c r="I191" s="208"/>
      <c r="J191" s="204"/>
      <c r="K191" s="204"/>
      <c r="L191" s="209"/>
      <c r="M191" s="210"/>
      <c r="N191" s="211"/>
      <c r="O191" s="211"/>
      <c r="P191" s="211"/>
      <c r="Q191" s="211"/>
      <c r="R191" s="211"/>
      <c r="S191" s="211"/>
      <c r="T191" s="212"/>
      <c r="AT191" s="213" t="s">
        <v>152</v>
      </c>
      <c r="AU191" s="213" t="s">
        <v>83</v>
      </c>
      <c r="AV191" s="13" t="s">
        <v>83</v>
      </c>
      <c r="AW191" s="13" t="s">
        <v>30</v>
      </c>
      <c r="AX191" s="13" t="s">
        <v>73</v>
      </c>
      <c r="AY191" s="213" t="s">
        <v>130</v>
      </c>
    </row>
    <row r="192" spans="2:51" s="13" customFormat="1" ht="11.25">
      <c r="B192" s="203"/>
      <c r="C192" s="204"/>
      <c r="D192" s="198" t="s">
        <v>152</v>
      </c>
      <c r="E192" s="205" t="s">
        <v>1</v>
      </c>
      <c r="F192" s="206" t="s">
        <v>600</v>
      </c>
      <c r="G192" s="204"/>
      <c r="H192" s="207">
        <v>16.8</v>
      </c>
      <c r="I192" s="208"/>
      <c r="J192" s="204"/>
      <c r="K192" s="204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152</v>
      </c>
      <c r="AU192" s="213" t="s">
        <v>83</v>
      </c>
      <c r="AV192" s="13" t="s">
        <v>83</v>
      </c>
      <c r="AW192" s="13" t="s">
        <v>30</v>
      </c>
      <c r="AX192" s="13" t="s">
        <v>73</v>
      </c>
      <c r="AY192" s="213" t="s">
        <v>130</v>
      </c>
    </row>
    <row r="193" spans="2:51" s="13" customFormat="1" ht="22.5">
      <c r="B193" s="203"/>
      <c r="C193" s="204"/>
      <c r="D193" s="198" t="s">
        <v>152</v>
      </c>
      <c r="E193" s="205" t="s">
        <v>1</v>
      </c>
      <c r="F193" s="206" t="s">
        <v>601</v>
      </c>
      <c r="G193" s="204"/>
      <c r="H193" s="207">
        <v>66.7</v>
      </c>
      <c r="I193" s="208"/>
      <c r="J193" s="204"/>
      <c r="K193" s="204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152</v>
      </c>
      <c r="AU193" s="213" t="s">
        <v>83</v>
      </c>
      <c r="AV193" s="13" t="s">
        <v>83</v>
      </c>
      <c r="AW193" s="13" t="s">
        <v>30</v>
      </c>
      <c r="AX193" s="13" t="s">
        <v>73</v>
      </c>
      <c r="AY193" s="213" t="s">
        <v>130</v>
      </c>
    </row>
    <row r="194" spans="2:51" s="14" customFormat="1" ht="11.25">
      <c r="B194" s="214"/>
      <c r="C194" s="215"/>
      <c r="D194" s="198" t="s">
        <v>152</v>
      </c>
      <c r="E194" s="216" t="s">
        <v>1</v>
      </c>
      <c r="F194" s="217" t="s">
        <v>155</v>
      </c>
      <c r="G194" s="215"/>
      <c r="H194" s="218">
        <v>811.7700000000001</v>
      </c>
      <c r="I194" s="219"/>
      <c r="J194" s="215"/>
      <c r="K194" s="215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152</v>
      </c>
      <c r="AU194" s="224" t="s">
        <v>83</v>
      </c>
      <c r="AV194" s="14" t="s">
        <v>137</v>
      </c>
      <c r="AW194" s="14" t="s">
        <v>30</v>
      </c>
      <c r="AX194" s="14" t="s">
        <v>73</v>
      </c>
      <c r="AY194" s="224" t="s">
        <v>130</v>
      </c>
    </row>
    <row r="195" spans="2:51" s="13" customFormat="1" ht="11.25">
      <c r="B195" s="203"/>
      <c r="C195" s="204"/>
      <c r="D195" s="198" t="s">
        <v>152</v>
      </c>
      <c r="E195" s="205" t="s">
        <v>1</v>
      </c>
      <c r="F195" s="206" t="s">
        <v>602</v>
      </c>
      <c r="G195" s="204"/>
      <c r="H195" s="207">
        <v>405.885</v>
      </c>
      <c r="I195" s="208"/>
      <c r="J195" s="204"/>
      <c r="K195" s="204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152</v>
      </c>
      <c r="AU195" s="213" t="s">
        <v>83</v>
      </c>
      <c r="AV195" s="13" t="s">
        <v>83</v>
      </c>
      <c r="AW195" s="13" t="s">
        <v>30</v>
      </c>
      <c r="AX195" s="13" t="s">
        <v>81</v>
      </c>
      <c r="AY195" s="213" t="s">
        <v>130</v>
      </c>
    </row>
    <row r="196" spans="1:65" s="2" customFormat="1" ht="24.2" customHeight="1">
      <c r="A196" s="33"/>
      <c r="B196" s="34"/>
      <c r="C196" s="185" t="s">
        <v>217</v>
      </c>
      <c r="D196" s="185" t="s">
        <v>132</v>
      </c>
      <c r="E196" s="186" t="s">
        <v>212</v>
      </c>
      <c r="F196" s="187" t="s">
        <v>213</v>
      </c>
      <c r="G196" s="188" t="s">
        <v>191</v>
      </c>
      <c r="H196" s="189">
        <v>6</v>
      </c>
      <c r="I196" s="190"/>
      <c r="J196" s="191">
        <f>ROUND(I196*H196,2)</f>
        <v>0</v>
      </c>
      <c r="K196" s="187" t="s">
        <v>136</v>
      </c>
      <c r="L196" s="38"/>
      <c r="M196" s="192" t="s">
        <v>1</v>
      </c>
      <c r="N196" s="193" t="s">
        <v>38</v>
      </c>
      <c r="O196" s="70"/>
      <c r="P196" s="194">
        <f>O196*H196</f>
        <v>0</v>
      </c>
      <c r="Q196" s="194">
        <v>0</v>
      </c>
      <c r="R196" s="194">
        <f>Q196*H196</f>
        <v>0</v>
      </c>
      <c r="S196" s="194">
        <v>0</v>
      </c>
      <c r="T196" s="195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6" t="s">
        <v>137</v>
      </c>
      <c r="AT196" s="196" t="s">
        <v>132</v>
      </c>
      <c r="AU196" s="196" t="s">
        <v>83</v>
      </c>
      <c r="AY196" s="16" t="s">
        <v>130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16" t="s">
        <v>81</v>
      </c>
      <c r="BK196" s="197">
        <f>ROUND(I196*H196,2)</f>
        <v>0</v>
      </c>
      <c r="BL196" s="16" t="s">
        <v>137</v>
      </c>
      <c r="BM196" s="196" t="s">
        <v>604</v>
      </c>
    </row>
    <row r="197" spans="1:47" s="2" customFormat="1" ht="19.5">
      <c r="A197" s="33"/>
      <c r="B197" s="34"/>
      <c r="C197" s="35"/>
      <c r="D197" s="198" t="s">
        <v>139</v>
      </c>
      <c r="E197" s="35"/>
      <c r="F197" s="199" t="s">
        <v>215</v>
      </c>
      <c r="G197" s="35"/>
      <c r="H197" s="35"/>
      <c r="I197" s="200"/>
      <c r="J197" s="35"/>
      <c r="K197" s="35"/>
      <c r="L197" s="38"/>
      <c r="M197" s="201"/>
      <c r="N197" s="202"/>
      <c r="O197" s="70"/>
      <c r="P197" s="70"/>
      <c r="Q197" s="70"/>
      <c r="R197" s="70"/>
      <c r="S197" s="70"/>
      <c r="T197" s="71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139</v>
      </c>
      <c r="AU197" s="16" t="s">
        <v>83</v>
      </c>
    </row>
    <row r="198" spans="1:65" s="2" customFormat="1" ht="21.75" customHeight="1">
      <c r="A198" s="33"/>
      <c r="B198" s="34"/>
      <c r="C198" s="185" t="s">
        <v>8</v>
      </c>
      <c r="D198" s="185" t="s">
        <v>132</v>
      </c>
      <c r="E198" s="186" t="s">
        <v>218</v>
      </c>
      <c r="F198" s="187" t="s">
        <v>219</v>
      </c>
      <c r="G198" s="188" t="s">
        <v>220</v>
      </c>
      <c r="H198" s="189">
        <v>1500.794</v>
      </c>
      <c r="I198" s="190"/>
      <c r="J198" s="191">
        <f>ROUND(I198*H198,2)</f>
        <v>0</v>
      </c>
      <c r="K198" s="187" t="s">
        <v>136</v>
      </c>
      <c r="L198" s="38"/>
      <c r="M198" s="192" t="s">
        <v>1</v>
      </c>
      <c r="N198" s="193" t="s">
        <v>38</v>
      </c>
      <c r="O198" s="70"/>
      <c r="P198" s="194">
        <f>O198*H198</f>
        <v>0</v>
      </c>
      <c r="Q198" s="194">
        <v>0.00064</v>
      </c>
      <c r="R198" s="194">
        <f>Q198*H198</f>
        <v>0.9605081600000002</v>
      </c>
      <c r="S198" s="194">
        <v>0</v>
      </c>
      <c r="T198" s="195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6" t="s">
        <v>137</v>
      </c>
      <c r="AT198" s="196" t="s">
        <v>132</v>
      </c>
      <c r="AU198" s="196" t="s">
        <v>83</v>
      </c>
      <c r="AY198" s="16" t="s">
        <v>130</v>
      </c>
      <c r="BE198" s="197">
        <f>IF(N198="základní",J198,0)</f>
        <v>0</v>
      </c>
      <c r="BF198" s="197">
        <f>IF(N198="snížená",J198,0)</f>
        <v>0</v>
      </c>
      <c r="BG198" s="197">
        <f>IF(N198="zákl. přenesená",J198,0)</f>
        <v>0</v>
      </c>
      <c r="BH198" s="197">
        <f>IF(N198="sníž. přenesená",J198,0)</f>
        <v>0</v>
      </c>
      <c r="BI198" s="197">
        <f>IF(N198="nulová",J198,0)</f>
        <v>0</v>
      </c>
      <c r="BJ198" s="16" t="s">
        <v>81</v>
      </c>
      <c r="BK198" s="197">
        <f>ROUND(I198*H198,2)</f>
        <v>0</v>
      </c>
      <c r="BL198" s="16" t="s">
        <v>137</v>
      </c>
      <c r="BM198" s="196" t="s">
        <v>605</v>
      </c>
    </row>
    <row r="199" spans="1:47" s="2" customFormat="1" ht="19.5">
      <c r="A199" s="33"/>
      <c r="B199" s="34"/>
      <c r="C199" s="35"/>
      <c r="D199" s="198" t="s">
        <v>139</v>
      </c>
      <c r="E199" s="35"/>
      <c r="F199" s="199" t="s">
        <v>222</v>
      </c>
      <c r="G199" s="35"/>
      <c r="H199" s="35"/>
      <c r="I199" s="200"/>
      <c r="J199" s="35"/>
      <c r="K199" s="35"/>
      <c r="L199" s="38"/>
      <c r="M199" s="201"/>
      <c r="N199" s="202"/>
      <c r="O199" s="70"/>
      <c r="P199" s="70"/>
      <c r="Q199" s="70"/>
      <c r="R199" s="70"/>
      <c r="S199" s="70"/>
      <c r="T199" s="71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139</v>
      </c>
      <c r="AU199" s="16" t="s">
        <v>83</v>
      </c>
    </row>
    <row r="200" spans="2:51" s="13" customFormat="1" ht="11.25">
      <c r="B200" s="203"/>
      <c r="C200" s="204"/>
      <c r="D200" s="198" t="s">
        <v>152</v>
      </c>
      <c r="E200" s="205" t="s">
        <v>1</v>
      </c>
      <c r="F200" s="206" t="s">
        <v>606</v>
      </c>
      <c r="G200" s="204"/>
      <c r="H200" s="207">
        <v>999.194</v>
      </c>
      <c r="I200" s="208"/>
      <c r="J200" s="204"/>
      <c r="K200" s="204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152</v>
      </c>
      <c r="AU200" s="213" t="s">
        <v>83</v>
      </c>
      <c r="AV200" s="13" t="s">
        <v>83</v>
      </c>
      <c r="AW200" s="13" t="s">
        <v>30</v>
      </c>
      <c r="AX200" s="13" t="s">
        <v>73</v>
      </c>
      <c r="AY200" s="213" t="s">
        <v>130</v>
      </c>
    </row>
    <row r="201" spans="2:51" s="13" customFormat="1" ht="11.25">
      <c r="B201" s="203"/>
      <c r="C201" s="204"/>
      <c r="D201" s="198" t="s">
        <v>152</v>
      </c>
      <c r="E201" s="205" t="s">
        <v>1</v>
      </c>
      <c r="F201" s="206" t="s">
        <v>607</v>
      </c>
      <c r="G201" s="204"/>
      <c r="H201" s="207">
        <v>343.2</v>
      </c>
      <c r="I201" s="208"/>
      <c r="J201" s="204"/>
      <c r="K201" s="204"/>
      <c r="L201" s="209"/>
      <c r="M201" s="210"/>
      <c r="N201" s="211"/>
      <c r="O201" s="211"/>
      <c r="P201" s="211"/>
      <c r="Q201" s="211"/>
      <c r="R201" s="211"/>
      <c r="S201" s="211"/>
      <c r="T201" s="212"/>
      <c r="AT201" s="213" t="s">
        <v>152</v>
      </c>
      <c r="AU201" s="213" t="s">
        <v>83</v>
      </c>
      <c r="AV201" s="13" t="s">
        <v>83</v>
      </c>
      <c r="AW201" s="13" t="s">
        <v>30</v>
      </c>
      <c r="AX201" s="13" t="s">
        <v>73</v>
      </c>
      <c r="AY201" s="213" t="s">
        <v>130</v>
      </c>
    </row>
    <row r="202" spans="2:51" s="13" customFormat="1" ht="11.25">
      <c r="B202" s="203"/>
      <c r="C202" s="204"/>
      <c r="D202" s="198" t="s">
        <v>152</v>
      </c>
      <c r="E202" s="205" t="s">
        <v>1</v>
      </c>
      <c r="F202" s="206" t="s">
        <v>608</v>
      </c>
      <c r="G202" s="204"/>
      <c r="H202" s="207">
        <v>158.4</v>
      </c>
      <c r="I202" s="208"/>
      <c r="J202" s="204"/>
      <c r="K202" s="204"/>
      <c r="L202" s="209"/>
      <c r="M202" s="210"/>
      <c r="N202" s="211"/>
      <c r="O202" s="211"/>
      <c r="P202" s="211"/>
      <c r="Q202" s="211"/>
      <c r="R202" s="211"/>
      <c r="S202" s="211"/>
      <c r="T202" s="212"/>
      <c r="AT202" s="213" t="s">
        <v>152</v>
      </c>
      <c r="AU202" s="213" t="s">
        <v>83</v>
      </c>
      <c r="AV202" s="13" t="s">
        <v>83</v>
      </c>
      <c r="AW202" s="13" t="s">
        <v>30</v>
      </c>
      <c r="AX202" s="13" t="s">
        <v>73</v>
      </c>
      <c r="AY202" s="213" t="s">
        <v>130</v>
      </c>
    </row>
    <row r="203" spans="2:51" s="14" customFormat="1" ht="11.25">
      <c r="B203" s="214"/>
      <c r="C203" s="215"/>
      <c r="D203" s="198" t="s">
        <v>152</v>
      </c>
      <c r="E203" s="216" t="s">
        <v>1</v>
      </c>
      <c r="F203" s="217" t="s">
        <v>155</v>
      </c>
      <c r="G203" s="215"/>
      <c r="H203" s="218">
        <v>1500.794</v>
      </c>
      <c r="I203" s="219"/>
      <c r="J203" s="215"/>
      <c r="K203" s="215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152</v>
      </c>
      <c r="AU203" s="224" t="s">
        <v>83</v>
      </c>
      <c r="AV203" s="14" t="s">
        <v>137</v>
      </c>
      <c r="AW203" s="14" t="s">
        <v>30</v>
      </c>
      <c r="AX203" s="14" t="s">
        <v>81</v>
      </c>
      <c r="AY203" s="224" t="s">
        <v>130</v>
      </c>
    </row>
    <row r="204" spans="1:65" s="2" customFormat="1" ht="21.75" customHeight="1">
      <c r="A204" s="33"/>
      <c r="B204" s="34"/>
      <c r="C204" s="185" t="s">
        <v>229</v>
      </c>
      <c r="D204" s="185" t="s">
        <v>132</v>
      </c>
      <c r="E204" s="186" t="s">
        <v>225</v>
      </c>
      <c r="F204" s="187" t="s">
        <v>226</v>
      </c>
      <c r="G204" s="188" t="s">
        <v>220</v>
      </c>
      <c r="H204" s="189">
        <v>1500.794</v>
      </c>
      <c r="I204" s="190"/>
      <c r="J204" s="191">
        <f>ROUND(I204*H204,2)</f>
        <v>0</v>
      </c>
      <c r="K204" s="187" t="s">
        <v>136</v>
      </c>
      <c r="L204" s="38"/>
      <c r="M204" s="192" t="s">
        <v>1</v>
      </c>
      <c r="N204" s="193" t="s">
        <v>38</v>
      </c>
      <c r="O204" s="70"/>
      <c r="P204" s="194">
        <f>O204*H204</f>
        <v>0</v>
      </c>
      <c r="Q204" s="194">
        <v>0</v>
      </c>
      <c r="R204" s="194">
        <f>Q204*H204</f>
        <v>0</v>
      </c>
      <c r="S204" s="194">
        <v>0</v>
      </c>
      <c r="T204" s="195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96" t="s">
        <v>137</v>
      </c>
      <c r="AT204" s="196" t="s">
        <v>132</v>
      </c>
      <c r="AU204" s="196" t="s">
        <v>83</v>
      </c>
      <c r="AY204" s="16" t="s">
        <v>130</v>
      </c>
      <c r="BE204" s="197">
        <f>IF(N204="základní",J204,0)</f>
        <v>0</v>
      </c>
      <c r="BF204" s="197">
        <f>IF(N204="snížená",J204,0)</f>
        <v>0</v>
      </c>
      <c r="BG204" s="197">
        <f>IF(N204="zákl. přenesená",J204,0)</f>
        <v>0</v>
      </c>
      <c r="BH204" s="197">
        <f>IF(N204="sníž. přenesená",J204,0)</f>
        <v>0</v>
      </c>
      <c r="BI204" s="197">
        <f>IF(N204="nulová",J204,0)</f>
        <v>0</v>
      </c>
      <c r="BJ204" s="16" t="s">
        <v>81</v>
      </c>
      <c r="BK204" s="197">
        <f>ROUND(I204*H204,2)</f>
        <v>0</v>
      </c>
      <c r="BL204" s="16" t="s">
        <v>137</v>
      </c>
      <c r="BM204" s="196" t="s">
        <v>609</v>
      </c>
    </row>
    <row r="205" spans="1:47" s="2" customFormat="1" ht="19.5">
      <c r="A205" s="33"/>
      <c r="B205" s="34"/>
      <c r="C205" s="35"/>
      <c r="D205" s="198" t="s">
        <v>139</v>
      </c>
      <c r="E205" s="35"/>
      <c r="F205" s="199" t="s">
        <v>228</v>
      </c>
      <c r="G205" s="35"/>
      <c r="H205" s="35"/>
      <c r="I205" s="200"/>
      <c r="J205" s="35"/>
      <c r="K205" s="35"/>
      <c r="L205" s="38"/>
      <c r="M205" s="201"/>
      <c r="N205" s="202"/>
      <c r="O205" s="70"/>
      <c r="P205" s="70"/>
      <c r="Q205" s="70"/>
      <c r="R205" s="70"/>
      <c r="S205" s="70"/>
      <c r="T205" s="71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6" t="s">
        <v>139</v>
      </c>
      <c r="AU205" s="16" t="s">
        <v>83</v>
      </c>
    </row>
    <row r="206" spans="1:65" s="2" customFormat="1" ht="33" customHeight="1">
      <c r="A206" s="33"/>
      <c r="B206" s="34"/>
      <c r="C206" s="185" t="s">
        <v>236</v>
      </c>
      <c r="D206" s="185" t="s">
        <v>132</v>
      </c>
      <c r="E206" s="186" t="s">
        <v>230</v>
      </c>
      <c r="F206" s="187" t="s">
        <v>231</v>
      </c>
      <c r="G206" s="188" t="s">
        <v>191</v>
      </c>
      <c r="H206" s="189">
        <v>209.254</v>
      </c>
      <c r="I206" s="190"/>
      <c r="J206" s="191">
        <f>ROUND(I206*H206,2)</f>
        <v>0</v>
      </c>
      <c r="K206" s="187" t="s">
        <v>136</v>
      </c>
      <c r="L206" s="38"/>
      <c r="M206" s="192" t="s">
        <v>1</v>
      </c>
      <c r="N206" s="193" t="s">
        <v>38</v>
      </c>
      <c r="O206" s="70"/>
      <c r="P206" s="194">
        <f>O206*H206</f>
        <v>0</v>
      </c>
      <c r="Q206" s="194">
        <v>0</v>
      </c>
      <c r="R206" s="194">
        <f>Q206*H206</f>
        <v>0</v>
      </c>
      <c r="S206" s="194">
        <v>0</v>
      </c>
      <c r="T206" s="195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6" t="s">
        <v>137</v>
      </c>
      <c r="AT206" s="196" t="s">
        <v>132</v>
      </c>
      <c r="AU206" s="196" t="s">
        <v>83</v>
      </c>
      <c r="AY206" s="16" t="s">
        <v>130</v>
      </c>
      <c r="BE206" s="197">
        <f>IF(N206="základní",J206,0)</f>
        <v>0</v>
      </c>
      <c r="BF206" s="197">
        <f>IF(N206="snížená",J206,0)</f>
        <v>0</v>
      </c>
      <c r="BG206" s="197">
        <f>IF(N206="zákl. přenesená",J206,0)</f>
        <v>0</v>
      </c>
      <c r="BH206" s="197">
        <f>IF(N206="sníž. přenesená",J206,0)</f>
        <v>0</v>
      </c>
      <c r="BI206" s="197">
        <f>IF(N206="nulová",J206,0)</f>
        <v>0</v>
      </c>
      <c r="BJ206" s="16" t="s">
        <v>81</v>
      </c>
      <c r="BK206" s="197">
        <f>ROUND(I206*H206,2)</f>
        <v>0</v>
      </c>
      <c r="BL206" s="16" t="s">
        <v>137</v>
      </c>
      <c r="BM206" s="196" t="s">
        <v>610</v>
      </c>
    </row>
    <row r="207" spans="1:47" s="2" customFormat="1" ht="39">
      <c r="A207" s="33"/>
      <c r="B207" s="34"/>
      <c r="C207" s="35"/>
      <c r="D207" s="198" t="s">
        <v>139</v>
      </c>
      <c r="E207" s="35"/>
      <c r="F207" s="199" t="s">
        <v>233</v>
      </c>
      <c r="G207" s="35"/>
      <c r="H207" s="35"/>
      <c r="I207" s="200"/>
      <c r="J207" s="35"/>
      <c r="K207" s="35"/>
      <c r="L207" s="38"/>
      <c r="M207" s="201"/>
      <c r="N207" s="202"/>
      <c r="O207" s="70"/>
      <c r="P207" s="70"/>
      <c r="Q207" s="70"/>
      <c r="R207" s="70"/>
      <c r="S207" s="70"/>
      <c r="T207" s="71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6" t="s">
        <v>139</v>
      </c>
      <c r="AU207" s="16" t="s">
        <v>83</v>
      </c>
    </row>
    <row r="208" spans="2:51" s="13" customFormat="1" ht="11.25">
      <c r="B208" s="203"/>
      <c r="C208" s="204"/>
      <c r="D208" s="198" t="s">
        <v>152</v>
      </c>
      <c r="E208" s="205" t="s">
        <v>1</v>
      </c>
      <c r="F208" s="206" t="s">
        <v>611</v>
      </c>
      <c r="G208" s="204"/>
      <c r="H208" s="207">
        <v>209.254</v>
      </c>
      <c r="I208" s="208"/>
      <c r="J208" s="204"/>
      <c r="K208" s="204"/>
      <c r="L208" s="209"/>
      <c r="M208" s="210"/>
      <c r="N208" s="211"/>
      <c r="O208" s="211"/>
      <c r="P208" s="211"/>
      <c r="Q208" s="211"/>
      <c r="R208" s="211"/>
      <c r="S208" s="211"/>
      <c r="T208" s="212"/>
      <c r="AT208" s="213" t="s">
        <v>152</v>
      </c>
      <c r="AU208" s="213" t="s">
        <v>83</v>
      </c>
      <c r="AV208" s="13" t="s">
        <v>83</v>
      </c>
      <c r="AW208" s="13" t="s">
        <v>30</v>
      </c>
      <c r="AX208" s="13" t="s">
        <v>81</v>
      </c>
      <c r="AY208" s="213" t="s">
        <v>130</v>
      </c>
    </row>
    <row r="209" spans="1:65" s="2" customFormat="1" ht="37.9" customHeight="1">
      <c r="A209" s="33"/>
      <c r="B209" s="34"/>
      <c r="C209" s="185" t="s">
        <v>612</v>
      </c>
      <c r="D209" s="185" t="s">
        <v>132</v>
      </c>
      <c r="E209" s="186" t="s">
        <v>237</v>
      </c>
      <c r="F209" s="187" t="s">
        <v>238</v>
      </c>
      <c r="G209" s="188" t="s">
        <v>191</v>
      </c>
      <c r="H209" s="189">
        <v>144.937</v>
      </c>
      <c r="I209" s="190"/>
      <c r="J209" s="191">
        <f>ROUND(I209*H209,2)</f>
        <v>0</v>
      </c>
      <c r="K209" s="187" t="s">
        <v>136</v>
      </c>
      <c r="L209" s="38"/>
      <c r="M209" s="192" t="s">
        <v>1</v>
      </c>
      <c r="N209" s="193" t="s">
        <v>38</v>
      </c>
      <c r="O209" s="70"/>
      <c r="P209" s="194">
        <f>O209*H209</f>
        <v>0</v>
      </c>
      <c r="Q209" s="194">
        <v>0</v>
      </c>
      <c r="R209" s="194">
        <f>Q209*H209</f>
        <v>0</v>
      </c>
      <c r="S209" s="194">
        <v>0</v>
      </c>
      <c r="T209" s="195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96" t="s">
        <v>137</v>
      </c>
      <c r="AT209" s="196" t="s">
        <v>132</v>
      </c>
      <c r="AU209" s="196" t="s">
        <v>83</v>
      </c>
      <c r="AY209" s="16" t="s">
        <v>130</v>
      </c>
      <c r="BE209" s="197">
        <f>IF(N209="základní",J209,0)</f>
        <v>0</v>
      </c>
      <c r="BF209" s="197">
        <f>IF(N209="snížená",J209,0)</f>
        <v>0</v>
      </c>
      <c r="BG209" s="197">
        <f>IF(N209="zákl. přenesená",J209,0)</f>
        <v>0</v>
      </c>
      <c r="BH209" s="197">
        <f>IF(N209="sníž. přenesená",J209,0)</f>
        <v>0</v>
      </c>
      <c r="BI209" s="197">
        <f>IF(N209="nulová",J209,0)</f>
        <v>0</v>
      </c>
      <c r="BJ209" s="16" t="s">
        <v>81</v>
      </c>
      <c r="BK209" s="197">
        <f>ROUND(I209*H209,2)</f>
        <v>0</v>
      </c>
      <c r="BL209" s="16" t="s">
        <v>137</v>
      </c>
      <c r="BM209" s="196" t="s">
        <v>613</v>
      </c>
    </row>
    <row r="210" spans="1:47" s="2" customFormat="1" ht="39">
      <c r="A210" s="33"/>
      <c r="B210" s="34"/>
      <c r="C210" s="35"/>
      <c r="D210" s="198" t="s">
        <v>139</v>
      </c>
      <c r="E210" s="35"/>
      <c r="F210" s="199" t="s">
        <v>240</v>
      </c>
      <c r="G210" s="35"/>
      <c r="H210" s="35"/>
      <c r="I210" s="200"/>
      <c r="J210" s="35"/>
      <c r="K210" s="35"/>
      <c r="L210" s="38"/>
      <c r="M210" s="201"/>
      <c r="N210" s="202"/>
      <c r="O210" s="70"/>
      <c r="P210" s="70"/>
      <c r="Q210" s="70"/>
      <c r="R210" s="70"/>
      <c r="S210" s="70"/>
      <c r="T210" s="71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T210" s="16" t="s">
        <v>139</v>
      </c>
      <c r="AU210" s="16" t="s">
        <v>83</v>
      </c>
    </row>
    <row r="211" spans="2:51" s="13" customFormat="1" ht="11.25">
      <c r="B211" s="203"/>
      <c r="C211" s="204"/>
      <c r="D211" s="198" t="s">
        <v>152</v>
      </c>
      <c r="E211" s="205" t="s">
        <v>1</v>
      </c>
      <c r="F211" s="206" t="s">
        <v>614</v>
      </c>
      <c r="G211" s="204"/>
      <c r="H211" s="207">
        <v>289.874</v>
      </c>
      <c r="I211" s="208"/>
      <c r="J211" s="204"/>
      <c r="K211" s="204"/>
      <c r="L211" s="209"/>
      <c r="M211" s="210"/>
      <c r="N211" s="211"/>
      <c r="O211" s="211"/>
      <c r="P211" s="211"/>
      <c r="Q211" s="211"/>
      <c r="R211" s="211"/>
      <c r="S211" s="211"/>
      <c r="T211" s="212"/>
      <c r="AT211" s="213" t="s">
        <v>152</v>
      </c>
      <c r="AU211" s="213" t="s">
        <v>83</v>
      </c>
      <c r="AV211" s="13" t="s">
        <v>83</v>
      </c>
      <c r="AW211" s="13" t="s">
        <v>30</v>
      </c>
      <c r="AX211" s="13" t="s">
        <v>81</v>
      </c>
      <c r="AY211" s="213" t="s">
        <v>130</v>
      </c>
    </row>
    <row r="212" spans="2:51" s="13" customFormat="1" ht="11.25">
      <c r="B212" s="203"/>
      <c r="C212" s="204"/>
      <c r="D212" s="198" t="s">
        <v>152</v>
      </c>
      <c r="E212" s="204"/>
      <c r="F212" s="206" t="s">
        <v>615</v>
      </c>
      <c r="G212" s="204"/>
      <c r="H212" s="207">
        <v>144.937</v>
      </c>
      <c r="I212" s="208"/>
      <c r="J212" s="204"/>
      <c r="K212" s="204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152</v>
      </c>
      <c r="AU212" s="213" t="s">
        <v>83</v>
      </c>
      <c r="AV212" s="13" t="s">
        <v>83</v>
      </c>
      <c r="AW212" s="13" t="s">
        <v>4</v>
      </c>
      <c r="AX212" s="13" t="s">
        <v>81</v>
      </c>
      <c r="AY212" s="213" t="s">
        <v>130</v>
      </c>
    </row>
    <row r="213" spans="1:65" s="2" customFormat="1" ht="37.9" customHeight="1">
      <c r="A213" s="33"/>
      <c r="B213" s="34"/>
      <c r="C213" s="185" t="s">
        <v>616</v>
      </c>
      <c r="D213" s="185" t="s">
        <v>132</v>
      </c>
      <c r="E213" s="186" t="s">
        <v>245</v>
      </c>
      <c r="F213" s="187" t="s">
        <v>246</v>
      </c>
      <c r="G213" s="188" t="s">
        <v>191</v>
      </c>
      <c r="H213" s="189">
        <v>144.937</v>
      </c>
      <c r="I213" s="190"/>
      <c r="J213" s="191">
        <f>ROUND(I213*H213,2)</f>
        <v>0</v>
      </c>
      <c r="K213" s="187" t="s">
        <v>136</v>
      </c>
      <c r="L213" s="38"/>
      <c r="M213" s="192" t="s">
        <v>1</v>
      </c>
      <c r="N213" s="193" t="s">
        <v>38</v>
      </c>
      <c r="O213" s="70"/>
      <c r="P213" s="194">
        <f>O213*H213</f>
        <v>0</v>
      </c>
      <c r="Q213" s="194">
        <v>0</v>
      </c>
      <c r="R213" s="194">
        <f>Q213*H213</f>
        <v>0</v>
      </c>
      <c r="S213" s="194">
        <v>0</v>
      </c>
      <c r="T213" s="195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96" t="s">
        <v>137</v>
      </c>
      <c r="AT213" s="196" t="s">
        <v>132</v>
      </c>
      <c r="AU213" s="196" t="s">
        <v>83</v>
      </c>
      <c r="AY213" s="16" t="s">
        <v>130</v>
      </c>
      <c r="BE213" s="197">
        <f>IF(N213="základní",J213,0)</f>
        <v>0</v>
      </c>
      <c r="BF213" s="197">
        <f>IF(N213="snížená",J213,0)</f>
        <v>0</v>
      </c>
      <c r="BG213" s="197">
        <f>IF(N213="zákl. přenesená",J213,0)</f>
        <v>0</v>
      </c>
      <c r="BH213" s="197">
        <f>IF(N213="sníž. přenesená",J213,0)</f>
        <v>0</v>
      </c>
      <c r="BI213" s="197">
        <f>IF(N213="nulová",J213,0)</f>
        <v>0</v>
      </c>
      <c r="BJ213" s="16" t="s">
        <v>81</v>
      </c>
      <c r="BK213" s="197">
        <f>ROUND(I213*H213,2)</f>
        <v>0</v>
      </c>
      <c r="BL213" s="16" t="s">
        <v>137</v>
      </c>
      <c r="BM213" s="196" t="s">
        <v>617</v>
      </c>
    </row>
    <row r="214" spans="1:47" s="2" customFormat="1" ht="39">
      <c r="A214" s="33"/>
      <c r="B214" s="34"/>
      <c r="C214" s="35"/>
      <c r="D214" s="198" t="s">
        <v>139</v>
      </c>
      <c r="E214" s="35"/>
      <c r="F214" s="199" t="s">
        <v>248</v>
      </c>
      <c r="G214" s="35"/>
      <c r="H214" s="35"/>
      <c r="I214" s="200"/>
      <c r="J214" s="35"/>
      <c r="K214" s="35"/>
      <c r="L214" s="38"/>
      <c r="M214" s="201"/>
      <c r="N214" s="202"/>
      <c r="O214" s="70"/>
      <c r="P214" s="70"/>
      <c r="Q214" s="70"/>
      <c r="R214" s="70"/>
      <c r="S214" s="70"/>
      <c r="T214" s="71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6" t="s">
        <v>139</v>
      </c>
      <c r="AU214" s="16" t="s">
        <v>83</v>
      </c>
    </row>
    <row r="215" spans="2:51" s="13" customFormat="1" ht="11.25">
      <c r="B215" s="203"/>
      <c r="C215" s="204"/>
      <c r="D215" s="198" t="s">
        <v>152</v>
      </c>
      <c r="E215" s="205" t="s">
        <v>1</v>
      </c>
      <c r="F215" s="206" t="s">
        <v>614</v>
      </c>
      <c r="G215" s="204"/>
      <c r="H215" s="207">
        <v>289.874</v>
      </c>
      <c r="I215" s="208"/>
      <c r="J215" s="204"/>
      <c r="K215" s="204"/>
      <c r="L215" s="209"/>
      <c r="M215" s="210"/>
      <c r="N215" s="211"/>
      <c r="O215" s="211"/>
      <c r="P215" s="211"/>
      <c r="Q215" s="211"/>
      <c r="R215" s="211"/>
      <c r="S215" s="211"/>
      <c r="T215" s="212"/>
      <c r="AT215" s="213" t="s">
        <v>152</v>
      </c>
      <c r="AU215" s="213" t="s">
        <v>83</v>
      </c>
      <c r="AV215" s="13" t="s">
        <v>83</v>
      </c>
      <c r="AW215" s="13" t="s">
        <v>30</v>
      </c>
      <c r="AX215" s="13" t="s">
        <v>81</v>
      </c>
      <c r="AY215" s="213" t="s">
        <v>130</v>
      </c>
    </row>
    <row r="216" spans="2:51" s="13" customFormat="1" ht="11.25">
      <c r="B216" s="203"/>
      <c r="C216" s="204"/>
      <c r="D216" s="198" t="s">
        <v>152</v>
      </c>
      <c r="E216" s="204"/>
      <c r="F216" s="206" t="s">
        <v>615</v>
      </c>
      <c r="G216" s="204"/>
      <c r="H216" s="207">
        <v>144.937</v>
      </c>
      <c r="I216" s="208"/>
      <c r="J216" s="204"/>
      <c r="K216" s="204"/>
      <c r="L216" s="209"/>
      <c r="M216" s="210"/>
      <c r="N216" s="211"/>
      <c r="O216" s="211"/>
      <c r="P216" s="211"/>
      <c r="Q216" s="211"/>
      <c r="R216" s="211"/>
      <c r="S216" s="211"/>
      <c r="T216" s="212"/>
      <c r="AT216" s="213" t="s">
        <v>152</v>
      </c>
      <c r="AU216" s="213" t="s">
        <v>83</v>
      </c>
      <c r="AV216" s="13" t="s">
        <v>83</v>
      </c>
      <c r="AW216" s="13" t="s">
        <v>4</v>
      </c>
      <c r="AX216" s="13" t="s">
        <v>81</v>
      </c>
      <c r="AY216" s="213" t="s">
        <v>130</v>
      </c>
    </row>
    <row r="217" spans="1:65" s="2" customFormat="1" ht="24.2" customHeight="1">
      <c r="A217" s="33"/>
      <c r="B217" s="34"/>
      <c r="C217" s="185" t="s">
        <v>271</v>
      </c>
      <c r="D217" s="185" t="s">
        <v>132</v>
      </c>
      <c r="E217" s="186" t="s">
        <v>252</v>
      </c>
      <c r="F217" s="187" t="s">
        <v>253</v>
      </c>
      <c r="G217" s="188" t="s">
        <v>191</v>
      </c>
      <c r="H217" s="189">
        <v>209.254</v>
      </c>
      <c r="I217" s="190"/>
      <c r="J217" s="191">
        <f>ROUND(I217*H217,2)</f>
        <v>0</v>
      </c>
      <c r="K217" s="187" t="s">
        <v>136</v>
      </c>
      <c r="L217" s="38"/>
      <c r="M217" s="192" t="s">
        <v>1</v>
      </c>
      <c r="N217" s="193" t="s">
        <v>38</v>
      </c>
      <c r="O217" s="70"/>
      <c r="P217" s="194">
        <f>O217*H217</f>
        <v>0</v>
      </c>
      <c r="Q217" s="194">
        <v>0</v>
      </c>
      <c r="R217" s="194">
        <f>Q217*H217</f>
        <v>0</v>
      </c>
      <c r="S217" s="194">
        <v>0</v>
      </c>
      <c r="T217" s="195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6" t="s">
        <v>137</v>
      </c>
      <c r="AT217" s="196" t="s">
        <v>132</v>
      </c>
      <c r="AU217" s="196" t="s">
        <v>83</v>
      </c>
      <c r="AY217" s="16" t="s">
        <v>130</v>
      </c>
      <c r="BE217" s="197">
        <f>IF(N217="základní",J217,0)</f>
        <v>0</v>
      </c>
      <c r="BF217" s="197">
        <f>IF(N217="snížená",J217,0)</f>
        <v>0</v>
      </c>
      <c r="BG217" s="197">
        <f>IF(N217="zákl. přenesená",J217,0)</f>
        <v>0</v>
      </c>
      <c r="BH217" s="197">
        <f>IF(N217="sníž. přenesená",J217,0)</f>
        <v>0</v>
      </c>
      <c r="BI217" s="197">
        <f>IF(N217="nulová",J217,0)</f>
        <v>0</v>
      </c>
      <c r="BJ217" s="16" t="s">
        <v>81</v>
      </c>
      <c r="BK217" s="197">
        <f>ROUND(I217*H217,2)</f>
        <v>0</v>
      </c>
      <c r="BL217" s="16" t="s">
        <v>137</v>
      </c>
      <c r="BM217" s="196" t="s">
        <v>618</v>
      </c>
    </row>
    <row r="218" spans="1:47" s="2" customFormat="1" ht="29.25">
      <c r="A218" s="33"/>
      <c r="B218" s="34"/>
      <c r="C218" s="35"/>
      <c r="D218" s="198" t="s">
        <v>139</v>
      </c>
      <c r="E218" s="35"/>
      <c r="F218" s="199" t="s">
        <v>255</v>
      </c>
      <c r="G218" s="35"/>
      <c r="H218" s="35"/>
      <c r="I218" s="200"/>
      <c r="J218" s="35"/>
      <c r="K218" s="35"/>
      <c r="L218" s="38"/>
      <c r="M218" s="201"/>
      <c r="N218" s="202"/>
      <c r="O218" s="70"/>
      <c r="P218" s="70"/>
      <c r="Q218" s="70"/>
      <c r="R218" s="70"/>
      <c r="S218" s="70"/>
      <c r="T218" s="71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6" t="s">
        <v>139</v>
      </c>
      <c r="AU218" s="16" t="s">
        <v>83</v>
      </c>
    </row>
    <row r="219" spans="1:65" s="2" customFormat="1" ht="16.5" customHeight="1">
      <c r="A219" s="33"/>
      <c r="B219" s="34"/>
      <c r="C219" s="185" t="s">
        <v>279</v>
      </c>
      <c r="D219" s="185" t="s">
        <v>132</v>
      </c>
      <c r="E219" s="186" t="s">
        <v>257</v>
      </c>
      <c r="F219" s="187" t="s">
        <v>258</v>
      </c>
      <c r="G219" s="188" t="s">
        <v>191</v>
      </c>
      <c r="H219" s="189">
        <v>499.128</v>
      </c>
      <c r="I219" s="190"/>
      <c r="J219" s="191">
        <f>ROUND(I219*H219,2)</f>
        <v>0</v>
      </c>
      <c r="K219" s="187" t="s">
        <v>136</v>
      </c>
      <c r="L219" s="38"/>
      <c r="M219" s="192" t="s">
        <v>1</v>
      </c>
      <c r="N219" s="193" t="s">
        <v>38</v>
      </c>
      <c r="O219" s="70"/>
      <c r="P219" s="194">
        <f>O219*H219</f>
        <v>0</v>
      </c>
      <c r="Q219" s="194">
        <v>0</v>
      </c>
      <c r="R219" s="194">
        <f>Q219*H219</f>
        <v>0</v>
      </c>
      <c r="S219" s="194">
        <v>0</v>
      </c>
      <c r="T219" s="195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96" t="s">
        <v>137</v>
      </c>
      <c r="AT219" s="196" t="s">
        <v>132</v>
      </c>
      <c r="AU219" s="196" t="s">
        <v>83</v>
      </c>
      <c r="AY219" s="16" t="s">
        <v>130</v>
      </c>
      <c r="BE219" s="197">
        <f>IF(N219="základní",J219,0)</f>
        <v>0</v>
      </c>
      <c r="BF219" s="197">
        <f>IF(N219="snížená",J219,0)</f>
        <v>0</v>
      </c>
      <c r="BG219" s="197">
        <f>IF(N219="zákl. přenesená",J219,0)</f>
        <v>0</v>
      </c>
      <c r="BH219" s="197">
        <f>IF(N219="sníž. přenesená",J219,0)</f>
        <v>0</v>
      </c>
      <c r="BI219" s="197">
        <f>IF(N219="nulová",J219,0)</f>
        <v>0</v>
      </c>
      <c r="BJ219" s="16" t="s">
        <v>81</v>
      </c>
      <c r="BK219" s="197">
        <f>ROUND(I219*H219,2)</f>
        <v>0</v>
      </c>
      <c r="BL219" s="16" t="s">
        <v>137</v>
      </c>
      <c r="BM219" s="196" t="s">
        <v>619</v>
      </c>
    </row>
    <row r="220" spans="1:47" s="2" customFormat="1" ht="19.5">
      <c r="A220" s="33"/>
      <c r="B220" s="34"/>
      <c r="C220" s="35"/>
      <c r="D220" s="198" t="s">
        <v>139</v>
      </c>
      <c r="E220" s="35"/>
      <c r="F220" s="199" t="s">
        <v>260</v>
      </c>
      <c r="G220" s="35"/>
      <c r="H220" s="35"/>
      <c r="I220" s="200"/>
      <c r="J220" s="35"/>
      <c r="K220" s="35"/>
      <c r="L220" s="38"/>
      <c r="M220" s="201"/>
      <c r="N220" s="202"/>
      <c r="O220" s="70"/>
      <c r="P220" s="70"/>
      <c r="Q220" s="70"/>
      <c r="R220" s="70"/>
      <c r="S220" s="70"/>
      <c r="T220" s="71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T220" s="16" t="s">
        <v>139</v>
      </c>
      <c r="AU220" s="16" t="s">
        <v>83</v>
      </c>
    </row>
    <row r="221" spans="2:51" s="13" customFormat="1" ht="11.25">
      <c r="B221" s="203"/>
      <c r="C221" s="204"/>
      <c r="D221" s="198" t="s">
        <v>152</v>
      </c>
      <c r="E221" s="205" t="s">
        <v>1</v>
      </c>
      <c r="F221" s="206" t="s">
        <v>620</v>
      </c>
      <c r="G221" s="204"/>
      <c r="H221" s="207">
        <v>209.254</v>
      </c>
      <c r="I221" s="208"/>
      <c r="J221" s="204"/>
      <c r="K221" s="204"/>
      <c r="L221" s="209"/>
      <c r="M221" s="210"/>
      <c r="N221" s="211"/>
      <c r="O221" s="211"/>
      <c r="P221" s="211"/>
      <c r="Q221" s="211"/>
      <c r="R221" s="211"/>
      <c r="S221" s="211"/>
      <c r="T221" s="212"/>
      <c r="AT221" s="213" t="s">
        <v>152</v>
      </c>
      <c r="AU221" s="213" t="s">
        <v>83</v>
      </c>
      <c r="AV221" s="13" t="s">
        <v>83</v>
      </c>
      <c r="AW221" s="13" t="s">
        <v>30</v>
      </c>
      <c r="AX221" s="13" t="s">
        <v>73</v>
      </c>
      <c r="AY221" s="213" t="s">
        <v>130</v>
      </c>
    </row>
    <row r="222" spans="2:51" s="13" customFormat="1" ht="11.25">
      <c r="B222" s="203"/>
      <c r="C222" s="204"/>
      <c r="D222" s="198" t="s">
        <v>152</v>
      </c>
      <c r="E222" s="205" t="s">
        <v>1</v>
      </c>
      <c r="F222" s="206" t="s">
        <v>621</v>
      </c>
      <c r="G222" s="204"/>
      <c r="H222" s="207">
        <v>289.874</v>
      </c>
      <c r="I222" s="208"/>
      <c r="J222" s="204"/>
      <c r="K222" s="204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152</v>
      </c>
      <c r="AU222" s="213" t="s">
        <v>83</v>
      </c>
      <c r="AV222" s="13" t="s">
        <v>83</v>
      </c>
      <c r="AW222" s="13" t="s">
        <v>30</v>
      </c>
      <c r="AX222" s="13" t="s">
        <v>73</v>
      </c>
      <c r="AY222" s="213" t="s">
        <v>130</v>
      </c>
    </row>
    <row r="223" spans="2:51" s="14" customFormat="1" ht="11.25">
      <c r="B223" s="214"/>
      <c r="C223" s="215"/>
      <c r="D223" s="198" t="s">
        <v>152</v>
      </c>
      <c r="E223" s="216" t="s">
        <v>1</v>
      </c>
      <c r="F223" s="217" t="s">
        <v>155</v>
      </c>
      <c r="G223" s="215"/>
      <c r="H223" s="218">
        <v>499.12800000000004</v>
      </c>
      <c r="I223" s="219"/>
      <c r="J223" s="215"/>
      <c r="K223" s="215"/>
      <c r="L223" s="220"/>
      <c r="M223" s="221"/>
      <c r="N223" s="222"/>
      <c r="O223" s="222"/>
      <c r="P223" s="222"/>
      <c r="Q223" s="222"/>
      <c r="R223" s="222"/>
      <c r="S223" s="222"/>
      <c r="T223" s="223"/>
      <c r="AT223" s="224" t="s">
        <v>152</v>
      </c>
      <c r="AU223" s="224" t="s">
        <v>83</v>
      </c>
      <c r="AV223" s="14" t="s">
        <v>137</v>
      </c>
      <c r="AW223" s="14" t="s">
        <v>30</v>
      </c>
      <c r="AX223" s="14" t="s">
        <v>81</v>
      </c>
      <c r="AY223" s="224" t="s">
        <v>130</v>
      </c>
    </row>
    <row r="224" spans="1:65" s="2" customFormat="1" ht="24.2" customHeight="1">
      <c r="A224" s="33"/>
      <c r="B224" s="34"/>
      <c r="C224" s="185" t="s">
        <v>292</v>
      </c>
      <c r="D224" s="185" t="s">
        <v>132</v>
      </c>
      <c r="E224" s="186" t="s">
        <v>263</v>
      </c>
      <c r="F224" s="187" t="s">
        <v>264</v>
      </c>
      <c r="G224" s="188" t="s">
        <v>191</v>
      </c>
      <c r="H224" s="189">
        <v>521.896</v>
      </c>
      <c r="I224" s="190"/>
      <c r="J224" s="191">
        <f>ROUND(I224*H224,2)</f>
        <v>0</v>
      </c>
      <c r="K224" s="187" t="s">
        <v>136</v>
      </c>
      <c r="L224" s="38"/>
      <c r="M224" s="192" t="s">
        <v>1</v>
      </c>
      <c r="N224" s="193" t="s">
        <v>38</v>
      </c>
      <c r="O224" s="70"/>
      <c r="P224" s="194">
        <f>O224*H224</f>
        <v>0</v>
      </c>
      <c r="Q224" s="194">
        <v>0</v>
      </c>
      <c r="R224" s="194">
        <f>Q224*H224</f>
        <v>0</v>
      </c>
      <c r="S224" s="194">
        <v>0</v>
      </c>
      <c r="T224" s="195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96" t="s">
        <v>137</v>
      </c>
      <c r="AT224" s="196" t="s">
        <v>132</v>
      </c>
      <c r="AU224" s="196" t="s">
        <v>83</v>
      </c>
      <c r="AY224" s="16" t="s">
        <v>130</v>
      </c>
      <c r="BE224" s="197">
        <f>IF(N224="základní",J224,0)</f>
        <v>0</v>
      </c>
      <c r="BF224" s="197">
        <f>IF(N224="snížená",J224,0)</f>
        <v>0</v>
      </c>
      <c r="BG224" s="197">
        <f>IF(N224="zákl. přenesená",J224,0)</f>
        <v>0</v>
      </c>
      <c r="BH224" s="197">
        <f>IF(N224="sníž. přenesená",J224,0)</f>
        <v>0</v>
      </c>
      <c r="BI224" s="197">
        <f>IF(N224="nulová",J224,0)</f>
        <v>0</v>
      </c>
      <c r="BJ224" s="16" t="s">
        <v>81</v>
      </c>
      <c r="BK224" s="197">
        <f>ROUND(I224*H224,2)</f>
        <v>0</v>
      </c>
      <c r="BL224" s="16" t="s">
        <v>137</v>
      </c>
      <c r="BM224" s="196" t="s">
        <v>622</v>
      </c>
    </row>
    <row r="225" spans="1:47" s="2" customFormat="1" ht="29.25">
      <c r="A225" s="33"/>
      <c r="B225" s="34"/>
      <c r="C225" s="35"/>
      <c r="D225" s="198" t="s">
        <v>139</v>
      </c>
      <c r="E225" s="35"/>
      <c r="F225" s="199" t="s">
        <v>266</v>
      </c>
      <c r="G225" s="35"/>
      <c r="H225" s="35"/>
      <c r="I225" s="200"/>
      <c r="J225" s="35"/>
      <c r="K225" s="35"/>
      <c r="L225" s="38"/>
      <c r="M225" s="201"/>
      <c r="N225" s="202"/>
      <c r="O225" s="70"/>
      <c r="P225" s="70"/>
      <c r="Q225" s="70"/>
      <c r="R225" s="70"/>
      <c r="S225" s="70"/>
      <c r="T225" s="71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6" t="s">
        <v>139</v>
      </c>
      <c r="AU225" s="16" t="s">
        <v>83</v>
      </c>
    </row>
    <row r="226" spans="2:51" s="13" customFormat="1" ht="11.25">
      <c r="B226" s="203"/>
      <c r="C226" s="204"/>
      <c r="D226" s="198" t="s">
        <v>152</v>
      </c>
      <c r="E226" s="205" t="s">
        <v>1</v>
      </c>
      <c r="F226" s="206" t="s">
        <v>623</v>
      </c>
      <c r="G226" s="204"/>
      <c r="H226" s="207">
        <v>811.77</v>
      </c>
      <c r="I226" s="208"/>
      <c r="J226" s="204"/>
      <c r="K226" s="204"/>
      <c r="L226" s="209"/>
      <c r="M226" s="210"/>
      <c r="N226" s="211"/>
      <c r="O226" s="211"/>
      <c r="P226" s="211"/>
      <c r="Q226" s="211"/>
      <c r="R226" s="211"/>
      <c r="S226" s="211"/>
      <c r="T226" s="212"/>
      <c r="AT226" s="213" t="s">
        <v>152</v>
      </c>
      <c r="AU226" s="213" t="s">
        <v>83</v>
      </c>
      <c r="AV226" s="13" t="s">
        <v>83</v>
      </c>
      <c r="AW226" s="13" t="s">
        <v>30</v>
      </c>
      <c r="AX226" s="13" t="s">
        <v>73</v>
      </c>
      <c r="AY226" s="213" t="s">
        <v>130</v>
      </c>
    </row>
    <row r="227" spans="2:51" s="13" customFormat="1" ht="11.25">
      <c r="B227" s="203"/>
      <c r="C227" s="204"/>
      <c r="D227" s="198" t="s">
        <v>152</v>
      </c>
      <c r="E227" s="205" t="s">
        <v>1</v>
      </c>
      <c r="F227" s="206" t="s">
        <v>624</v>
      </c>
      <c r="G227" s="204"/>
      <c r="H227" s="207">
        <v>-30.08</v>
      </c>
      <c r="I227" s="208"/>
      <c r="J227" s="204"/>
      <c r="K227" s="204"/>
      <c r="L227" s="209"/>
      <c r="M227" s="210"/>
      <c r="N227" s="211"/>
      <c r="O227" s="211"/>
      <c r="P227" s="211"/>
      <c r="Q227" s="211"/>
      <c r="R227" s="211"/>
      <c r="S227" s="211"/>
      <c r="T227" s="212"/>
      <c r="AT227" s="213" t="s">
        <v>152</v>
      </c>
      <c r="AU227" s="213" t="s">
        <v>83</v>
      </c>
      <c r="AV227" s="13" t="s">
        <v>83</v>
      </c>
      <c r="AW227" s="13" t="s">
        <v>30</v>
      </c>
      <c r="AX227" s="13" t="s">
        <v>73</v>
      </c>
      <c r="AY227" s="213" t="s">
        <v>130</v>
      </c>
    </row>
    <row r="228" spans="2:51" s="13" customFormat="1" ht="11.25">
      <c r="B228" s="203"/>
      <c r="C228" s="204"/>
      <c r="D228" s="198" t="s">
        <v>152</v>
      </c>
      <c r="E228" s="205" t="s">
        <v>1</v>
      </c>
      <c r="F228" s="206" t="s">
        <v>625</v>
      </c>
      <c r="G228" s="204"/>
      <c r="H228" s="207">
        <v>-143.04</v>
      </c>
      <c r="I228" s="208"/>
      <c r="J228" s="204"/>
      <c r="K228" s="204"/>
      <c r="L228" s="209"/>
      <c r="M228" s="210"/>
      <c r="N228" s="211"/>
      <c r="O228" s="211"/>
      <c r="P228" s="211"/>
      <c r="Q228" s="211"/>
      <c r="R228" s="211"/>
      <c r="S228" s="211"/>
      <c r="T228" s="212"/>
      <c r="AT228" s="213" t="s">
        <v>152</v>
      </c>
      <c r="AU228" s="213" t="s">
        <v>83</v>
      </c>
      <c r="AV228" s="13" t="s">
        <v>83</v>
      </c>
      <c r="AW228" s="13" t="s">
        <v>30</v>
      </c>
      <c r="AX228" s="13" t="s">
        <v>73</v>
      </c>
      <c r="AY228" s="213" t="s">
        <v>130</v>
      </c>
    </row>
    <row r="229" spans="2:51" s="13" customFormat="1" ht="11.25">
      <c r="B229" s="203"/>
      <c r="C229" s="204"/>
      <c r="D229" s="198" t="s">
        <v>152</v>
      </c>
      <c r="E229" s="205" t="s">
        <v>1</v>
      </c>
      <c r="F229" s="206" t="s">
        <v>626</v>
      </c>
      <c r="G229" s="204"/>
      <c r="H229" s="207">
        <v>-54.6</v>
      </c>
      <c r="I229" s="208"/>
      <c r="J229" s="204"/>
      <c r="K229" s="204"/>
      <c r="L229" s="209"/>
      <c r="M229" s="210"/>
      <c r="N229" s="211"/>
      <c r="O229" s="211"/>
      <c r="P229" s="211"/>
      <c r="Q229" s="211"/>
      <c r="R229" s="211"/>
      <c r="S229" s="211"/>
      <c r="T229" s="212"/>
      <c r="AT229" s="213" t="s">
        <v>152</v>
      </c>
      <c r="AU229" s="213" t="s">
        <v>83</v>
      </c>
      <c r="AV229" s="13" t="s">
        <v>83</v>
      </c>
      <c r="AW229" s="13" t="s">
        <v>30</v>
      </c>
      <c r="AX229" s="13" t="s">
        <v>73</v>
      </c>
      <c r="AY229" s="213" t="s">
        <v>130</v>
      </c>
    </row>
    <row r="230" spans="2:51" s="13" customFormat="1" ht="11.25">
      <c r="B230" s="203"/>
      <c r="C230" s="204"/>
      <c r="D230" s="198" t="s">
        <v>152</v>
      </c>
      <c r="E230" s="205" t="s">
        <v>1</v>
      </c>
      <c r="F230" s="206" t="s">
        <v>627</v>
      </c>
      <c r="G230" s="204"/>
      <c r="H230" s="207">
        <v>-20.5</v>
      </c>
      <c r="I230" s="208"/>
      <c r="J230" s="204"/>
      <c r="K230" s="204"/>
      <c r="L230" s="209"/>
      <c r="M230" s="210"/>
      <c r="N230" s="211"/>
      <c r="O230" s="211"/>
      <c r="P230" s="211"/>
      <c r="Q230" s="211"/>
      <c r="R230" s="211"/>
      <c r="S230" s="211"/>
      <c r="T230" s="212"/>
      <c r="AT230" s="213" t="s">
        <v>152</v>
      </c>
      <c r="AU230" s="213" t="s">
        <v>83</v>
      </c>
      <c r="AV230" s="13" t="s">
        <v>83</v>
      </c>
      <c r="AW230" s="13" t="s">
        <v>30</v>
      </c>
      <c r="AX230" s="13" t="s">
        <v>73</v>
      </c>
      <c r="AY230" s="213" t="s">
        <v>130</v>
      </c>
    </row>
    <row r="231" spans="2:51" s="13" customFormat="1" ht="11.25">
      <c r="B231" s="203"/>
      <c r="C231" s="204"/>
      <c r="D231" s="198" t="s">
        <v>152</v>
      </c>
      <c r="E231" s="205" t="s">
        <v>1</v>
      </c>
      <c r="F231" s="206" t="s">
        <v>628</v>
      </c>
      <c r="G231" s="204"/>
      <c r="H231" s="207">
        <v>-1.38</v>
      </c>
      <c r="I231" s="208"/>
      <c r="J231" s="204"/>
      <c r="K231" s="204"/>
      <c r="L231" s="209"/>
      <c r="M231" s="210"/>
      <c r="N231" s="211"/>
      <c r="O231" s="211"/>
      <c r="P231" s="211"/>
      <c r="Q231" s="211"/>
      <c r="R231" s="211"/>
      <c r="S231" s="211"/>
      <c r="T231" s="212"/>
      <c r="AT231" s="213" t="s">
        <v>152</v>
      </c>
      <c r="AU231" s="213" t="s">
        <v>83</v>
      </c>
      <c r="AV231" s="13" t="s">
        <v>83</v>
      </c>
      <c r="AW231" s="13" t="s">
        <v>30</v>
      </c>
      <c r="AX231" s="13" t="s">
        <v>73</v>
      </c>
      <c r="AY231" s="213" t="s">
        <v>130</v>
      </c>
    </row>
    <row r="232" spans="2:51" s="13" customFormat="1" ht="33.75">
      <c r="B232" s="203"/>
      <c r="C232" s="204"/>
      <c r="D232" s="198" t="s">
        <v>152</v>
      </c>
      <c r="E232" s="205" t="s">
        <v>1</v>
      </c>
      <c r="F232" s="206" t="s">
        <v>629</v>
      </c>
      <c r="G232" s="204"/>
      <c r="H232" s="207">
        <v>-40.274</v>
      </c>
      <c r="I232" s="208"/>
      <c r="J232" s="204"/>
      <c r="K232" s="204"/>
      <c r="L232" s="209"/>
      <c r="M232" s="210"/>
      <c r="N232" s="211"/>
      <c r="O232" s="211"/>
      <c r="P232" s="211"/>
      <c r="Q232" s="211"/>
      <c r="R232" s="211"/>
      <c r="S232" s="211"/>
      <c r="T232" s="212"/>
      <c r="AT232" s="213" t="s">
        <v>152</v>
      </c>
      <c r="AU232" s="213" t="s">
        <v>83</v>
      </c>
      <c r="AV232" s="13" t="s">
        <v>83</v>
      </c>
      <c r="AW232" s="13" t="s">
        <v>30</v>
      </c>
      <c r="AX232" s="13" t="s">
        <v>73</v>
      </c>
      <c r="AY232" s="213" t="s">
        <v>130</v>
      </c>
    </row>
    <row r="233" spans="2:51" s="14" customFormat="1" ht="11.25">
      <c r="B233" s="214"/>
      <c r="C233" s="215"/>
      <c r="D233" s="198" t="s">
        <v>152</v>
      </c>
      <c r="E233" s="216" t="s">
        <v>1</v>
      </c>
      <c r="F233" s="217" t="s">
        <v>155</v>
      </c>
      <c r="G233" s="215"/>
      <c r="H233" s="218">
        <v>521.896</v>
      </c>
      <c r="I233" s="219"/>
      <c r="J233" s="215"/>
      <c r="K233" s="215"/>
      <c r="L233" s="220"/>
      <c r="M233" s="221"/>
      <c r="N233" s="222"/>
      <c r="O233" s="222"/>
      <c r="P233" s="222"/>
      <c r="Q233" s="222"/>
      <c r="R233" s="222"/>
      <c r="S233" s="222"/>
      <c r="T233" s="223"/>
      <c r="AT233" s="224" t="s">
        <v>152</v>
      </c>
      <c r="AU233" s="224" t="s">
        <v>83</v>
      </c>
      <c r="AV233" s="14" t="s">
        <v>137</v>
      </c>
      <c r="AW233" s="14" t="s">
        <v>30</v>
      </c>
      <c r="AX233" s="14" t="s">
        <v>81</v>
      </c>
      <c r="AY233" s="224" t="s">
        <v>130</v>
      </c>
    </row>
    <row r="234" spans="1:65" s="2" customFormat="1" ht="24.2" customHeight="1">
      <c r="A234" s="33"/>
      <c r="B234" s="34"/>
      <c r="C234" s="185" t="s">
        <v>298</v>
      </c>
      <c r="D234" s="185" t="s">
        <v>132</v>
      </c>
      <c r="E234" s="186" t="s">
        <v>272</v>
      </c>
      <c r="F234" s="187" t="s">
        <v>273</v>
      </c>
      <c r="G234" s="188" t="s">
        <v>191</v>
      </c>
      <c r="H234" s="189">
        <v>179.174</v>
      </c>
      <c r="I234" s="190"/>
      <c r="J234" s="191">
        <f>ROUND(I234*H234,2)</f>
        <v>0</v>
      </c>
      <c r="K234" s="187" t="s">
        <v>136</v>
      </c>
      <c r="L234" s="38"/>
      <c r="M234" s="192" t="s">
        <v>1</v>
      </c>
      <c r="N234" s="193" t="s">
        <v>38</v>
      </c>
      <c r="O234" s="70"/>
      <c r="P234" s="194">
        <f>O234*H234</f>
        <v>0</v>
      </c>
      <c r="Q234" s="194">
        <v>0</v>
      </c>
      <c r="R234" s="194">
        <f>Q234*H234</f>
        <v>0</v>
      </c>
      <c r="S234" s="194">
        <v>0</v>
      </c>
      <c r="T234" s="195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96" t="s">
        <v>137</v>
      </c>
      <c r="AT234" s="196" t="s">
        <v>132</v>
      </c>
      <c r="AU234" s="196" t="s">
        <v>83</v>
      </c>
      <c r="AY234" s="16" t="s">
        <v>130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16" t="s">
        <v>81</v>
      </c>
      <c r="BK234" s="197">
        <f>ROUND(I234*H234,2)</f>
        <v>0</v>
      </c>
      <c r="BL234" s="16" t="s">
        <v>137</v>
      </c>
      <c r="BM234" s="196" t="s">
        <v>630</v>
      </c>
    </row>
    <row r="235" spans="1:47" s="2" customFormat="1" ht="39">
      <c r="A235" s="33"/>
      <c r="B235" s="34"/>
      <c r="C235" s="35"/>
      <c r="D235" s="198" t="s">
        <v>139</v>
      </c>
      <c r="E235" s="35"/>
      <c r="F235" s="199" t="s">
        <v>275</v>
      </c>
      <c r="G235" s="35"/>
      <c r="H235" s="35"/>
      <c r="I235" s="200"/>
      <c r="J235" s="35"/>
      <c r="K235" s="35"/>
      <c r="L235" s="38"/>
      <c r="M235" s="201"/>
      <c r="N235" s="202"/>
      <c r="O235" s="70"/>
      <c r="P235" s="70"/>
      <c r="Q235" s="70"/>
      <c r="R235" s="70"/>
      <c r="S235" s="70"/>
      <c r="T235" s="71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6" t="s">
        <v>139</v>
      </c>
      <c r="AU235" s="16" t="s">
        <v>83</v>
      </c>
    </row>
    <row r="236" spans="2:51" s="13" customFormat="1" ht="11.25">
      <c r="B236" s="203"/>
      <c r="C236" s="204"/>
      <c r="D236" s="198" t="s">
        <v>152</v>
      </c>
      <c r="E236" s="205" t="s">
        <v>1</v>
      </c>
      <c r="F236" s="206" t="s">
        <v>631</v>
      </c>
      <c r="G236" s="204"/>
      <c r="H236" s="207">
        <v>143.04</v>
      </c>
      <c r="I236" s="208"/>
      <c r="J236" s="204"/>
      <c r="K236" s="204"/>
      <c r="L236" s="209"/>
      <c r="M236" s="210"/>
      <c r="N236" s="211"/>
      <c r="O236" s="211"/>
      <c r="P236" s="211"/>
      <c r="Q236" s="211"/>
      <c r="R236" s="211"/>
      <c r="S236" s="211"/>
      <c r="T236" s="212"/>
      <c r="AT236" s="213" t="s">
        <v>152</v>
      </c>
      <c r="AU236" s="213" t="s">
        <v>83</v>
      </c>
      <c r="AV236" s="13" t="s">
        <v>83</v>
      </c>
      <c r="AW236" s="13" t="s">
        <v>30</v>
      </c>
      <c r="AX236" s="13" t="s">
        <v>73</v>
      </c>
      <c r="AY236" s="213" t="s">
        <v>130</v>
      </c>
    </row>
    <row r="237" spans="2:51" s="13" customFormat="1" ht="11.25">
      <c r="B237" s="203"/>
      <c r="C237" s="204"/>
      <c r="D237" s="198" t="s">
        <v>152</v>
      </c>
      <c r="E237" s="205" t="s">
        <v>1</v>
      </c>
      <c r="F237" s="206" t="s">
        <v>632</v>
      </c>
      <c r="G237" s="204"/>
      <c r="H237" s="207">
        <v>54.6</v>
      </c>
      <c r="I237" s="208"/>
      <c r="J237" s="204"/>
      <c r="K237" s="204"/>
      <c r="L237" s="209"/>
      <c r="M237" s="210"/>
      <c r="N237" s="211"/>
      <c r="O237" s="211"/>
      <c r="P237" s="211"/>
      <c r="Q237" s="211"/>
      <c r="R237" s="211"/>
      <c r="S237" s="211"/>
      <c r="T237" s="212"/>
      <c r="AT237" s="213" t="s">
        <v>152</v>
      </c>
      <c r="AU237" s="213" t="s">
        <v>83</v>
      </c>
      <c r="AV237" s="13" t="s">
        <v>83</v>
      </c>
      <c r="AW237" s="13" t="s">
        <v>30</v>
      </c>
      <c r="AX237" s="13" t="s">
        <v>73</v>
      </c>
      <c r="AY237" s="213" t="s">
        <v>130</v>
      </c>
    </row>
    <row r="238" spans="2:51" s="13" customFormat="1" ht="11.25">
      <c r="B238" s="203"/>
      <c r="C238" s="204"/>
      <c r="D238" s="198" t="s">
        <v>152</v>
      </c>
      <c r="E238" s="205" t="s">
        <v>1</v>
      </c>
      <c r="F238" s="206" t="s">
        <v>633</v>
      </c>
      <c r="G238" s="204"/>
      <c r="H238" s="207">
        <v>20.5</v>
      </c>
      <c r="I238" s="208"/>
      <c r="J238" s="204"/>
      <c r="K238" s="204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152</v>
      </c>
      <c r="AU238" s="213" t="s">
        <v>83</v>
      </c>
      <c r="AV238" s="13" t="s">
        <v>83</v>
      </c>
      <c r="AW238" s="13" t="s">
        <v>30</v>
      </c>
      <c r="AX238" s="13" t="s">
        <v>73</v>
      </c>
      <c r="AY238" s="213" t="s">
        <v>130</v>
      </c>
    </row>
    <row r="239" spans="2:51" s="13" customFormat="1" ht="11.25">
      <c r="B239" s="203"/>
      <c r="C239" s="204"/>
      <c r="D239" s="198" t="s">
        <v>152</v>
      </c>
      <c r="E239" s="205" t="s">
        <v>1</v>
      </c>
      <c r="F239" s="206" t="s">
        <v>634</v>
      </c>
      <c r="G239" s="204"/>
      <c r="H239" s="207">
        <v>1.38</v>
      </c>
      <c r="I239" s="208"/>
      <c r="J239" s="204"/>
      <c r="K239" s="204"/>
      <c r="L239" s="209"/>
      <c r="M239" s="210"/>
      <c r="N239" s="211"/>
      <c r="O239" s="211"/>
      <c r="P239" s="211"/>
      <c r="Q239" s="211"/>
      <c r="R239" s="211"/>
      <c r="S239" s="211"/>
      <c r="T239" s="212"/>
      <c r="AT239" s="213" t="s">
        <v>152</v>
      </c>
      <c r="AU239" s="213" t="s">
        <v>83</v>
      </c>
      <c r="AV239" s="13" t="s">
        <v>83</v>
      </c>
      <c r="AW239" s="13" t="s">
        <v>30</v>
      </c>
      <c r="AX239" s="13" t="s">
        <v>73</v>
      </c>
      <c r="AY239" s="213" t="s">
        <v>130</v>
      </c>
    </row>
    <row r="240" spans="2:51" s="13" customFormat="1" ht="11.25">
      <c r="B240" s="203"/>
      <c r="C240" s="204"/>
      <c r="D240" s="198" t="s">
        <v>152</v>
      </c>
      <c r="E240" s="205" t="s">
        <v>1</v>
      </c>
      <c r="F240" s="206" t="s">
        <v>635</v>
      </c>
      <c r="G240" s="204"/>
      <c r="H240" s="207">
        <v>-29.256</v>
      </c>
      <c r="I240" s="208"/>
      <c r="J240" s="204"/>
      <c r="K240" s="204"/>
      <c r="L240" s="209"/>
      <c r="M240" s="210"/>
      <c r="N240" s="211"/>
      <c r="O240" s="211"/>
      <c r="P240" s="211"/>
      <c r="Q240" s="211"/>
      <c r="R240" s="211"/>
      <c r="S240" s="211"/>
      <c r="T240" s="212"/>
      <c r="AT240" s="213" t="s">
        <v>152</v>
      </c>
      <c r="AU240" s="213" t="s">
        <v>83</v>
      </c>
      <c r="AV240" s="13" t="s">
        <v>83</v>
      </c>
      <c r="AW240" s="13" t="s">
        <v>30</v>
      </c>
      <c r="AX240" s="13" t="s">
        <v>73</v>
      </c>
      <c r="AY240" s="213" t="s">
        <v>130</v>
      </c>
    </row>
    <row r="241" spans="2:51" s="13" customFormat="1" ht="11.25">
      <c r="B241" s="203"/>
      <c r="C241" s="204"/>
      <c r="D241" s="198" t="s">
        <v>152</v>
      </c>
      <c r="E241" s="205" t="s">
        <v>1</v>
      </c>
      <c r="F241" s="206" t="s">
        <v>636</v>
      </c>
      <c r="G241" s="204"/>
      <c r="H241" s="207">
        <v>-9.802</v>
      </c>
      <c r="I241" s="208"/>
      <c r="J241" s="204"/>
      <c r="K241" s="204"/>
      <c r="L241" s="209"/>
      <c r="M241" s="210"/>
      <c r="N241" s="211"/>
      <c r="O241" s="211"/>
      <c r="P241" s="211"/>
      <c r="Q241" s="211"/>
      <c r="R241" s="211"/>
      <c r="S241" s="211"/>
      <c r="T241" s="212"/>
      <c r="AT241" s="213" t="s">
        <v>152</v>
      </c>
      <c r="AU241" s="213" t="s">
        <v>83</v>
      </c>
      <c r="AV241" s="13" t="s">
        <v>83</v>
      </c>
      <c r="AW241" s="13" t="s">
        <v>30</v>
      </c>
      <c r="AX241" s="13" t="s">
        <v>73</v>
      </c>
      <c r="AY241" s="213" t="s">
        <v>130</v>
      </c>
    </row>
    <row r="242" spans="2:51" s="13" customFormat="1" ht="11.25">
      <c r="B242" s="203"/>
      <c r="C242" s="204"/>
      <c r="D242" s="198" t="s">
        <v>152</v>
      </c>
      <c r="E242" s="205" t="s">
        <v>1</v>
      </c>
      <c r="F242" s="206" t="s">
        <v>637</v>
      </c>
      <c r="G242" s="204"/>
      <c r="H242" s="207">
        <v>-1.288</v>
      </c>
      <c r="I242" s="208"/>
      <c r="J242" s="204"/>
      <c r="K242" s="204"/>
      <c r="L242" s="209"/>
      <c r="M242" s="210"/>
      <c r="N242" s="211"/>
      <c r="O242" s="211"/>
      <c r="P242" s="211"/>
      <c r="Q242" s="211"/>
      <c r="R242" s="211"/>
      <c r="S242" s="211"/>
      <c r="T242" s="212"/>
      <c r="AT242" s="213" t="s">
        <v>152</v>
      </c>
      <c r="AU242" s="213" t="s">
        <v>83</v>
      </c>
      <c r="AV242" s="13" t="s">
        <v>83</v>
      </c>
      <c r="AW242" s="13" t="s">
        <v>30</v>
      </c>
      <c r="AX242" s="13" t="s">
        <v>73</v>
      </c>
      <c r="AY242" s="213" t="s">
        <v>130</v>
      </c>
    </row>
    <row r="243" spans="2:51" s="14" customFormat="1" ht="11.25">
      <c r="B243" s="214"/>
      <c r="C243" s="215"/>
      <c r="D243" s="198" t="s">
        <v>152</v>
      </c>
      <c r="E243" s="216" t="s">
        <v>1</v>
      </c>
      <c r="F243" s="217" t="s">
        <v>155</v>
      </c>
      <c r="G243" s="215"/>
      <c r="H243" s="218">
        <v>179.17399999999998</v>
      </c>
      <c r="I243" s="219"/>
      <c r="J243" s="215"/>
      <c r="K243" s="215"/>
      <c r="L243" s="220"/>
      <c r="M243" s="221"/>
      <c r="N243" s="222"/>
      <c r="O243" s="222"/>
      <c r="P243" s="222"/>
      <c r="Q243" s="222"/>
      <c r="R243" s="222"/>
      <c r="S243" s="222"/>
      <c r="T243" s="223"/>
      <c r="AT243" s="224" t="s">
        <v>152</v>
      </c>
      <c r="AU243" s="224" t="s">
        <v>83</v>
      </c>
      <c r="AV243" s="14" t="s">
        <v>137</v>
      </c>
      <c r="AW243" s="14" t="s">
        <v>30</v>
      </c>
      <c r="AX243" s="14" t="s">
        <v>81</v>
      </c>
      <c r="AY243" s="224" t="s">
        <v>130</v>
      </c>
    </row>
    <row r="244" spans="1:65" s="2" customFormat="1" ht="16.5" customHeight="1">
      <c r="A244" s="33"/>
      <c r="B244" s="34"/>
      <c r="C244" s="225" t="s">
        <v>304</v>
      </c>
      <c r="D244" s="225" t="s">
        <v>280</v>
      </c>
      <c r="E244" s="226" t="s">
        <v>281</v>
      </c>
      <c r="F244" s="227" t="s">
        <v>282</v>
      </c>
      <c r="G244" s="228" t="s">
        <v>283</v>
      </c>
      <c r="H244" s="229">
        <v>322.513</v>
      </c>
      <c r="I244" s="230"/>
      <c r="J244" s="231">
        <f>ROUND(I244*H244,2)</f>
        <v>0</v>
      </c>
      <c r="K244" s="227" t="s">
        <v>136</v>
      </c>
      <c r="L244" s="232"/>
      <c r="M244" s="233" t="s">
        <v>1</v>
      </c>
      <c r="N244" s="234" t="s">
        <v>38</v>
      </c>
      <c r="O244" s="70"/>
      <c r="P244" s="194">
        <f>O244*H244</f>
        <v>0</v>
      </c>
      <c r="Q244" s="194">
        <v>1</v>
      </c>
      <c r="R244" s="194">
        <f>Q244*H244</f>
        <v>322.513</v>
      </c>
      <c r="S244" s="194">
        <v>0</v>
      </c>
      <c r="T244" s="195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96" t="s">
        <v>178</v>
      </c>
      <c r="AT244" s="196" t="s">
        <v>280</v>
      </c>
      <c r="AU244" s="196" t="s">
        <v>83</v>
      </c>
      <c r="AY244" s="16" t="s">
        <v>130</v>
      </c>
      <c r="BE244" s="197">
        <f>IF(N244="základní",J244,0)</f>
        <v>0</v>
      </c>
      <c r="BF244" s="197">
        <f>IF(N244="snížená",J244,0)</f>
        <v>0</v>
      </c>
      <c r="BG244" s="197">
        <f>IF(N244="zákl. přenesená",J244,0)</f>
        <v>0</v>
      </c>
      <c r="BH244" s="197">
        <f>IF(N244="sníž. přenesená",J244,0)</f>
        <v>0</v>
      </c>
      <c r="BI244" s="197">
        <f>IF(N244="nulová",J244,0)</f>
        <v>0</v>
      </c>
      <c r="BJ244" s="16" t="s">
        <v>81</v>
      </c>
      <c r="BK244" s="197">
        <f>ROUND(I244*H244,2)</f>
        <v>0</v>
      </c>
      <c r="BL244" s="16" t="s">
        <v>137</v>
      </c>
      <c r="BM244" s="196" t="s">
        <v>638</v>
      </c>
    </row>
    <row r="245" spans="1:47" s="2" customFormat="1" ht="11.25">
      <c r="A245" s="33"/>
      <c r="B245" s="34"/>
      <c r="C245" s="35"/>
      <c r="D245" s="198" t="s">
        <v>139</v>
      </c>
      <c r="E245" s="35"/>
      <c r="F245" s="199" t="s">
        <v>282</v>
      </c>
      <c r="G245" s="35"/>
      <c r="H245" s="35"/>
      <c r="I245" s="200"/>
      <c r="J245" s="35"/>
      <c r="K245" s="35"/>
      <c r="L245" s="38"/>
      <c r="M245" s="201"/>
      <c r="N245" s="202"/>
      <c r="O245" s="70"/>
      <c r="P245" s="70"/>
      <c r="Q245" s="70"/>
      <c r="R245" s="70"/>
      <c r="S245" s="70"/>
      <c r="T245" s="71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6" t="s">
        <v>139</v>
      </c>
      <c r="AU245" s="16" t="s">
        <v>83</v>
      </c>
    </row>
    <row r="246" spans="2:51" s="13" customFormat="1" ht="11.25">
      <c r="B246" s="203"/>
      <c r="C246" s="204"/>
      <c r="D246" s="198" t="s">
        <v>152</v>
      </c>
      <c r="E246" s="205" t="s">
        <v>1</v>
      </c>
      <c r="F246" s="206" t="s">
        <v>639</v>
      </c>
      <c r="G246" s="204"/>
      <c r="H246" s="207">
        <v>322.513</v>
      </c>
      <c r="I246" s="208"/>
      <c r="J246" s="204"/>
      <c r="K246" s="204"/>
      <c r="L246" s="209"/>
      <c r="M246" s="210"/>
      <c r="N246" s="211"/>
      <c r="O246" s="211"/>
      <c r="P246" s="211"/>
      <c r="Q246" s="211"/>
      <c r="R246" s="211"/>
      <c r="S246" s="211"/>
      <c r="T246" s="212"/>
      <c r="AT246" s="213" t="s">
        <v>152</v>
      </c>
      <c r="AU246" s="213" t="s">
        <v>83</v>
      </c>
      <c r="AV246" s="13" t="s">
        <v>83</v>
      </c>
      <c r="AW246" s="13" t="s">
        <v>30</v>
      </c>
      <c r="AX246" s="13" t="s">
        <v>81</v>
      </c>
      <c r="AY246" s="213" t="s">
        <v>130</v>
      </c>
    </row>
    <row r="247" spans="2:63" s="12" customFormat="1" ht="22.9" customHeight="1">
      <c r="B247" s="169"/>
      <c r="C247" s="170"/>
      <c r="D247" s="171" t="s">
        <v>72</v>
      </c>
      <c r="E247" s="183" t="s">
        <v>146</v>
      </c>
      <c r="F247" s="183" t="s">
        <v>286</v>
      </c>
      <c r="G247" s="170"/>
      <c r="H247" s="170"/>
      <c r="I247" s="173"/>
      <c r="J247" s="184">
        <f>BK247</f>
        <v>0</v>
      </c>
      <c r="K247" s="170"/>
      <c r="L247" s="175"/>
      <c r="M247" s="176"/>
      <c r="N247" s="177"/>
      <c r="O247" s="177"/>
      <c r="P247" s="178">
        <f>SUM(P248:P250)</f>
        <v>0</v>
      </c>
      <c r="Q247" s="177"/>
      <c r="R247" s="178">
        <f>SUM(R248:R250)</f>
        <v>0</v>
      </c>
      <c r="S247" s="177"/>
      <c r="T247" s="179">
        <f>SUM(T248:T250)</f>
        <v>0</v>
      </c>
      <c r="AR247" s="180" t="s">
        <v>81</v>
      </c>
      <c r="AT247" s="181" t="s">
        <v>72</v>
      </c>
      <c r="AU247" s="181" t="s">
        <v>81</v>
      </c>
      <c r="AY247" s="180" t="s">
        <v>130</v>
      </c>
      <c r="BK247" s="182">
        <f>SUM(BK248:BK250)</f>
        <v>0</v>
      </c>
    </row>
    <row r="248" spans="1:65" s="2" customFormat="1" ht="21.75" customHeight="1">
      <c r="A248" s="33"/>
      <c r="B248" s="34"/>
      <c r="C248" s="185" t="s">
        <v>309</v>
      </c>
      <c r="D248" s="185" t="s">
        <v>132</v>
      </c>
      <c r="E248" s="186" t="s">
        <v>316</v>
      </c>
      <c r="F248" s="187" t="s">
        <v>317</v>
      </c>
      <c r="G248" s="188" t="s">
        <v>149</v>
      </c>
      <c r="H248" s="189">
        <v>227</v>
      </c>
      <c r="I248" s="190"/>
      <c r="J248" s="191">
        <f>ROUND(I248*H248,2)</f>
        <v>0</v>
      </c>
      <c r="K248" s="187" t="s">
        <v>136</v>
      </c>
      <c r="L248" s="38"/>
      <c r="M248" s="192" t="s">
        <v>1</v>
      </c>
      <c r="N248" s="193" t="s">
        <v>38</v>
      </c>
      <c r="O248" s="70"/>
      <c r="P248" s="194">
        <f>O248*H248</f>
        <v>0</v>
      </c>
      <c r="Q248" s="194">
        <v>0</v>
      </c>
      <c r="R248" s="194">
        <f>Q248*H248</f>
        <v>0</v>
      </c>
      <c r="S248" s="194">
        <v>0</v>
      </c>
      <c r="T248" s="195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96" t="s">
        <v>137</v>
      </c>
      <c r="AT248" s="196" t="s">
        <v>132</v>
      </c>
      <c r="AU248" s="196" t="s">
        <v>83</v>
      </c>
      <c r="AY248" s="16" t="s">
        <v>130</v>
      </c>
      <c r="BE248" s="197">
        <f>IF(N248="základní",J248,0)</f>
        <v>0</v>
      </c>
      <c r="BF248" s="197">
        <f>IF(N248="snížená",J248,0)</f>
        <v>0</v>
      </c>
      <c r="BG248" s="197">
        <f>IF(N248="zákl. přenesená",J248,0)</f>
        <v>0</v>
      </c>
      <c r="BH248" s="197">
        <f>IF(N248="sníž. přenesená",J248,0)</f>
        <v>0</v>
      </c>
      <c r="BI248" s="197">
        <f>IF(N248="nulová",J248,0)</f>
        <v>0</v>
      </c>
      <c r="BJ248" s="16" t="s">
        <v>81</v>
      </c>
      <c r="BK248" s="197">
        <f>ROUND(I248*H248,2)</f>
        <v>0</v>
      </c>
      <c r="BL248" s="16" t="s">
        <v>137</v>
      </c>
      <c r="BM248" s="196" t="s">
        <v>640</v>
      </c>
    </row>
    <row r="249" spans="1:47" s="2" customFormat="1" ht="11.25">
      <c r="A249" s="33"/>
      <c r="B249" s="34"/>
      <c r="C249" s="35"/>
      <c r="D249" s="198" t="s">
        <v>139</v>
      </c>
      <c r="E249" s="35"/>
      <c r="F249" s="199" t="s">
        <v>319</v>
      </c>
      <c r="G249" s="35"/>
      <c r="H249" s="35"/>
      <c r="I249" s="200"/>
      <c r="J249" s="35"/>
      <c r="K249" s="35"/>
      <c r="L249" s="38"/>
      <c r="M249" s="201"/>
      <c r="N249" s="202"/>
      <c r="O249" s="70"/>
      <c r="P249" s="70"/>
      <c r="Q249" s="70"/>
      <c r="R249" s="70"/>
      <c r="S249" s="70"/>
      <c r="T249" s="71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6" t="s">
        <v>139</v>
      </c>
      <c r="AU249" s="16" t="s">
        <v>83</v>
      </c>
    </row>
    <row r="250" spans="2:51" s="13" customFormat="1" ht="11.25">
      <c r="B250" s="203"/>
      <c r="C250" s="204"/>
      <c r="D250" s="198" t="s">
        <v>152</v>
      </c>
      <c r="E250" s="205" t="s">
        <v>1</v>
      </c>
      <c r="F250" s="206" t="s">
        <v>641</v>
      </c>
      <c r="G250" s="204"/>
      <c r="H250" s="207">
        <v>227</v>
      </c>
      <c r="I250" s="208"/>
      <c r="J250" s="204"/>
      <c r="K250" s="204"/>
      <c r="L250" s="209"/>
      <c r="M250" s="210"/>
      <c r="N250" s="211"/>
      <c r="O250" s="211"/>
      <c r="P250" s="211"/>
      <c r="Q250" s="211"/>
      <c r="R250" s="211"/>
      <c r="S250" s="211"/>
      <c r="T250" s="212"/>
      <c r="AT250" s="213" t="s">
        <v>152</v>
      </c>
      <c r="AU250" s="213" t="s">
        <v>83</v>
      </c>
      <c r="AV250" s="13" t="s">
        <v>83</v>
      </c>
      <c r="AW250" s="13" t="s">
        <v>30</v>
      </c>
      <c r="AX250" s="13" t="s">
        <v>81</v>
      </c>
      <c r="AY250" s="213" t="s">
        <v>130</v>
      </c>
    </row>
    <row r="251" spans="2:63" s="12" customFormat="1" ht="22.9" customHeight="1">
      <c r="B251" s="169"/>
      <c r="C251" s="170"/>
      <c r="D251" s="171" t="s">
        <v>72</v>
      </c>
      <c r="E251" s="183" t="s">
        <v>137</v>
      </c>
      <c r="F251" s="183" t="s">
        <v>320</v>
      </c>
      <c r="G251" s="170"/>
      <c r="H251" s="170"/>
      <c r="I251" s="173"/>
      <c r="J251" s="184">
        <f>BK251</f>
        <v>0</v>
      </c>
      <c r="K251" s="170"/>
      <c r="L251" s="175"/>
      <c r="M251" s="176"/>
      <c r="N251" s="177"/>
      <c r="O251" s="177"/>
      <c r="P251" s="178">
        <f>SUM(P252:P259)</f>
        <v>0</v>
      </c>
      <c r="Q251" s="177"/>
      <c r="R251" s="178">
        <f>SUM(R252:R259)</f>
        <v>57.5809216</v>
      </c>
      <c r="S251" s="177"/>
      <c r="T251" s="179">
        <f>SUM(T252:T259)</f>
        <v>0</v>
      </c>
      <c r="AR251" s="180" t="s">
        <v>81</v>
      </c>
      <c r="AT251" s="181" t="s">
        <v>72</v>
      </c>
      <c r="AU251" s="181" t="s">
        <v>81</v>
      </c>
      <c r="AY251" s="180" t="s">
        <v>130</v>
      </c>
      <c r="BK251" s="182">
        <f>SUM(BK252:BK259)</f>
        <v>0</v>
      </c>
    </row>
    <row r="252" spans="1:65" s="2" customFormat="1" ht="24.2" customHeight="1">
      <c r="A252" s="33"/>
      <c r="B252" s="34"/>
      <c r="C252" s="185" t="s">
        <v>315</v>
      </c>
      <c r="D252" s="185" t="s">
        <v>132</v>
      </c>
      <c r="E252" s="186" t="s">
        <v>322</v>
      </c>
      <c r="F252" s="187" t="s">
        <v>323</v>
      </c>
      <c r="G252" s="188" t="s">
        <v>191</v>
      </c>
      <c r="H252" s="189">
        <v>30.08</v>
      </c>
      <c r="I252" s="190"/>
      <c r="J252" s="191">
        <f>ROUND(I252*H252,2)</f>
        <v>0</v>
      </c>
      <c r="K252" s="187" t="s">
        <v>136</v>
      </c>
      <c r="L252" s="38"/>
      <c r="M252" s="192" t="s">
        <v>1</v>
      </c>
      <c r="N252" s="193" t="s">
        <v>38</v>
      </c>
      <c r="O252" s="70"/>
      <c r="P252" s="194">
        <f>O252*H252</f>
        <v>0</v>
      </c>
      <c r="Q252" s="194">
        <v>1.89077</v>
      </c>
      <c r="R252" s="194">
        <f>Q252*H252</f>
        <v>56.8743616</v>
      </c>
      <c r="S252" s="194">
        <v>0</v>
      </c>
      <c r="T252" s="195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96" t="s">
        <v>137</v>
      </c>
      <c r="AT252" s="196" t="s">
        <v>132</v>
      </c>
      <c r="AU252" s="196" t="s">
        <v>83</v>
      </c>
      <c r="AY252" s="16" t="s">
        <v>130</v>
      </c>
      <c r="BE252" s="197">
        <f>IF(N252="základní",J252,0)</f>
        <v>0</v>
      </c>
      <c r="BF252" s="197">
        <f>IF(N252="snížená",J252,0)</f>
        <v>0</v>
      </c>
      <c r="BG252" s="197">
        <f>IF(N252="zákl. přenesená",J252,0)</f>
        <v>0</v>
      </c>
      <c r="BH252" s="197">
        <f>IF(N252="sníž. přenesená",J252,0)</f>
        <v>0</v>
      </c>
      <c r="BI252" s="197">
        <f>IF(N252="nulová",J252,0)</f>
        <v>0</v>
      </c>
      <c r="BJ252" s="16" t="s">
        <v>81</v>
      </c>
      <c r="BK252" s="197">
        <f>ROUND(I252*H252,2)</f>
        <v>0</v>
      </c>
      <c r="BL252" s="16" t="s">
        <v>137</v>
      </c>
      <c r="BM252" s="196" t="s">
        <v>642</v>
      </c>
    </row>
    <row r="253" spans="1:47" s="2" customFormat="1" ht="19.5">
      <c r="A253" s="33"/>
      <c r="B253" s="34"/>
      <c r="C253" s="35"/>
      <c r="D253" s="198" t="s">
        <v>139</v>
      </c>
      <c r="E253" s="35"/>
      <c r="F253" s="199" t="s">
        <v>325</v>
      </c>
      <c r="G253" s="35"/>
      <c r="H253" s="35"/>
      <c r="I253" s="200"/>
      <c r="J253" s="35"/>
      <c r="K253" s="35"/>
      <c r="L253" s="38"/>
      <c r="M253" s="201"/>
      <c r="N253" s="202"/>
      <c r="O253" s="70"/>
      <c r="P253" s="70"/>
      <c r="Q253" s="70"/>
      <c r="R253" s="70"/>
      <c r="S253" s="70"/>
      <c r="T253" s="71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T253" s="16" t="s">
        <v>139</v>
      </c>
      <c r="AU253" s="16" t="s">
        <v>83</v>
      </c>
    </row>
    <row r="254" spans="2:51" s="13" customFormat="1" ht="11.25">
      <c r="B254" s="203"/>
      <c r="C254" s="204"/>
      <c r="D254" s="198" t="s">
        <v>152</v>
      </c>
      <c r="E254" s="205" t="s">
        <v>1</v>
      </c>
      <c r="F254" s="206" t="s">
        <v>643</v>
      </c>
      <c r="G254" s="204"/>
      <c r="H254" s="207">
        <v>17.88</v>
      </c>
      <c r="I254" s="208"/>
      <c r="J254" s="204"/>
      <c r="K254" s="204"/>
      <c r="L254" s="209"/>
      <c r="M254" s="210"/>
      <c r="N254" s="211"/>
      <c r="O254" s="211"/>
      <c r="P254" s="211"/>
      <c r="Q254" s="211"/>
      <c r="R254" s="211"/>
      <c r="S254" s="211"/>
      <c r="T254" s="212"/>
      <c r="AT254" s="213" t="s">
        <v>152</v>
      </c>
      <c r="AU254" s="213" t="s">
        <v>83</v>
      </c>
      <c r="AV254" s="13" t="s">
        <v>83</v>
      </c>
      <c r="AW254" s="13" t="s">
        <v>30</v>
      </c>
      <c r="AX254" s="13" t="s">
        <v>73</v>
      </c>
      <c r="AY254" s="213" t="s">
        <v>130</v>
      </c>
    </row>
    <row r="255" spans="2:51" s="13" customFormat="1" ht="11.25">
      <c r="B255" s="203"/>
      <c r="C255" s="204"/>
      <c r="D255" s="198" t="s">
        <v>152</v>
      </c>
      <c r="E255" s="205" t="s">
        <v>1</v>
      </c>
      <c r="F255" s="206" t="s">
        <v>644</v>
      </c>
      <c r="G255" s="204"/>
      <c r="H255" s="207">
        <v>7.8</v>
      </c>
      <c r="I255" s="208"/>
      <c r="J255" s="204"/>
      <c r="K255" s="204"/>
      <c r="L255" s="209"/>
      <c r="M255" s="210"/>
      <c r="N255" s="211"/>
      <c r="O255" s="211"/>
      <c r="P255" s="211"/>
      <c r="Q255" s="211"/>
      <c r="R255" s="211"/>
      <c r="S255" s="211"/>
      <c r="T255" s="212"/>
      <c r="AT255" s="213" t="s">
        <v>152</v>
      </c>
      <c r="AU255" s="213" t="s">
        <v>83</v>
      </c>
      <c r="AV255" s="13" t="s">
        <v>83</v>
      </c>
      <c r="AW255" s="13" t="s">
        <v>30</v>
      </c>
      <c r="AX255" s="13" t="s">
        <v>73</v>
      </c>
      <c r="AY255" s="213" t="s">
        <v>130</v>
      </c>
    </row>
    <row r="256" spans="2:51" s="13" customFormat="1" ht="11.25">
      <c r="B256" s="203"/>
      <c r="C256" s="204"/>
      <c r="D256" s="198" t="s">
        <v>152</v>
      </c>
      <c r="E256" s="205" t="s">
        <v>1</v>
      </c>
      <c r="F256" s="206" t="s">
        <v>645</v>
      </c>
      <c r="G256" s="204"/>
      <c r="H256" s="207">
        <v>4.4</v>
      </c>
      <c r="I256" s="208"/>
      <c r="J256" s="204"/>
      <c r="K256" s="204"/>
      <c r="L256" s="209"/>
      <c r="M256" s="210"/>
      <c r="N256" s="211"/>
      <c r="O256" s="211"/>
      <c r="P256" s="211"/>
      <c r="Q256" s="211"/>
      <c r="R256" s="211"/>
      <c r="S256" s="211"/>
      <c r="T256" s="212"/>
      <c r="AT256" s="213" t="s">
        <v>152</v>
      </c>
      <c r="AU256" s="213" t="s">
        <v>83</v>
      </c>
      <c r="AV256" s="13" t="s">
        <v>83</v>
      </c>
      <c r="AW256" s="13" t="s">
        <v>30</v>
      </c>
      <c r="AX256" s="13" t="s">
        <v>73</v>
      </c>
      <c r="AY256" s="213" t="s">
        <v>130</v>
      </c>
    </row>
    <row r="257" spans="2:51" s="14" customFormat="1" ht="11.25">
      <c r="B257" s="214"/>
      <c r="C257" s="215"/>
      <c r="D257" s="198" t="s">
        <v>152</v>
      </c>
      <c r="E257" s="216" t="s">
        <v>1</v>
      </c>
      <c r="F257" s="217" t="s">
        <v>155</v>
      </c>
      <c r="G257" s="215"/>
      <c r="H257" s="218">
        <v>30.08</v>
      </c>
      <c r="I257" s="219"/>
      <c r="J257" s="215"/>
      <c r="K257" s="215"/>
      <c r="L257" s="220"/>
      <c r="M257" s="221"/>
      <c r="N257" s="222"/>
      <c r="O257" s="222"/>
      <c r="P257" s="222"/>
      <c r="Q257" s="222"/>
      <c r="R257" s="222"/>
      <c r="S257" s="222"/>
      <c r="T257" s="223"/>
      <c r="AT257" s="224" t="s">
        <v>152</v>
      </c>
      <c r="AU257" s="224" t="s">
        <v>83</v>
      </c>
      <c r="AV257" s="14" t="s">
        <v>137</v>
      </c>
      <c r="AW257" s="14" t="s">
        <v>30</v>
      </c>
      <c r="AX257" s="14" t="s">
        <v>81</v>
      </c>
      <c r="AY257" s="224" t="s">
        <v>130</v>
      </c>
    </row>
    <row r="258" spans="1:65" s="2" customFormat="1" ht="24.2" customHeight="1">
      <c r="A258" s="33"/>
      <c r="B258" s="34"/>
      <c r="C258" s="185" t="s">
        <v>321</v>
      </c>
      <c r="D258" s="185" t="s">
        <v>132</v>
      </c>
      <c r="E258" s="186" t="s">
        <v>329</v>
      </c>
      <c r="F258" s="187" t="s">
        <v>330</v>
      </c>
      <c r="G258" s="188" t="s">
        <v>331</v>
      </c>
      <c r="H258" s="189">
        <v>8</v>
      </c>
      <c r="I258" s="190"/>
      <c r="J258" s="191">
        <f>ROUND(I258*H258,2)</f>
        <v>0</v>
      </c>
      <c r="K258" s="187" t="s">
        <v>136</v>
      </c>
      <c r="L258" s="38"/>
      <c r="M258" s="192" t="s">
        <v>1</v>
      </c>
      <c r="N258" s="193" t="s">
        <v>38</v>
      </c>
      <c r="O258" s="70"/>
      <c r="P258" s="194">
        <f>O258*H258</f>
        <v>0</v>
      </c>
      <c r="Q258" s="194">
        <v>0.08832</v>
      </c>
      <c r="R258" s="194">
        <f>Q258*H258</f>
        <v>0.70656</v>
      </c>
      <c r="S258" s="194">
        <v>0</v>
      </c>
      <c r="T258" s="195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96" t="s">
        <v>137</v>
      </c>
      <c r="AT258" s="196" t="s">
        <v>132</v>
      </c>
      <c r="AU258" s="196" t="s">
        <v>83</v>
      </c>
      <c r="AY258" s="16" t="s">
        <v>130</v>
      </c>
      <c r="BE258" s="197">
        <f>IF(N258="základní",J258,0)</f>
        <v>0</v>
      </c>
      <c r="BF258" s="197">
        <f>IF(N258="snížená",J258,0)</f>
        <v>0</v>
      </c>
      <c r="BG258" s="197">
        <f>IF(N258="zákl. přenesená",J258,0)</f>
        <v>0</v>
      </c>
      <c r="BH258" s="197">
        <f>IF(N258="sníž. přenesená",J258,0)</f>
        <v>0</v>
      </c>
      <c r="BI258" s="197">
        <f>IF(N258="nulová",J258,0)</f>
        <v>0</v>
      </c>
      <c r="BJ258" s="16" t="s">
        <v>81</v>
      </c>
      <c r="BK258" s="197">
        <f>ROUND(I258*H258,2)</f>
        <v>0</v>
      </c>
      <c r="BL258" s="16" t="s">
        <v>137</v>
      </c>
      <c r="BM258" s="196" t="s">
        <v>646</v>
      </c>
    </row>
    <row r="259" spans="1:47" s="2" customFormat="1" ht="29.25">
      <c r="A259" s="33"/>
      <c r="B259" s="34"/>
      <c r="C259" s="35"/>
      <c r="D259" s="198" t="s">
        <v>139</v>
      </c>
      <c r="E259" s="35"/>
      <c r="F259" s="199" t="s">
        <v>333</v>
      </c>
      <c r="G259" s="35"/>
      <c r="H259" s="35"/>
      <c r="I259" s="200"/>
      <c r="J259" s="35"/>
      <c r="K259" s="35"/>
      <c r="L259" s="38"/>
      <c r="M259" s="201"/>
      <c r="N259" s="202"/>
      <c r="O259" s="70"/>
      <c r="P259" s="70"/>
      <c r="Q259" s="70"/>
      <c r="R259" s="70"/>
      <c r="S259" s="70"/>
      <c r="T259" s="71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T259" s="16" t="s">
        <v>139</v>
      </c>
      <c r="AU259" s="16" t="s">
        <v>83</v>
      </c>
    </row>
    <row r="260" spans="2:63" s="12" customFormat="1" ht="22.9" customHeight="1">
      <c r="B260" s="169"/>
      <c r="C260" s="170"/>
      <c r="D260" s="171" t="s">
        <v>72</v>
      </c>
      <c r="E260" s="183" t="s">
        <v>161</v>
      </c>
      <c r="F260" s="183" t="s">
        <v>647</v>
      </c>
      <c r="G260" s="170"/>
      <c r="H260" s="170"/>
      <c r="I260" s="173"/>
      <c r="J260" s="184">
        <f>BK260</f>
        <v>0</v>
      </c>
      <c r="K260" s="170"/>
      <c r="L260" s="175"/>
      <c r="M260" s="176"/>
      <c r="N260" s="177"/>
      <c r="O260" s="177"/>
      <c r="P260" s="178">
        <f>SUM(P261:P262)</f>
        <v>0</v>
      </c>
      <c r="Q260" s="177"/>
      <c r="R260" s="178">
        <f>SUM(R261:R262)</f>
        <v>1.7535</v>
      </c>
      <c r="S260" s="177"/>
      <c r="T260" s="179">
        <f>SUM(T261:T262)</f>
        <v>0</v>
      </c>
      <c r="AR260" s="180" t="s">
        <v>81</v>
      </c>
      <c r="AT260" s="181" t="s">
        <v>72</v>
      </c>
      <c r="AU260" s="181" t="s">
        <v>81</v>
      </c>
      <c r="AY260" s="180" t="s">
        <v>130</v>
      </c>
      <c r="BK260" s="182">
        <f>SUM(BK261:BK262)</f>
        <v>0</v>
      </c>
    </row>
    <row r="261" spans="1:65" s="2" customFormat="1" ht="24.2" customHeight="1">
      <c r="A261" s="33"/>
      <c r="B261" s="34"/>
      <c r="C261" s="185" t="s">
        <v>328</v>
      </c>
      <c r="D261" s="185" t="s">
        <v>132</v>
      </c>
      <c r="E261" s="186" t="s">
        <v>648</v>
      </c>
      <c r="F261" s="187" t="s">
        <v>649</v>
      </c>
      <c r="G261" s="188" t="s">
        <v>220</v>
      </c>
      <c r="H261" s="189">
        <v>21</v>
      </c>
      <c r="I261" s="190"/>
      <c r="J261" s="191">
        <f>ROUND(I261*H261,2)</f>
        <v>0</v>
      </c>
      <c r="K261" s="187" t="s">
        <v>136</v>
      </c>
      <c r="L261" s="38"/>
      <c r="M261" s="192" t="s">
        <v>1</v>
      </c>
      <c r="N261" s="193" t="s">
        <v>38</v>
      </c>
      <c r="O261" s="70"/>
      <c r="P261" s="194">
        <f>O261*H261</f>
        <v>0</v>
      </c>
      <c r="Q261" s="194">
        <v>0.0835</v>
      </c>
      <c r="R261" s="194">
        <f>Q261*H261</f>
        <v>1.7535</v>
      </c>
      <c r="S261" s="194">
        <v>0</v>
      </c>
      <c r="T261" s="195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96" t="s">
        <v>137</v>
      </c>
      <c r="AT261" s="196" t="s">
        <v>132</v>
      </c>
      <c r="AU261" s="196" t="s">
        <v>83</v>
      </c>
      <c r="AY261" s="16" t="s">
        <v>130</v>
      </c>
      <c r="BE261" s="197">
        <f>IF(N261="základní",J261,0)</f>
        <v>0</v>
      </c>
      <c r="BF261" s="197">
        <f>IF(N261="snížená",J261,0)</f>
        <v>0</v>
      </c>
      <c r="BG261" s="197">
        <f>IF(N261="zákl. přenesená",J261,0)</f>
        <v>0</v>
      </c>
      <c r="BH261" s="197">
        <f>IF(N261="sníž. přenesená",J261,0)</f>
        <v>0</v>
      </c>
      <c r="BI261" s="197">
        <f>IF(N261="nulová",J261,0)</f>
        <v>0</v>
      </c>
      <c r="BJ261" s="16" t="s">
        <v>81</v>
      </c>
      <c r="BK261" s="197">
        <f>ROUND(I261*H261,2)</f>
        <v>0</v>
      </c>
      <c r="BL261" s="16" t="s">
        <v>137</v>
      </c>
      <c r="BM261" s="196" t="s">
        <v>650</v>
      </c>
    </row>
    <row r="262" spans="1:47" s="2" customFormat="1" ht="29.25">
      <c r="A262" s="33"/>
      <c r="B262" s="34"/>
      <c r="C262" s="35"/>
      <c r="D262" s="198" t="s">
        <v>139</v>
      </c>
      <c r="E262" s="35"/>
      <c r="F262" s="199" t="s">
        <v>651</v>
      </c>
      <c r="G262" s="35"/>
      <c r="H262" s="35"/>
      <c r="I262" s="200"/>
      <c r="J262" s="35"/>
      <c r="K262" s="35"/>
      <c r="L262" s="38"/>
      <c r="M262" s="201"/>
      <c r="N262" s="202"/>
      <c r="O262" s="70"/>
      <c r="P262" s="70"/>
      <c r="Q262" s="70"/>
      <c r="R262" s="70"/>
      <c r="S262" s="70"/>
      <c r="T262" s="71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6" t="s">
        <v>139</v>
      </c>
      <c r="AU262" s="16" t="s">
        <v>83</v>
      </c>
    </row>
    <row r="263" spans="2:63" s="12" customFormat="1" ht="22.9" customHeight="1">
      <c r="B263" s="169"/>
      <c r="C263" s="170"/>
      <c r="D263" s="171" t="s">
        <v>72</v>
      </c>
      <c r="E263" s="183" t="s">
        <v>178</v>
      </c>
      <c r="F263" s="183" t="s">
        <v>334</v>
      </c>
      <c r="G263" s="170"/>
      <c r="H263" s="170"/>
      <c r="I263" s="173"/>
      <c r="J263" s="184">
        <f>BK263</f>
        <v>0</v>
      </c>
      <c r="K263" s="170"/>
      <c r="L263" s="175"/>
      <c r="M263" s="176"/>
      <c r="N263" s="177"/>
      <c r="O263" s="177"/>
      <c r="P263" s="178">
        <f>SUM(P264:P314)</f>
        <v>0</v>
      </c>
      <c r="Q263" s="177"/>
      <c r="R263" s="178">
        <f>SUM(R264:R314)</f>
        <v>60.61380000000001</v>
      </c>
      <c r="S263" s="177"/>
      <c r="T263" s="179">
        <f>SUM(T264:T314)</f>
        <v>1.4112</v>
      </c>
      <c r="AR263" s="180" t="s">
        <v>81</v>
      </c>
      <c r="AT263" s="181" t="s">
        <v>72</v>
      </c>
      <c r="AU263" s="181" t="s">
        <v>81</v>
      </c>
      <c r="AY263" s="180" t="s">
        <v>130</v>
      </c>
      <c r="BK263" s="182">
        <f>SUM(BK264:BK314)</f>
        <v>0</v>
      </c>
    </row>
    <row r="264" spans="1:65" s="2" customFormat="1" ht="24.2" customHeight="1">
      <c r="A264" s="33"/>
      <c r="B264" s="34"/>
      <c r="C264" s="185" t="s">
        <v>335</v>
      </c>
      <c r="D264" s="185" t="s">
        <v>132</v>
      </c>
      <c r="E264" s="186" t="s">
        <v>340</v>
      </c>
      <c r="F264" s="187" t="s">
        <v>341</v>
      </c>
      <c r="G264" s="188" t="s">
        <v>149</v>
      </c>
      <c r="H264" s="189">
        <v>3</v>
      </c>
      <c r="I264" s="190"/>
      <c r="J264" s="191">
        <f>ROUND(I264*H264,2)</f>
        <v>0</v>
      </c>
      <c r="K264" s="187" t="s">
        <v>136</v>
      </c>
      <c r="L264" s="38"/>
      <c r="M264" s="192" t="s">
        <v>1</v>
      </c>
      <c r="N264" s="193" t="s">
        <v>38</v>
      </c>
      <c r="O264" s="70"/>
      <c r="P264" s="194">
        <f>O264*H264</f>
        <v>0</v>
      </c>
      <c r="Q264" s="194">
        <v>0.00422</v>
      </c>
      <c r="R264" s="194">
        <f>Q264*H264</f>
        <v>0.01266</v>
      </c>
      <c r="S264" s="194">
        <v>0</v>
      </c>
      <c r="T264" s="195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96" t="s">
        <v>137</v>
      </c>
      <c r="AT264" s="196" t="s">
        <v>132</v>
      </c>
      <c r="AU264" s="196" t="s">
        <v>83</v>
      </c>
      <c r="AY264" s="16" t="s">
        <v>130</v>
      </c>
      <c r="BE264" s="197">
        <f>IF(N264="základní",J264,0)</f>
        <v>0</v>
      </c>
      <c r="BF264" s="197">
        <f>IF(N264="snížená",J264,0)</f>
        <v>0</v>
      </c>
      <c r="BG264" s="197">
        <f>IF(N264="zákl. přenesená",J264,0)</f>
        <v>0</v>
      </c>
      <c r="BH264" s="197">
        <f>IF(N264="sníž. přenesená",J264,0)</f>
        <v>0</v>
      </c>
      <c r="BI264" s="197">
        <f>IF(N264="nulová",J264,0)</f>
        <v>0</v>
      </c>
      <c r="BJ264" s="16" t="s">
        <v>81</v>
      </c>
      <c r="BK264" s="197">
        <f>ROUND(I264*H264,2)</f>
        <v>0</v>
      </c>
      <c r="BL264" s="16" t="s">
        <v>137</v>
      </c>
      <c r="BM264" s="196" t="s">
        <v>652</v>
      </c>
    </row>
    <row r="265" spans="1:47" s="2" customFormat="1" ht="29.25">
      <c r="A265" s="33"/>
      <c r="B265" s="34"/>
      <c r="C265" s="35"/>
      <c r="D265" s="198" t="s">
        <v>139</v>
      </c>
      <c r="E265" s="35"/>
      <c r="F265" s="199" t="s">
        <v>343</v>
      </c>
      <c r="G265" s="35"/>
      <c r="H265" s="35"/>
      <c r="I265" s="200"/>
      <c r="J265" s="35"/>
      <c r="K265" s="35"/>
      <c r="L265" s="38"/>
      <c r="M265" s="201"/>
      <c r="N265" s="202"/>
      <c r="O265" s="70"/>
      <c r="P265" s="70"/>
      <c r="Q265" s="70"/>
      <c r="R265" s="70"/>
      <c r="S265" s="70"/>
      <c r="T265" s="71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T265" s="16" t="s">
        <v>139</v>
      </c>
      <c r="AU265" s="16" t="s">
        <v>83</v>
      </c>
    </row>
    <row r="266" spans="1:65" s="2" customFormat="1" ht="24.2" customHeight="1">
      <c r="A266" s="33"/>
      <c r="B266" s="34"/>
      <c r="C266" s="185" t="s">
        <v>339</v>
      </c>
      <c r="D266" s="185" t="s">
        <v>132</v>
      </c>
      <c r="E266" s="186" t="s">
        <v>512</v>
      </c>
      <c r="F266" s="187" t="s">
        <v>513</v>
      </c>
      <c r="G266" s="188" t="s">
        <v>149</v>
      </c>
      <c r="H266" s="189">
        <v>41</v>
      </c>
      <c r="I266" s="190"/>
      <c r="J266" s="191">
        <f>ROUND(I266*H266,2)</f>
        <v>0</v>
      </c>
      <c r="K266" s="187" t="s">
        <v>136</v>
      </c>
      <c r="L266" s="38"/>
      <c r="M266" s="192" t="s">
        <v>1</v>
      </c>
      <c r="N266" s="193" t="s">
        <v>38</v>
      </c>
      <c r="O266" s="70"/>
      <c r="P266" s="194">
        <f>O266*H266</f>
        <v>0</v>
      </c>
      <c r="Q266" s="194">
        <v>0.00656</v>
      </c>
      <c r="R266" s="194">
        <f>Q266*H266</f>
        <v>0.26896</v>
      </c>
      <c r="S266" s="194">
        <v>0</v>
      </c>
      <c r="T266" s="195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96" t="s">
        <v>137</v>
      </c>
      <c r="AT266" s="196" t="s">
        <v>132</v>
      </c>
      <c r="AU266" s="196" t="s">
        <v>83</v>
      </c>
      <c r="AY266" s="16" t="s">
        <v>130</v>
      </c>
      <c r="BE266" s="197">
        <f>IF(N266="základní",J266,0)</f>
        <v>0</v>
      </c>
      <c r="BF266" s="197">
        <f>IF(N266="snížená",J266,0)</f>
        <v>0</v>
      </c>
      <c r="BG266" s="197">
        <f>IF(N266="zákl. přenesená",J266,0)</f>
        <v>0</v>
      </c>
      <c r="BH266" s="197">
        <f>IF(N266="sníž. přenesená",J266,0)</f>
        <v>0</v>
      </c>
      <c r="BI266" s="197">
        <f>IF(N266="nulová",J266,0)</f>
        <v>0</v>
      </c>
      <c r="BJ266" s="16" t="s">
        <v>81</v>
      </c>
      <c r="BK266" s="197">
        <f>ROUND(I266*H266,2)</f>
        <v>0</v>
      </c>
      <c r="BL266" s="16" t="s">
        <v>137</v>
      </c>
      <c r="BM266" s="196" t="s">
        <v>653</v>
      </c>
    </row>
    <row r="267" spans="1:47" s="2" customFormat="1" ht="29.25">
      <c r="A267" s="33"/>
      <c r="B267" s="34"/>
      <c r="C267" s="35"/>
      <c r="D267" s="198" t="s">
        <v>139</v>
      </c>
      <c r="E267" s="35"/>
      <c r="F267" s="199" t="s">
        <v>515</v>
      </c>
      <c r="G267" s="35"/>
      <c r="H267" s="35"/>
      <c r="I267" s="200"/>
      <c r="J267" s="35"/>
      <c r="K267" s="35"/>
      <c r="L267" s="38"/>
      <c r="M267" s="201"/>
      <c r="N267" s="202"/>
      <c r="O267" s="70"/>
      <c r="P267" s="70"/>
      <c r="Q267" s="70"/>
      <c r="R267" s="70"/>
      <c r="S267" s="70"/>
      <c r="T267" s="71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6" t="s">
        <v>139</v>
      </c>
      <c r="AU267" s="16" t="s">
        <v>83</v>
      </c>
    </row>
    <row r="268" spans="1:65" s="2" customFormat="1" ht="24.2" customHeight="1">
      <c r="A268" s="33"/>
      <c r="B268" s="34"/>
      <c r="C268" s="185" t="s">
        <v>344</v>
      </c>
      <c r="D268" s="185" t="s">
        <v>132</v>
      </c>
      <c r="E268" s="186" t="s">
        <v>516</v>
      </c>
      <c r="F268" s="187" t="s">
        <v>517</v>
      </c>
      <c r="G268" s="188" t="s">
        <v>149</v>
      </c>
      <c r="H268" s="189">
        <v>78</v>
      </c>
      <c r="I268" s="190"/>
      <c r="J268" s="191">
        <f>ROUND(I268*H268,2)</f>
        <v>0</v>
      </c>
      <c r="K268" s="187" t="s">
        <v>136</v>
      </c>
      <c r="L268" s="38"/>
      <c r="M268" s="192" t="s">
        <v>1</v>
      </c>
      <c r="N268" s="193" t="s">
        <v>38</v>
      </c>
      <c r="O268" s="70"/>
      <c r="P268" s="194">
        <f>O268*H268</f>
        <v>0</v>
      </c>
      <c r="Q268" s="194">
        <v>0.02649</v>
      </c>
      <c r="R268" s="194">
        <f>Q268*H268</f>
        <v>2.06622</v>
      </c>
      <c r="S268" s="194">
        <v>0</v>
      </c>
      <c r="T268" s="195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96" t="s">
        <v>137</v>
      </c>
      <c r="AT268" s="196" t="s">
        <v>132</v>
      </c>
      <c r="AU268" s="196" t="s">
        <v>83</v>
      </c>
      <c r="AY268" s="16" t="s">
        <v>130</v>
      </c>
      <c r="BE268" s="197">
        <f>IF(N268="základní",J268,0)</f>
        <v>0</v>
      </c>
      <c r="BF268" s="197">
        <f>IF(N268="snížená",J268,0)</f>
        <v>0</v>
      </c>
      <c r="BG268" s="197">
        <f>IF(N268="zákl. přenesená",J268,0)</f>
        <v>0</v>
      </c>
      <c r="BH268" s="197">
        <f>IF(N268="sníž. přenesená",J268,0)</f>
        <v>0</v>
      </c>
      <c r="BI268" s="197">
        <f>IF(N268="nulová",J268,0)</f>
        <v>0</v>
      </c>
      <c r="BJ268" s="16" t="s">
        <v>81</v>
      </c>
      <c r="BK268" s="197">
        <f>ROUND(I268*H268,2)</f>
        <v>0</v>
      </c>
      <c r="BL268" s="16" t="s">
        <v>137</v>
      </c>
      <c r="BM268" s="196" t="s">
        <v>654</v>
      </c>
    </row>
    <row r="269" spans="1:47" s="2" customFormat="1" ht="29.25">
      <c r="A269" s="33"/>
      <c r="B269" s="34"/>
      <c r="C269" s="35"/>
      <c r="D269" s="198" t="s">
        <v>139</v>
      </c>
      <c r="E269" s="35"/>
      <c r="F269" s="199" t="s">
        <v>519</v>
      </c>
      <c r="G269" s="35"/>
      <c r="H269" s="35"/>
      <c r="I269" s="200"/>
      <c r="J269" s="35"/>
      <c r="K269" s="35"/>
      <c r="L269" s="38"/>
      <c r="M269" s="201"/>
      <c r="N269" s="202"/>
      <c r="O269" s="70"/>
      <c r="P269" s="70"/>
      <c r="Q269" s="70"/>
      <c r="R269" s="70"/>
      <c r="S269" s="70"/>
      <c r="T269" s="71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6" t="s">
        <v>139</v>
      </c>
      <c r="AU269" s="16" t="s">
        <v>83</v>
      </c>
    </row>
    <row r="270" spans="1:65" s="2" customFormat="1" ht="24.2" customHeight="1">
      <c r="A270" s="33"/>
      <c r="B270" s="34"/>
      <c r="C270" s="185" t="s">
        <v>349</v>
      </c>
      <c r="D270" s="185" t="s">
        <v>132</v>
      </c>
      <c r="E270" s="186" t="s">
        <v>655</v>
      </c>
      <c r="F270" s="187" t="s">
        <v>656</v>
      </c>
      <c r="G270" s="188" t="s">
        <v>149</v>
      </c>
      <c r="H270" s="189">
        <v>149</v>
      </c>
      <c r="I270" s="190"/>
      <c r="J270" s="191">
        <f>ROUND(I270*H270,2)</f>
        <v>0</v>
      </c>
      <c r="K270" s="187" t="s">
        <v>1</v>
      </c>
      <c r="L270" s="38"/>
      <c r="M270" s="192" t="s">
        <v>1</v>
      </c>
      <c r="N270" s="193" t="s">
        <v>38</v>
      </c>
      <c r="O270" s="70"/>
      <c r="P270" s="194">
        <f>O270*H270</f>
        <v>0</v>
      </c>
      <c r="Q270" s="194">
        <v>0.04945</v>
      </c>
      <c r="R270" s="194">
        <f>Q270*H270</f>
        <v>7.36805</v>
      </c>
      <c r="S270" s="194">
        <v>0</v>
      </c>
      <c r="T270" s="195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96" t="s">
        <v>137</v>
      </c>
      <c r="AT270" s="196" t="s">
        <v>132</v>
      </c>
      <c r="AU270" s="196" t="s">
        <v>83</v>
      </c>
      <c r="AY270" s="16" t="s">
        <v>130</v>
      </c>
      <c r="BE270" s="197">
        <f>IF(N270="základní",J270,0)</f>
        <v>0</v>
      </c>
      <c r="BF270" s="197">
        <f>IF(N270="snížená",J270,0)</f>
        <v>0</v>
      </c>
      <c r="BG270" s="197">
        <f>IF(N270="zákl. přenesená",J270,0)</f>
        <v>0</v>
      </c>
      <c r="BH270" s="197">
        <f>IF(N270="sníž. přenesená",J270,0)</f>
        <v>0</v>
      </c>
      <c r="BI270" s="197">
        <f>IF(N270="nulová",J270,0)</f>
        <v>0</v>
      </c>
      <c r="BJ270" s="16" t="s">
        <v>81</v>
      </c>
      <c r="BK270" s="197">
        <f>ROUND(I270*H270,2)</f>
        <v>0</v>
      </c>
      <c r="BL270" s="16" t="s">
        <v>137</v>
      </c>
      <c r="BM270" s="196" t="s">
        <v>657</v>
      </c>
    </row>
    <row r="271" spans="1:47" s="2" customFormat="1" ht="29.25">
      <c r="A271" s="33"/>
      <c r="B271" s="34"/>
      <c r="C271" s="35"/>
      <c r="D271" s="198" t="s">
        <v>139</v>
      </c>
      <c r="E271" s="35"/>
      <c r="F271" s="199" t="s">
        <v>658</v>
      </c>
      <c r="G271" s="35"/>
      <c r="H271" s="35"/>
      <c r="I271" s="200"/>
      <c r="J271" s="35"/>
      <c r="K271" s="35"/>
      <c r="L271" s="38"/>
      <c r="M271" s="201"/>
      <c r="N271" s="202"/>
      <c r="O271" s="70"/>
      <c r="P271" s="70"/>
      <c r="Q271" s="70"/>
      <c r="R271" s="70"/>
      <c r="S271" s="70"/>
      <c r="T271" s="71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T271" s="16" t="s">
        <v>139</v>
      </c>
      <c r="AU271" s="16" t="s">
        <v>83</v>
      </c>
    </row>
    <row r="272" spans="1:65" s="2" customFormat="1" ht="33" customHeight="1">
      <c r="A272" s="33"/>
      <c r="B272" s="34"/>
      <c r="C272" s="185" t="s">
        <v>353</v>
      </c>
      <c r="D272" s="185" t="s">
        <v>132</v>
      </c>
      <c r="E272" s="186" t="s">
        <v>520</v>
      </c>
      <c r="F272" s="187" t="s">
        <v>521</v>
      </c>
      <c r="G272" s="188" t="s">
        <v>331</v>
      </c>
      <c r="H272" s="189">
        <v>1</v>
      </c>
      <c r="I272" s="190"/>
      <c r="J272" s="191">
        <f>ROUND(I272*H272,2)</f>
        <v>0</v>
      </c>
      <c r="K272" s="187" t="s">
        <v>136</v>
      </c>
      <c r="L272" s="38"/>
      <c r="M272" s="192" t="s">
        <v>1</v>
      </c>
      <c r="N272" s="193" t="s">
        <v>38</v>
      </c>
      <c r="O272" s="70"/>
      <c r="P272" s="194">
        <f>O272*H272</f>
        <v>0</v>
      </c>
      <c r="Q272" s="194">
        <v>3E-05</v>
      </c>
      <c r="R272" s="194">
        <f>Q272*H272</f>
        <v>3E-05</v>
      </c>
      <c r="S272" s="194">
        <v>0</v>
      </c>
      <c r="T272" s="195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96" t="s">
        <v>137</v>
      </c>
      <c r="AT272" s="196" t="s">
        <v>132</v>
      </c>
      <c r="AU272" s="196" t="s">
        <v>83</v>
      </c>
      <c r="AY272" s="16" t="s">
        <v>130</v>
      </c>
      <c r="BE272" s="197">
        <f>IF(N272="základní",J272,0)</f>
        <v>0</v>
      </c>
      <c r="BF272" s="197">
        <f>IF(N272="snížená",J272,0)</f>
        <v>0</v>
      </c>
      <c r="BG272" s="197">
        <f>IF(N272="zákl. přenesená",J272,0)</f>
        <v>0</v>
      </c>
      <c r="BH272" s="197">
        <f>IF(N272="sníž. přenesená",J272,0)</f>
        <v>0</v>
      </c>
      <c r="BI272" s="197">
        <f>IF(N272="nulová",J272,0)</f>
        <v>0</v>
      </c>
      <c r="BJ272" s="16" t="s">
        <v>81</v>
      </c>
      <c r="BK272" s="197">
        <f>ROUND(I272*H272,2)</f>
        <v>0</v>
      </c>
      <c r="BL272" s="16" t="s">
        <v>137</v>
      </c>
      <c r="BM272" s="196" t="s">
        <v>659</v>
      </c>
    </row>
    <row r="273" spans="1:47" s="2" customFormat="1" ht="19.5">
      <c r="A273" s="33"/>
      <c r="B273" s="34"/>
      <c r="C273" s="35"/>
      <c r="D273" s="198" t="s">
        <v>139</v>
      </c>
      <c r="E273" s="35"/>
      <c r="F273" s="199" t="s">
        <v>523</v>
      </c>
      <c r="G273" s="35"/>
      <c r="H273" s="35"/>
      <c r="I273" s="200"/>
      <c r="J273" s="35"/>
      <c r="K273" s="35"/>
      <c r="L273" s="38"/>
      <c r="M273" s="201"/>
      <c r="N273" s="202"/>
      <c r="O273" s="70"/>
      <c r="P273" s="70"/>
      <c r="Q273" s="70"/>
      <c r="R273" s="70"/>
      <c r="S273" s="70"/>
      <c r="T273" s="71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T273" s="16" t="s">
        <v>139</v>
      </c>
      <c r="AU273" s="16" t="s">
        <v>83</v>
      </c>
    </row>
    <row r="274" spans="1:65" s="2" customFormat="1" ht="24.2" customHeight="1">
      <c r="A274" s="33"/>
      <c r="B274" s="34"/>
      <c r="C274" s="225" t="s">
        <v>357</v>
      </c>
      <c r="D274" s="225" t="s">
        <v>280</v>
      </c>
      <c r="E274" s="226" t="s">
        <v>660</v>
      </c>
      <c r="F274" s="227" t="s">
        <v>661</v>
      </c>
      <c r="G274" s="228" t="s">
        <v>331</v>
      </c>
      <c r="H274" s="229">
        <v>1</v>
      </c>
      <c r="I274" s="230"/>
      <c r="J274" s="231">
        <f>ROUND(I274*H274,2)</f>
        <v>0</v>
      </c>
      <c r="K274" s="227" t="s">
        <v>136</v>
      </c>
      <c r="L274" s="232"/>
      <c r="M274" s="233" t="s">
        <v>1</v>
      </c>
      <c r="N274" s="234" t="s">
        <v>38</v>
      </c>
      <c r="O274" s="70"/>
      <c r="P274" s="194">
        <f>O274*H274</f>
        <v>0</v>
      </c>
      <c r="Q274" s="194">
        <v>0.0154</v>
      </c>
      <c r="R274" s="194">
        <f>Q274*H274</f>
        <v>0.0154</v>
      </c>
      <c r="S274" s="194">
        <v>0</v>
      </c>
      <c r="T274" s="195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96" t="s">
        <v>178</v>
      </c>
      <c r="AT274" s="196" t="s">
        <v>280</v>
      </c>
      <c r="AU274" s="196" t="s">
        <v>83</v>
      </c>
      <c r="AY274" s="16" t="s">
        <v>130</v>
      </c>
      <c r="BE274" s="197">
        <f>IF(N274="základní",J274,0)</f>
        <v>0</v>
      </c>
      <c r="BF274" s="197">
        <f>IF(N274="snížená",J274,0)</f>
        <v>0</v>
      </c>
      <c r="BG274" s="197">
        <f>IF(N274="zákl. přenesená",J274,0)</f>
        <v>0</v>
      </c>
      <c r="BH274" s="197">
        <f>IF(N274="sníž. přenesená",J274,0)</f>
        <v>0</v>
      </c>
      <c r="BI274" s="197">
        <f>IF(N274="nulová",J274,0)</f>
        <v>0</v>
      </c>
      <c r="BJ274" s="16" t="s">
        <v>81</v>
      </c>
      <c r="BK274" s="197">
        <f>ROUND(I274*H274,2)</f>
        <v>0</v>
      </c>
      <c r="BL274" s="16" t="s">
        <v>137</v>
      </c>
      <c r="BM274" s="196" t="s">
        <v>662</v>
      </c>
    </row>
    <row r="275" spans="1:47" s="2" customFormat="1" ht="11.25">
      <c r="A275" s="33"/>
      <c r="B275" s="34"/>
      <c r="C275" s="35"/>
      <c r="D275" s="198" t="s">
        <v>139</v>
      </c>
      <c r="E275" s="35"/>
      <c r="F275" s="199" t="s">
        <v>661</v>
      </c>
      <c r="G275" s="35"/>
      <c r="H275" s="35"/>
      <c r="I275" s="200"/>
      <c r="J275" s="35"/>
      <c r="K275" s="35"/>
      <c r="L275" s="38"/>
      <c r="M275" s="201"/>
      <c r="N275" s="202"/>
      <c r="O275" s="70"/>
      <c r="P275" s="70"/>
      <c r="Q275" s="70"/>
      <c r="R275" s="70"/>
      <c r="S275" s="70"/>
      <c r="T275" s="71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T275" s="16" t="s">
        <v>139</v>
      </c>
      <c r="AU275" s="16" t="s">
        <v>83</v>
      </c>
    </row>
    <row r="276" spans="1:65" s="2" customFormat="1" ht="33" customHeight="1">
      <c r="A276" s="33"/>
      <c r="B276" s="34"/>
      <c r="C276" s="185" t="s">
        <v>363</v>
      </c>
      <c r="D276" s="185" t="s">
        <v>132</v>
      </c>
      <c r="E276" s="186" t="s">
        <v>663</v>
      </c>
      <c r="F276" s="187" t="s">
        <v>664</v>
      </c>
      <c r="G276" s="188" t="s">
        <v>331</v>
      </c>
      <c r="H276" s="189">
        <v>5</v>
      </c>
      <c r="I276" s="190"/>
      <c r="J276" s="191">
        <f>ROUND(I276*H276,2)</f>
        <v>0</v>
      </c>
      <c r="K276" s="187" t="s">
        <v>136</v>
      </c>
      <c r="L276" s="38"/>
      <c r="M276" s="192" t="s">
        <v>1</v>
      </c>
      <c r="N276" s="193" t="s">
        <v>38</v>
      </c>
      <c r="O276" s="70"/>
      <c r="P276" s="194">
        <f>O276*H276</f>
        <v>0</v>
      </c>
      <c r="Q276" s="194">
        <v>5E-05</v>
      </c>
      <c r="R276" s="194">
        <f>Q276*H276</f>
        <v>0.00025</v>
      </c>
      <c r="S276" s="194">
        <v>0</v>
      </c>
      <c r="T276" s="195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96" t="s">
        <v>137</v>
      </c>
      <c r="AT276" s="196" t="s">
        <v>132</v>
      </c>
      <c r="AU276" s="196" t="s">
        <v>83</v>
      </c>
      <c r="AY276" s="16" t="s">
        <v>130</v>
      </c>
      <c r="BE276" s="197">
        <f>IF(N276="základní",J276,0)</f>
        <v>0</v>
      </c>
      <c r="BF276" s="197">
        <f>IF(N276="snížená",J276,0)</f>
        <v>0</v>
      </c>
      <c r="BG276" s="197">
        <f>IF(N276="zákl. přenesená",J276,0)</f>
        <v>0</v>
      </c>
      <c r="BH276" s="197">
        <f>IF(N276="sníž. přenesená",J276,0)</f>
        <v>0</v>
      </c>
      <c r="BI276" s="197">
        <f>IF(N276="nulová",J276,0)</f>
        <v>0</v>
      </c>
      <c r="BJ276" s="16" t="s">
        <v>81</v>
      </c>
      <c r="BK276" s="197">
        <f>ROUND(I276*H276,2)</f>
        <v>0</v>
      </c>
      <c r="BL276" s="16" t="s">
        <v>137</v>
      </c>
      <c r="BM276" s="196" t="s">
        <v>665</v>
      </c>
    </row>
    <row r="277" spans="1:47" s="2" customFormat="1" ht="19.5">
      <c r="A277" s="33"/>
      <c r="B277" s="34"/>
      <c r="C277" s="35"/>
      <c r="D277" s="198" t="s">
        <v>139</v>
      </c>
      <c r="E277" s="35"/>
      <c r="F277" s="199" t="s">
        <v>666</v>
      </c>
      <c r="G277" s="35"/>
      <c r="H277" s="35"/>
      <c r="I277" s="200"/>
      <c r="J277" s="35"/>
      <c r="K277" s="35"/>
      <c r="L277" s="38"/>
      <c r="M277" s="201"/>
      <c r="N277" s="202"/>
      <c r="O277" s="70"/>
      <c r="P277" s="70"/>
      <c r="Q277" s="70"/>
      <c r="R277" s="70"/>
      <c r="S277" s="70"/>
      <c r="T277" s="71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T277" s="16" t="s">
        <v>139</v>
      </c>
      <c r="AU277" s="16" t="s">
        <v>83</v>
      </c>
    </row>
    <row r="278" spans="1:65" s="2" customFormat="1" ht="24.2" customHeight="1">
      <c r="A278" s="33"/>
      <c r="B278" s="34"/>
      <c r="C278" s="225" t="s">
        <v>369</v>
      </c>
      <c r="D278" s="225" t="s">
        <v>280</v>
      </c>
      <c r="E278" s="226" t="s">
        <v>667</v>
      </c>
      <c r="F278" s="227" t="s">
        <v>668</v>
      </c>
      <c r="G278" s="228" t="s">
        <v>331</v>
      </c>
      <c r="H278" s="229">
        <v>2</v>
      </c>
      <c r="I278" s="230"/>
      <c r="J278" s="231">
        <f>ROUND(I278*H278,2)</f>
        <v>0</v>
      </c>
      <c r="K278" s="227" t="s">
        <v>136</v>
      </c>
      <c r="L278" s="232"/>
      <c r="M278" s="233" t="s">
        <v>1</v>
      </c>
      <c r="N278" s="234" t="s">
        <v>38</v>
      </c>
      <c r="O278" s="70"/>
      <c r="P278" s="194">
        <f>O278*H278</f>
        <v>0</v>
      </c>
      <c r="Q278" s="194">
        <v>0.0237</v>
      </c>
      <c r="R278" s="194">
        <f>Q278*H278</f>
        <v>0.0474</v>
      </c>
      <c r="S278" s="194">
        <v>0</v>
      </c>
      <c r="T278" s="195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96" t="s">
        <v>178</v>
      </c>
      <c r="AT278" s="196" t="s">
        <v>280</v>
      </c>
      <c r="AU278" s="196" t="s">
        <v>83</v>
      </c>
      <c r="AY278" s="16" t="s">
        <v>130</v>
      </c>
      <c r="BE278" s="197">
        <f>IF(N278="základní",J278,0)</f>
        <v>0</v>
      </c>
      <c r="BF278" s="197">
        <f>IF(N278="snížená",J278,0)</f>
        <v>0</v>
      </c>
      <c r="BG278" s="197">
        <f>IF(N278="zákl. přenesená",J278,0)</f>
        <v>0</v>
      </c>
      <c r="BH278" s="197">
        <f>IF(N278="sníž. přenesená",J278,0)</f>
        <v>0</v>
      </c>
      <c r="BI278" s="197">
        <f>IF(N278="nulová",J278,0)</f>
        <v>0</v>
      </c>
      <c r="BJ278" s="16" t="s">
        <v>81</v>
      </c>
      <c r="BK278" s="197">
        <f>ROUND(I278*H278,2)</f>
        <v>0</v>
      </c>
      <c r="BL278" s="16" t="s">
        <v>137</v>
      </c>
      <c r="BM278" s="196" t="s">
        <v>669</v>
      </c>
    </row>
    <row r="279" spans="1:47" s="2" customFormat="1" ht="11.25">
      <c r="A279" s="33"/>
      <c r="B279" s="34"/>
      <c r="C279" s="35"/>
      <c r="D279" s="198" t="s">
        <v>139</v>
      </c>
      <c r="E279" s="35"/>
      <c r="F279" s="199" t="s">
        <v>668</v>
      </c>
      <c r="G279" s="35"/>
      <c r="H279" s="35"/>
      <c r="I279" s="200"/>
      <c r="J279" s="35"/>
      <c r="K279" s="35"/>
      <c r="L279" s="38"/>
      <c r="M279" s="201"/>
      <c r="N279" s="202"/>
      <c r="O279" s="70"/>
      <c r="P279" s="70"/>
      <c r="Q279" s="70"/>
      <c r="R279" s="70"/>
      <c r="S279" s="70"/>
      <c r="T279" s="71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T279" s="16" t="s">
        <v>139</v>
      </c>
      <c r="AU279" s="16" t="s">
        <v>83</v>
      </c>
    </row>
    <row r="280" spans="1:65" s="2" customFormat="1" ht="24.2" customHeight="1">
      <c r="A280" s="33"/>
      <c r="B280" s="34"/>
      <c r="C280" s="225" t="s">
        <v>374</v>
      </c>
      <c r="D280" s="225" t="s">
        <v>280</v>
      </c>
      <c r="E280" s="226" t="s">
        <v>670</v>
      </c>
      <c r="F280" s="227" t="s">
        <v>671</v>
      </c>
      <c r="G280" s="228" t="s">
        <v>331</v>
      </c>
      <c r="H280" s="229">
        <v>3</v>
      </c>
      <c r="I280" s="230"/>
      <c r="J280" s="231">
        <f>ROUND(I280*H280,2)</f>
        <v>0</v>
      </c>
      <c r="K280" s="227" t="s">
        <v>136</v>
      </c>
      <c r="L280" s="232"/>
      <c r="M280" s="233" t="s">
        <v>1</v>
      </c>
      <c r="N280" s="234" t="s">
        <v>38</v>
      </c>
      <c r="O280" s="70"/>
      <c r="P280" s="194">
        <f>O280*H280</f>
        <v>0</v>
      </c>
      <c r="Q280" s="194">
        <v>0.0233</v>
      </c>
      <c r="R280" s="194">
        <f>Q280*H280</f>
        <v>0.0699</v>
      </c>
      <c r="S280" s="194">
        <v>0</v>
      </c>
      <c r="T280" s="195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96" t="s">
        <v>178</v>
      </c>
      <c r="AT280" s="196" t="s">
        <v>280</v>
      </c>
      <c r="AU280" s="196" t="s">
        <v>83</v>
      </c>
      <c r="AY280" s="16" t="s">
        <v>130</v>
      </c>
      <c r="BE280" s="197">
        <f>IF(N280="základní",J280,0)</f>
        <v>0</v>
      </c>
      <c r="BF280" s="197">
        <f>IF(N280="snížená",J280,0)</f>
        <v>0</v>
      </c>
      <c r="BG280" s="197">
        <f>IF(N280="zákl. přenesená",J280,0)</f>
        <v>0</v>
      </c>
      <c r="BH280" s="197">
        <f>IF(N280="sníž. přenesená",J280,0)</f>
        <v>0</v>
      </c>
      <c r="BI280" s="197">
        <f>IF(N280="nulová",J280,0)</f>
        <v>0</v>
      </c>
      <c r="BJ280" s="16" t="s">
        <v>81</v>
      </c>
      <c r="BK280" s="197">
        <f>ROUND(I280*H280,2)</f>
        <v>0</v>
      </c>
      <c r="BL280" s="16" t="s">
        <v>137</v>
      </c>
      <c r="BM280" s="196" t="s">
        <v>672</v>
      </c>
    </row>
    <row r="281" spans="1:47" s="2" customFormat="1" ht="11.25">
      <c r="A281" s="33"/>
      <c r="B281" s="34"/>
      <c r="C281" s="35"/>
      <c r="D281" s="198" t="s">
        <v>139</v>
      </c>
      <c r="E281" s="35"/>
      <c r="F281" s="199" t="s">
        <v>671</v>
      </c>
      <c r="G281" s="35"/>
      <c r="H281" s="35"/>
      <c r="I281" s="200"/>
      <c r="J281" s="35"/>
      <c r="K281" s="35"/>
      <c r="L281" s="38"/>
      <c r="M281" s="201"/>
      <c r="N281" s="202"/>
      <c r="O281" s="70"/>
      <c r="P281" s="70"/>
      <c r="Q281" s="70"/>
      <c r="R281" s="70"/>
      <c r="S281" s="70"/>
      <c r="T281" s="71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T281" s="16" t="s">
        <v>139</v>
      </c>
      <c r="AU281" s="16" t="s">
        <v>83</v>
      </c>
    </row>
    <row r="282" spans="1:65" s="2" customFormat="1" ht="24.2" customHeight="1">
      <c r="A282" s="33"/>
      <c r="B282" s="34"/>
      <c r="C282" s="185" t="s">
        <v>378</v>
      </c>
      <c r="D282" s="185" t="s">
        <v>132</v>
      </c>
      <c r="E282" s="186" t="s">
        <v>358</v>
      </c>
      <c r="F282" s="187" t="s">
        <v>359</v>
      </c>
      <c r="G282" s="188" t="s">
        <v>191</v>
      </c>
      <c r="H282" s="189">
        <v>0.735</v>
      </c>
      <c r="I282" s="190"/>
      <c r="J282" s="191">
        <f>ROUND(I282*H282,2)</f>
        <v>0</v>
      </c>
      <c r="K282" s="187" t="s">
        <v>136</v>
      </c>
      <c r="L282" s="38"/>
      <c r="M282" s="192" t="s">
        <v>1</v>
      </c>
      <c r="N282" s="193" t="s">
        <v>38</v>
      </c>
      <c r="O282" s="70"/>
      <c r="P282" s="194">
        <f>O282*H282</f>
        <v>0</v>
      </c>
      <c r="Q282" s="194">
        <v>0</v>
      </c>
      <c r="R282" s="194">
        <f>Q282*H282</f>
        <v>0</v>
      </c>
      <c r="S282" s="194">
        <v>1.92</v>
      </c>
      <c r="T282" s="195">
        <f>S282*H282</f>
        <v>1.4112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96" t="s">
        <v>137</v>
      </c>
      <c r="AT282" s="196" t="s">
        <v>132</v>
      </c>
      <c r="AU282" s="196" t="s">
        <v>83</v>
      </c>
      <c r="AY282" s="16" t="s">
        <v>130</v>
      </c>
      <c r="BE282" s="197">
        <f>IF(N282="základní",J282,0)</f>
        <v>0</v>
      </c>
      <c r="BF282" s="197">
        <f>IF(N282="snížená",J282,0)</f>
        <v>0</v>
      </c>
      <c r="BG282" s="197">
        <f>IF(N282="zákl. přenesená",J282,0)</f>
        <v>0</v>
      </c>
      <c r="BH282" s="197">
        <f>IF(N282="sníž. přenesená",J282,0)</f>
        <v>0</v>
      </c>
      <c r="BI282" s="197">
        <f>IF(N282="nulová",J282,0)</f>
        <v>0</v>
      </c>
      <c r="BJ282" s="16" t="s">
        <v>81</v>
      </c>
      <c r="BK282" s="197">
        <f>ROUND(I282*H282,2)</f>
        <v>0</v>
      </c>
      <c r="BL282" s="16" t="s">
        <v>137</v>
      </c>
      <c r="BM282" s="196" t="s">
        <v>673</v>
      </c>
    </row>
    <row r="283" spans="1:47" s="2" customFormat="1" ht="19.5">
      <c r="A283" s="33"/>
      <c r="B283" s="34"/>
      <c r="C283" s="35"/>
      <c r="D283" s="198" t="s">
        <v>139</v>
      </c>
      <c r="E283" s="35"/>
      <c r="F283" s="199" t="s">
        <v>361</v>
      </c>
      <c r="G283" s="35"/>
      <c r="H283" s="35"/>
      <c r="I283" s="200"/>
      <c r="J283" s="35"/>
      <c r="K283" s="35"/>
      <c r="L283" s="38"/>
      <c r="M283" s="201"/>
      <c r="N283" s="202"/>
      <c r="O283" s="70"/>
      <c r="P283" s="70"/>
      <c r="Q283" s="70"/>
      <c r="R283" s="70"/>
      <c r="S283" s="70"/>
      <c r="T283" s="71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T283" s="16" t="s">
        <v>139</v>
      </c>
      <c r="AU283" s="16" t="s">
        <v>83</v>
      </c>
    </row>
    <row r="284" spans="2:51" s="13" customFormat="1" ht="11.25">
      <c r="B284" s="203"/>
      <c r="C284" s="204"/>
      <c r="D284" s="198" t="s">
        <v>152</v>
      </c>
      <c r="E284" s="205" t="s">
        <v>1</v>
      </c>
      <c r="F284" s="206" t="s">
        <v>674</v>
      </c>
      <c r="G284" s="204"/>
      <c r="H284" s="207">
        <v>0.735</v>
      </c>
      <c r="I284" s="208"/>
      <c r="J284" s="204"/>
      <c r="K284" s="204"/>
      <c r="L284" s="209"/>
      <c r="M284" s="210"/>
      <c r="N284" s="211"/>
      <c r="O284" s="211"/>
      <c r="P284" s="211"/>
      <c r="Q284" s="211"/>
      <c r="R284" s="211"/>
      <c r="S284" s="211"/>
      <c r="T284" s="212"/>
      <c r="AT284" s="213" t="s">
        <v>152</v>
      </c>
      <c r="AU284" s="213" t="s">
        <v>83</v>
      </c>
      <c r="AV284" s="13" t="s">
        <v>83</v>
      </c>
      <c r="AW284" s="13" t="s">
        <v>30</v>
      </c>
      <c r="AX284" s="13" t="s">
        <v>81</v>
      </c>
      <c r="AY284" s="213" t="s">
        <v>130</v>
      </c>
    </row>
    <row r="285" spans="1:65" s="2" customFormat="1" ht="24.2" customHeight="1">
      <c r="A285" s="33"/>
      <c r="B285" s="34"/>
      <c r="C285" s="185" t="s">
        <v>382</v>
      </c>
      <c r="D285" s="185" t="s">
        <v>132</v>
      </c>
      <c r="E285" s="186" t="s">
        <v>529</v>
      </c>
      <c r="F285" s="187" t="s">
        <v>530</v>
      </c>
      <c r="G285" s="188" t="s">
        <v>366</v>
      </c>
      <c r="H285" s="189">
        <v>3</v>
      </c>
      <c r="I285" s="190"/>
      <c r="J285" s="191">
        <f>ROUND(I285*H285,2)</f>
        <v>0</v>
      </c>
      <c r="K285" s="187" t="s">
        <v>136</v>
      </c>
      <c r="L285" s="38"/>
      <c r="M285" s="192" t="s">
        <v>1</v>
      </c>
      <c r="N285" s="193" t="s">
        <v>38</v>
      </c>
      <c r="O285" s="70"/>
      <c r="P285" s="194">
        <f>O285*H285</f>
        <v>0</v>
      </c>
      <c r="Q285" s="194">
        <v>0.00025</v>
      </c>
      <c r="R285" s="194">
        <f>Q285*H285</f>
        <v>0.00075</v>
      </c>
      <c r="S285" s="194">
        <v>0</v>
      </c>
      <c r="T285" s="195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96" t="s">
        <v>137</v>
      </c>
      <c r="AT285" s="196" t="s">
        <v>132</v>
      </c>
      <c r="AU285" s="196" t="s">
        <v>83</v>
      </c>
      <c r="AY285" s="16" t="s">
        <v>130</v>
      </c>
      <c r="BE285" s="197">
        <f>IF(N285="základní",J285,0)</f>
        <v>0</v>
      </c>
      <c r="BF285" s="197">
        <f>IF(N285="snížená",J285,0)</f>
        <v>0</v>
      </c>
      <c r="BG285" s="197">
        <f>IF(N285="zákl. přenesená",J285,0)</f>
        <v>0</v>
      </c>
      <c r="BH285" s="197">
        <f>IF(N285="sníž. přenesená",J285,0)</f>
        <v>0</v>
      </c>
      <c r="BI285" s="197">
        <f>IF(N285="nulová",J285,0)</f>
        <v>0</v>
      </c>
      <c r="BJ285" s="16" t="s">
        <v>81</v>
      </c>
      <c r="BK285" s="197">
        <f>ROUND(I285*H285,2)</f>
        <v>0</v>
      </c>
      <c r="BL285" s="16" t="s">
        <v>137</v>
      </c>
      <c r="BM285" s="196" t="s">
        <v>675</v>
      </c>
    </row>
    <row r="286" spans="1:47" s="2" customFormat="1" ht="11.25">
      <c r="A286" s="33"/>
      <c r="B286" s="34"/>
      <c r="C286" s="35"/>
      <c r="D286" s="198" t="s">
        <v>139</v>
      </c>
      <c r="E286" s="35"/>
      <c r="F286" s="199" t="s">
        <v>532</v>
      </c>
      <c r="G286" s="35"/>
      <c r="H286" s="35"/>
      <c r="I286" s="200"/>
      <c r="J286" s="35"/>
      <c r="K286" s="35"/>
      <c r="L286" s="38"/>
      <c r="M286" s="201"/>
      <c r="N286" s="202"/>
      <c r="O286" s="70"/>
      <c r="P286" s="70"/>
      <c r="Q286" s="70"/>
      <c r="R286" s="70"/>
      <c r="S286" s="70"/>
      <c r="T286" s="71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T286" s="16" t="s">
        <v>139</v>
      </c>
      <c r="AU286" s="16" t="s">
        <v>83</v>
      </c>
    </row>
    <row r="287" spans="1:65" s="2" customFormat="1" ht="24.2" customHeight="1">
      <c r="A287" s="33"/>
      <c r="B287" s="34"/>
      <c r="C287" s="185" t="s">
        <v>387</v>
      </c>
      <c r="D287" s="185" t="s">
        <v>132</v>
      </c>
      <c r="E287" s="186" t="s">
        <v>676</v>
      </c>
      <c r="F287" s="187" t="s">
        <v>677</v>
      </c>
      <c r="G287" s="188" t="s">
        <v>366</v>
      </c>
      <c r="H287" s="189">
        <v>9</v>
      </c>
      <c r="I287" s="190"/>
      <c r="J287" s="191">
        <f>ROUND(I287*H287,2)</f>
        <v>0</v>
      </c>
      <c r="K287" s="187" t="s">
        <v>136</v>
      </c>
      <c r="L287" s="38"/>
      <c r="M287" s="192" t="s">
        <v>1</v>
      </c>
      <c r="N287" s="193" t="s">
        <v>38</v>
      </c>
      <c r="O287" s="70"/>
      <c r="P287" s="194">
        <f>O287*H287</f>
        <v>0</v>
      </c>
      <c r="Q287" s="194">
        <v>0.0005</v>
      </c>
      <c r="R287" s="194">
        <f>Q287*H287</f>
        <v>0.0045000000000000005</v>
      </c>
      <c r="S287" s="194">
        <v>0</v>
      </c>
      <c r="T287" s="195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96" t="s">
        <v>137</v>
      </c>
      <c r="AT287" s="196" t="s">
        <v>132</v>
      </c>
      <c r="AU287" s="196" t="s">
        <v>83</v>
      </c>
      <c r="AY287" s="16" t="s">
        <v>130</v>
      </c>
      <c r="BE287" s="197">
        <f>IF(N287="základní",J287,0)</f>
        <v>0</v>
      </c>
      <c r="BF287" s="197">
        <f>IF(N287="snížená",J287,0)</f>
        <v>0</v>
      </c>
      <c r="BG287" s="197">
        <f>IF(N287="zákl. přenesená",J287,0)</f>
        <v>0</v>
      </c>
      <c r="BH287" s="197">
        <f>IF(N287="sníž. přenesená",J287,0)</f>
        <v>0</v>
      </c>
      <c r="BI287" s="197">
        <f>IF(N287="nulová",J287,0)</f>
        <v>0</v>
      </c>
      <c r="BJ287" s="16" t="s">
        <v>81</v>
      </c>
      <c r="BK287" s="197">
        <f>ROUND(I287*H287,2)</f>
        <v>0</v>
      </c>
      <c r="BL287" s="16" t="s">
        <v>137</v>
      </c>
      <c r="BM287" s="196" t="s">
        <v>678</v>
      </c>
    </row>
    <row r="288" spans="1:47" s="2" customFormat="1" ht="11.25">
      <c r="A288" s="33"/>
      <c r="B288" s="34"/>
      <c r="C288" s="35"/>
      <c r="D288" s="198" t="s">
        <v>139</v>
      </c>
      <c r="E288" s="35"/>
      <c r="F288" s="199" t="s">
        <v>679</v>
      </c>
      <c r="G288" s="35"/>
      <c r="H288" s="35"/>
      <c r="I288" s="200"/>
      <c r="J288" s="35"/>
      <c r="K288" s="35"/>
      <c r="L288" s="38"/>
      <c r="M288" s="201"/>
      <c r="N288" s="202"/>
      <c r="O288" s="70"/>
      <c r="P288" s="70"/>
      <c r="Q288" s="70"/>
      <c r="R288" s="70"/>
      <c r="S288" s="70"/>
      <c r="T288" s="71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T288" s="16" t="s">
        <v>139</v>
      </c>
      <c r="AU288" s="16" t="s">
        <v>83</v>
      </c>
    </row>
    <row r="289" spans="1:65" s="2" customFormat="1" ht="24.2" customHeight="1">
      <c r="A289" s="33"/>
      <c r="B289" s="34"/>
      <c r="C289" s="185" t="s">
        <v>391</v>
      </c>
      <c r="D289" s="185" t="s">
        <v>132</v>
      </c>
      <c r="E289" s="186" t="s">
        <v>370</v>
      </c>
      <c r="F289" s="187" t="s">
        <v>371</v>
      </c>
      <c r="G289" s="188" t="s">
        <v>331</v>
      </c>
      <c r="H289" s="189">
        <v>24</v>
      </c>
      <c r="I289" s="190"/>
      <c r="J289" s="191">
        <f>ROUND(I289*H289,2)</f>
        <v>0</v>
      </c>
      <c r="K289" s="187" t="s">
        <v>136</v>
      </c>
      <c r="L289" s="38"/>
      <c r="M289" s="192" t="s">
        <v>1</v>
      </c>
      <c r="N289" s="193" t="s">
        <v>38</v>
      </c>
      <c r="O289" s="70"/>
      <c r="P289" s="194">
        <f>O289*H289</f>
        <v>0</v>
      </c>
      <c r="Q289" s="194">
        <v>0.01019</v>
      </c>
      <c r="R289" s="194">
        <f>Q289*H289</f>
        <v>0.24456</v>
      </c>
      <c r="S289" s="194">
        <v>0</v>
      </c>
      <c r="T289" s="195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96" t="s">
        <v>137</v>
      </c>
      <c r="AT289" s="196" t="s">
        <v>132</v>
      </c>
      <c r="AU289" s="196" t="s">
        <v>83</v>
      </c>
      <c r="AY289" s="16" t="s">
        <v>130</v>
      </c>
      <c r="BE289" s="197">
        <f>IF(N289="základní",J289,0)</f>
        <v>0</v>
      </c>
      <c r="BF289" s="197">
        <f>IF(N289="snížená",J289,0)</f>
        <v>0</v>
      </c>
      <c r="BG289" s="197">
        <f>IF(N289="zákl. přenesená",J289,0)</f>
        <v>0</v>
      </c>
      <c r="BH289" s="197">
        <f>IF(N289="sníž. přenesená",J289,0)</f>
        <v>0</v>
      </c>
      <c r="BI289" s="197">
        <f>IF(N289="nulová",J289,0)</f>
        <v>0</v>
      </c>
      <c r="BJ289" s="16" t="s">
        <v>81</v>
      </c>
      <c r="BK289" s="197">
        <f>ROUND(I289*H289,2)</f>
        <v>0</v>
      </c>
      <c r="BL289" s="16" t="s">
        <v>137</v>
      </c>
      <c r="BM289" s="196" t="s">
        <v>680</v>
      </c>
    </row>
    <row r="290" spans="1:47" s="2" customFormat="1" ht="19.5">
      <c r="A290" s="33"/>
      <c r="B290" s="34"/>
      <c r="C290" s="35"/>
      <c r="D290" s="198" t="s">
        <v>139</v>
      </c>
      <c r="E290" s="35"/>
      <c r="F290" s="199" t="s">
        <v>373</v>
      </c>
      <c r="G290" s="35"/>
      <c r="H290" s="35"/>
      <c r="I290" s="200"/>
      <c r="J290" s="35"/>
      <c r="K290" s="35"/>
      <c r="L290" s="38"/>
      <c r="M290" s="201"/>
      <c r="N290" s="202"/>
      <c r="O290" s="70"/>
      <c r="P290" s="70"/>
      <c r="Q290" s="70"/>
      <c r="R290" s="70"/>
      <c r="S290" s="70"/>
      <c r="T290" s="71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T290" s="16" t="s">
        <v>139</v>
      </c>
      <c r="AU290" s="16" t="s">
        <v>83</v>
      </c>
    </row>
    <row r="291" spans="1:65" s="2" customFormat="1" ht="24.2" customHeight="1">
      <c r="A291" s="33"/>
      <c r="B291" s="34"/>
      <c r="C291" s="225" t="s">
        <v>395</v>
      </c>
      <c r="D291" s="225" t="s">
        <v>280</v>
      </c>
      <c r="E291" s="226" t="s">
        <v>375</v>
      </c>
      <c r="F291" s="227" t="s">
        <v>376</v>
      </c>
      <c r="G291" s="228" t="s">
        <v>331</v>
      </c>
      <c r="H291" s="229">
        <v>8</v>
      </c>
      <c r="I291" s="230"/>
      <c r="J291" s="231">
        <f>ROUND(I291*H291,2)</f>
        <v>0</v>
      </c>
      <c r="K291" s="227" t="s">
        <v>136</v>
      </c>
      <c r="L291" s="232"/>
      <c r="M291" s="233" t="s">
        <v>1</v>
      </c>
      <c r="N291" s="234" t="s">
        <v>38</v>
      </c>
      <c r="O291" s="70"/>
      <c r="P291" s="194">
        <f>O291*H291</f>
        <v>0</v>
      </c>
      <c r="Q291" s="194">
        <v>0.254</v>
      </c>
      <c r="R291" s="194">
        <f>Q291*H291</f>
        <v>2.032</v>
      </c>
      <c r="S291" s="194">
        <v>0</v>
      </c>
      <c r="T291" s="195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96" t="s">
        <v>178</v>
      </c>
      <c r="AT291" s="196" t="s">
        <v>280</v>
      </c>
      <c r="AU291" s="196" t="s">
        <v>83</v>
      </c>
      <c r="AY291" s="16" t="s">
        <v>130</v>
      </c>
      <c r="BE291" s="197">
        <f>IF(N291="základní",J291,0)</f>
        <v>0</v>
      </c>
      <c r="BF291" s="197">
        <f>IF(N291="snížená",J291,0)</f>
        <v>0</v>
      </c>
      <c r="BG291" s="197">
        <f>IF(N291="zákl. přenesená",J291,0)</f>
        <v>0</v>
      </c>
      <c r="BH291" s="197">
        <f>IF(N291="sníž. přenesená",J291,0)</f>
        <v>0</v>
      </c>
      <c r="BI291" s="197">
        <f>IF(N291="nulová",J291,0)</f>
        <v>0</v>
      </c>
      <c r="BJ291" s="16" t="s">
        <v>81</v>
      </c>
      <c r="BK291" s="197">
        <f>ROUND(I291*H291,2)</f>
        <v>0</v>
      </c>
      <c r="BL291" s="16" t="s">
        <v>137</v>
      </c>
      <c r="BM291" s="196" t="s">
        <v>681</v>
      </c>
    </row>
    <row r="292" spans="1:47" s="2" customFormat="1" ht="19.5">
      <c r="A292" s="33"/>
      <c r="B292" s="34"/>
      <c r="C292" s="35"/>
      <c r="D292" s="198" t="s">
        <v>139</v>
      </c>
      <c r="E292" s="35"/>
      <c r="F292" s="199" t="s">
        <v>376</v>
      </c>
      <c r="G292" s="35"/>
      <c r="H292" s="35"/>
      <c r="I292" s="200"/>
      <c r="J292" s="35"/>
      <c r="K292" s="35"/>
      <c r="L292" s="38"/>
      <c r="M292" s="201"/>
      <c r="N292" s="202"/>
      <c r="O292" s="70"/>
      <c r="P292" s="70"/>
      <c r="Q292" s="70"/>
      <c r="R292" s="70"/>
      <c r="S292" s="70"/>
      <c r="T292" s="71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T292" s="16" t="s">
        <v>139</v>
      </c>
      <c r="AU292" s="16" t="s">
        <v>83</v>
      </c>
    </row>
    <row r="293" spans="1:65" s="2" customFormat="1" ht="24.2" customHeight="1">
      <c r="A293" s="33"/>
      <c r="B293" s="34"/>
      <c r="C293" s="225" t="s">
        <v>400</v>
      </c>
      <c r="D293" s="225" t="s">
        <v>280</v>
      </c>
      <c r="E293" s="226" t="s">
        <v>379</v>
      </c>
      <c r="F293" s="227" t="s">
        <v>380</v>
      </c>
      <c r="G293" s="228" t="s">
        <v>331</v>
      </c>
      <c r="H293" s="229">
        <v>6</v>
      </c>
      <c r="I293" s="230"/>
      <c r="J293" s="231">
        <f>ROUND(I293*H293,2)</f>
        <v>0</v>
      </c>
      <c r="K293" s="227" t="s">
        <v>136</v>
      </c>
      <c r="L293" s="232"/>
      <c r="M293" s="233" t="s">
        <v>1</v>
      </c>
      <c r="N293" s="234" t="s">
        <v>38</v>
      </c>
      <c r="O293" s="70"/>
      <c r="P293" s="194">
        <f>O293*H293</f>
        <v>0</v>
      </c>
      <c r="Q293" s="194">
        <v>0.506</v>
      </c>
      <c r="R293" s="194">
        <f>Q293*H293</f>
        <v>3.036</v>
      </c>
      <c r="S293" s="194">
        <v>0</v>
      </c>
      <c r="T293" s="195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96" t="s">
        <v>178</v>
      </c>
      <c r="AT293" s="196" t="s">
        <v>280</v>
      </c>
      <c r="AU293" s="196" t="s">
        <v>83</v>
      </c>
      <c r="AY293" s="16" t="s">
        <v>130</v>
      </c>
      <c r="BE293" s="197">
        <f>IF(N293="základní",J293,0)</f>
        <v>0</v>
      </c>
      <c r="BF293" s="197">
        <f>IF(N293="snížená",J293,0)</f>
        <v>0</v>
      </c>
      <c r="BG293" s="197">
        <f>IF(N293="zákl. přenesená",J293,0)</f>
        <v>0</v>
      </c>
      <c r="BH293" s="197">
        <f>IF(N293="sníž. přenesená",J293,0)</f>
        <v>0</v>
      </c>
      <c r="BI293" s="197">
        <f>IF(N293="nulová",J293,0)</f>
        <v>0</v>
      </c>
      <c r="BJ293" s="16" t="s">
        <v>81</v>
      </c>
      <c r="BK293" s="197">
        <f>ROUND(I293*H293,2)</f>
        <v>0</v>
      </c>
      <c r="BL293" s="16" t="s">
        <v>137</v>
      </c>
      <c r="BM293" s="196" t="s">
        <v>682</v>
      </c>
    </row>
    <row r="294" spans="1:47" s="2" customFormat="1" ht="19.5">
      <c r="A294" s="33"/>
      <c r="B294" s="34"/>
      <c r="C294" s="35"/>
      <c r="D294" s="198" t="s">
        <v>139</v>
      </c>
      <c r="E294" s="35"/>
      <c r="F294" s="199" t="s">
        <v>380</v>
      </c>
      <c r="G294" s="35"/>
      <c r="H294" s="35"/>
      <c r="I294" s="200"/>
      <c r="J294" s="35"/>
      <c r="K294" s="35"/>
      <c r="L294" s="38"/>
      <c r="M294" s="201"/>
      <c r="N294" s="202"/>
      <c r="O294" s="70"/>
      <c r="P294" s="70"/>
      <c r="Q294" s="70"/>
      <c r="R294" s="70"/>
      <c r="S294" s="70"/>
      <c r="T294" s="71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6" t="s">
        <v>139</v>
      </c>
      <c r="AU294" s="16" t="s">
        <v>83</v>
      </c>
    </row>
    <row r="295" spans="1:65" s="2" customFormat="1" ht="24.2" customHeight="1">
      <c r="A295" s="33"/>
      <c r="B295" s="34"/>
      <c r="C295" s="225" t="s">
        <v>405</v>
      </c>
      <c r="D295" s="225" t="s">
        <v>280</v>
      </c>
      <c r="E295" s="226" t="s">
        <v>383</v>
      </c>
      <c r="F295" s="227" t="s">
        <v>384</v>
      </c>
      <c r="G295" s="228" t="s">
        <v>331</v>
      </c>
      <c r="H295" s="229">
        <v>10</v>
      </c>
      <c r="I295" s="230"/>
      <c r="J295" s="231">
        <f>ROUND(I295*H295,2)</f>
        <v>0</v>
      </c>
      <c r="K295" s="227" t="s">
        <v>136</v>
      </c>
      <c r="L295" s="232"/>
      <c r="M295" s="233" t="s">
        <v>1</v>
      </c>
      <c r="N295" s="234" t="s">
        <v>38</v>
      </c>
      <c r="O295" s="70"/>
      <c r="P295" s="194">
        <f>O295*H295</f>
        <v>0</v>
      </c>
      <c r="Q295" s="194">
        <v>1.013</v>
      </c>
      <c r="R295" s="194">
        <f>Q295*H295</f>
        <v>10.129999999999999</v>
      </c>
      <c r="S295" s="194">
        <v>0</v>
      </c>
      <c r="T295" s="195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96" t="s">
        <v>178</v>
      </c>
      <c r="AT295" s="196" t="s">
        <v>280</v>
      </c>
      <c r="AU295" s="196" t="s">
        <v>83</v>
      </c>
      <c r="AY295" s="16" t="s">
        <v>130</v>
      </c>
      <c r="BE295" s="197">
        <f>IF(N295="základní",J295,0)</f>
        <v>0</v>
      </c>
      <c r="BF295" s="197">
        <f>IF(N295="snížená",J295,0)</f>
        <v>0</v>
      </c>
      <c r="BG295" s="197">
        <f>IF(N295="zákl. přenesená",J295,0)</f>
        <v>0</v>
      </c>
      <c r="BH295" s="197">
        <f>IF(N295="sníž. přenesená",J295,0)</f>
        <v>0</v>
      </c>
      <c r="BI295" s="197">
        <f>IF(N295="nulová",J295,0)</f>
        <v>0</v>
      </c>
      <c r="BJ295" s="16" t="s">
        <v>81</v>
      </c>
      <c r="BK295" s="197">
        <f>ROUND(I295*H295,2)</f>
        <v>0</v>
      </c>
      <c r="BL295" s="16" t="s">
        <v>137</v>
      </c>
      <c r="BM295" s="196" t="s">
        <v>683</v>
      </c>
    </row>
    <row r="296" spans="1:47" s="2" customFormat="1" ht="19.5">
      <c r="A296" s="33"/>
      <c r="B296" s="34"/>
      <c r="C296" s="35"/>
      <c r="D296" s="198" t="s">
        <v>139</v>
      </c>
      <c r="E296" s="35"/>
      <c r="F296" s="199" t="s">
        <v>386</v>
      </c>
      <c r="G296" s="35"/>
      <c r="H296" s="35"/>
      <c r="I296" s="200"/>
      <c r="J296" s="35"/>
      <c r="K296" s="35"/>
      <c r="L296" s="38"/>
      <c r="M296" s="201"/>
      <c r="N296" s="202"/>
      <c r="O296" s="70"/>
      <c r="P296" s="70"/>
      <c r="Q296" s="70"/>
      <c r="R296" s="70"/>
      <c r="S296" s="70"/>
      <c r="T296" s="71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T296" s="16" t="s">
        <v>139</v>
      </c>
      <c r="AU296" s="16" t="s">
        <v>83</v>
      </c>
    </row>
    <row r="297" spans="1:65" s="2" customFormat="1" ht="24.2" customHeight="1">
      <c r="A297" s="33"/>
      <c r="B297" s="34"/>
      <c r="C297" s="185" t="s">
        <v>409</v>
      </c>
      <c r="D297" s="185" t="s">
        <v>132</v>
      </c>
      <c r="E297" s="186" t="s">
        <v>388</v>
      </c>
      <c r="F297" s="187" t="s">
        <v>389</v>
      </c>
      <c r="G297" s="188" t="s">
        <v>331</v>
      </c>
      <c r="H297" s="189">
        <v>12</v>
      </c>
      <c r="I297" s="190"/>
      <c r="J297" s="191">
        <f>ROUND(I297*H297,2)</f>
        <v>0</v>
      </c>
      <c r="K297" s="187" t="s">
        <v>136</v>
      </c>
      <c r="L297" s="38"/>
      <c r="M297" s="192" t="s">
        <v>1</v>
      </c>
      <c r="N297" s="193" t="s">
        <v>38</v>
      </c>
      <c r="O297" s="70"/>
      <c r="P297" s="194">
        <f>O297*H297</f>
        <v>0</v>
      </c>
      <c r="Q297" s="194">
        <v>0.01248</v>
      </c>
      <c r="R297" s="194">
        <f>Q297*H297</f>
        <v>0.14976</v>
      </c>
      <c r="S297" s="194">
        <v>0</v>
      </c>
      <c r="T297" s="195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96" t="s">
        <v>137</v>
      </c>
      <c r="AT297" s="196" t="s">
        <v>132</v>
      </c>
      <c r="AU297" s="196" t="s">
        <v>83</v>
      </c>
      <c r="AY297" s="16" t="s">
        <v>130</v>
      </c>
      <c r="BE297" s="197">
        <f>IF(N297="základní",J297,0)</f>
        <v>0</v>
      </c>
      <c r="BF297" s="197">
        <f>IF(N297="snížená",J297,0)</f>
        <v>0</v>
      </c>
      <c r="BG297" s="197">
        <f>IF(N297="zákl. přenesená",J297,0)</f>
        <v>0</v>
      </c>
      <c r="BH297" s="197">
        <f>IF(N297="sníž. přenesená",J297,0)</f>
        <v>0</v>
      </c>
      <c r="BI297" s="197">
        <f>IF(N297="nulová",J297,0)</f>
        <v>0</v>
      </c>
      <c r="BJ297" s="16" t="s">
        <v>81</v>
      </c>
      <c r="BK297" s="197">
        <f>ROUND(I297*H297,2)</f>
        <v>0</v>
      </c>
      <c r="BL297" s="16" t="s">
        <v>137</v>
      </c>
      <c r="BM297" s="196" t="s">
        <v>684</v>
      </c>
    </row>
    <row r="298" spans="1:47" s="2" customFormat="1" ht="19.5">
      <c r="A298" s="33"/>
      <c r="B298" s="34"/>
      <c r="C298" s="35"/>
      <c r="D298" s="198" t="s">
        <v>139</v>
      </c>
      <c r="E298" s="35"/>
      <c r="F298" s="199" t="s">
        <v>389</v>
      </c>
      <c r="G298" s="35"/>
      <c r="H298" s="35"/>
      <c r="I298" s="200"/>
      <c r="J298" s="35"/>
      <c r="K298" s="35"/>
      <c r="L298" s="38"/>
      <c r="M298" s="201"/>
      <c r="N298" s="202"/>
      <c r="O298" s="70"/>
      <c r="P298" s="70"/>
      <c r="Q298" s="70"/>
      <c r="R298" s="70"/>
      <c r="S298" s="70"/>
      <c r="T298" s="71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T298" s="16" t="s">
        <v>139</v>
      </c>
      <c r="AU298" s="16" t="s">
        <v>83</v>
      </c>
    </row>
    <row r="299" spans="1:65" s="2" customFormat="1" ht="24.2" customHeight="1">
      <c r="A299" s="33"/>
      <c r="B299" s="34"/>
      <c r="C299" s="225" t="s">
        <v>413</v>
      </c>
      <c r="D299" s="225" t="s">
        <v>280</v>
      </c>
      <c r="E299" s="226" t="s">
        <v>392</v>
      </c>
      <c r="F299" s="227" t="s">
        <v>393</v>
      </c>
      <c r="G299" s="228" t="s">
        <v>331</v>
      </c>
      <c r="H299" s="229">
        <v>12</v>
      </c>
      <c r="I299" s="230"/>
      <c r="J299" s="231">
        <f>ROUND(I299*H299,2)</f>
        <v>0</v>
      </c>
      <c r="K299" s="227" t="s">
        <v>136</v>
      </c>
      <c r="L299" s="232"/>
      <c r="M299" s="233" t="s">
        <v>1</v>
      </c>
      <c r="N299" s="234" t="s">
        <v>38</v>
      </c>
      <c r="O299" s="70"/>
      <c r="P299" s="194">
        <f>O299*H299</f>
        <v>0</v>
      </c>
      <c r="Q299" s="194">
        <v>0.548</v>
      </c>
      <c r="R299" s="194">
        <f>Q299*H299</f>
        <v>6.5760000000000005</v>
      </c>
      <c r="S299" s="194">
        <v>0</v>
      </c>
      <c r="T299" s="195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96" t="s">
        <v>178</v>
      </c>
      <c r="AT299" s="196" t="s">
        <v>280</v>
      </c>
      <c r="AU299" s="196" t="s">
        <v>83</v>
      </c>
      <c r="AY299" s="16" t="s">
        <v>130</v>
      </c>
      <c r="BE299" s="197">
        <f>IF(N299="základní",J299,0)</f>
        <v>0</v>
      </c>
      <c r="BF299" s="197">
        <f>IF(N299="snížená",J299,0)</f>
        <v>0</v>
      </c>
      <c r="BG299" s="197">
        <f>IF(N299="zákl. přenesená",J299,0)</f>
        <v>0</v>
      </c>
      <c r="BH299" s="197">
        <f>IF(N299="sníž. přenesená",J299,0)</f>
        <v>0</v>
      </c>
      <c r="BI299" s="197">
        <f>IF(N299="nulová",J299,0)</f>
        <v>0</v>
      </c>
      <c r="BJ299" s="16" t="s">
        <v>81</v>
      </c>
      <c r="BK299" s="197">
        <f>ROUND(I299*H299,2)</f>
        <v>0</v>
      </c>
      <c r="BL299" s="16" t="s">
        <v>137</v>
      </c>
      <c r="BM299" s="196" t="s">
        <v>685</v>
      </c>
    </row>
    <row r="300" spans="1:47" s="2" customFormat="1" ht="19.5">
      <c r="A300" s="33"/>
      <c r="B300" s="34"/>
      <c r="C300" s="35"/>
      <c r="D300" s="198" t="s">
        <v>139</v>
      </c>
      <c r="E300" s="35"/>
      <c r="F300" s="199" t="s">
        <v>393</v>
      </c>
      <c r="G300" s="35"/>
      <c r="H300" s="35"/>
      <c r="I300" s="200"/>
      <c r="J300" s="35"/>
      <c r="K300" s="35"/>
      <c r="L300" s="38"/>
      <c r="M300" s="201"/>
      <c r="N300" s="202"/>
      <c r="O300" s="70"/>
      <c r="P300" s="70"/>
      <c r="Q300" s="70"/>
      <c r="R300" s="70"/>
      <c r="S300" s="70"/>
      <c r="T300" s="71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T300" s="16" t="s">
        <v>139</v>
      </c>
      <c r="AU300" s="16" t="s">
        <v>83</v>
      </c>
    </row>
    <row r="301" spans="1:65" s="2" customFormat="1" ht="24.2" customHeight="1">
      <c r="A301" s="33"/>
      <c r="B301" s="34"/>
      <c r="C301" s="185" t="s">
        <v>418</v>
      </c>
      <c r="D301" s="185" t="s">
        <v>132</v>
      </c>
      <c r="E301" s="186" t="s">
        <v>396</v>
      </c>
      <c r="F301" s="187" t="s">
        <v>397</v>
      </c>
      <c r="G301" s="188" t="s">
        <v>331</v>
      </c>
      <c r="H301" s="189">
        <v>12</v>
      </c>
      <c r="I301" s="190"/>
      <c r="J301" s="191">
        <f>ROUND(I301*H301,2)</f>
        <v>0</v>
      </c>
      <c r="K301" s="187" t="s">
        <v>136</v>
      </c>
      <c r="L301" s="38"/>
      <c r="M301" s="192" t="s">
        <v>1</v>
      </c>
      <c r="N301" s="193" t="s">
        <v>38</v>
      </c>
      <c r="O301" s="70"/>
      <c r="P301" s="194">
        <f>O301*H301</f>
        <v>0</v>
      </c>
      <c r="Q301" s="194">
        <v>0.02854</v>
      </c>
      <c r="R301" s="194">
        <f>Q301*H301</f>
        <v>0.34248</v>
      </c>
      <c r="S301" s="194">
        <v>0</v>
      </c>
      <c r="T301" s="195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96" t="s">
        <v>137</v>
      </c>
      <c r="AT301" s="196" t="s">
        <v>132</v>
      </c>
      <c r="AU301" s="196" t="s">
        <v>83</v>
      </c>
      <c r="AY301" s="16" t="s">
        <v>130</v>
      </c>
      <c r="BE301" s="197">
        <f>IF(N301="základní",J301,0)</f>
        <v>0</v>
      </c>
      <c r="BF301" s="197">
        <f>IF(N301="snížená",J301,0)</f>
        <v>0</v>
      </c>
      <c r="BG301" s="197">
        <f>IF(N301="zákl. přenesená",J301,0)</f>
        <v>0</v>
      </c>
      <c r="BH301" s="197">
        <f>IF(N301="sníž. přenesená",J301,0)</f>
        <v>0</v>
      </c>
      <c r="BI301" s="197">
        <f>IF(N301="nulová",J301,0)</f>
        <v>0</v>
      </c>
      <c r="BJ301" s="16" t="s">
        <v>81</v>
      </c>
      <c r="BK301" s="197">
        <f>ROUND(I301*H301,2)</f>
        <v>0</v>
      </c>
      <c r="BL301" s="16" t="s">
        <v>137</v>
      </c>
      <c r="BM301" s="196" t="s">
        <v>686</v>
      </c>
    </row>
    <row r="302" spans="1:47" s="2" customFormat="1" ht="19.5">
      <c r="A302" s="33"/>
      <c r="B302" s="34"/>
      <c r="C302" s="35"/>
      <c r="D302" s="198" t="s">
        <v>139</v>
      </c>
      <c r="E302" s="35"/>
      <c r="F302" s="199" t="s">
        <v>399</v>
      </c>
      <c r="G302" s="35"/>
      <c r="H302" s="35"/>
      <c r="I302" s="200"/>
      <c r="J302" s="35"/>
      <c r="K302" s="35"/>
      <c r="L302" s="38"/>
      <c r="M302" s="201"/>
      <c r="N302" s="202"/>
      <c r="O302" s="70"/>
      <c r="P302" s="70"/>
      <c r="Q302" s="70"/>
      <c r="R302" s="70"/>
      <c r="S302" s="70"/>
      <c r="T302" s="71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T302" s="16" t="s">
        <v>139</v>
      </c>
      <c r="AU302" s="16" t="s">
        <v>83</v>
      </c>
    </row>
    <row r="303" spans="1:65" s="2" customFormat="1" ht="16.5" customHeight="1">
      <c r="A303" s="33"/>
      <c r="B303" s="34"/>
      <c r="C303" s="225" t="s">
        <v>422</v>
      </c>
      <c r="D303" s="225" t="s">
        <v>280</v>
      </c>
      <c r="E303" s="226" t="s">
        <v>401</v>
      </c>
      <c r="F303" s="227" t="s">
        <v>402</v>
      </c>
      <c r="G303" s="228" t="s">
        <v>331</v>
      </c>
      <c r="H303" s="229">
        <v>12</v>
      </c>
      <c r="I303" s="230"/>
      <c r="J303" s="231">
        <f>ROUND(I303*H303,2)</f>
        <v>0</v>
      </c>
      <c r="K303" s="227" t="s">
        <v>136</v>
      </c>
      <c r="L303" s="232"/>
      <c r="M303" s="233" t="s">
        <v>1</v>
      </c>
      <c r="N303" s="234" t="s">
        <v>38</v>
      </c>
      <c r="O303" s="70"/>
      <c r="P303" s="194">
        <f>O303*H303</f>
        <v>0</v>
      </c>
      <c r="Q303" s="194">
        <v>1.87</v>
      </c>
      <c r="R303" s="194">
        <f>Q303*H303</f>
        <v>22.44</v>
      </c>
      <c r="S303" s="194">
        <v>0</v>
      </c>
      <c r="T303" s="195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96" t="s">
        <v>178</v>
      </c>
      <c r="AT303" s="196" t="s">
        <v>280</v>
      </c>
      <c r="AU303" s="196" t="s">
        <v>83</v>
      </c>
      <c r="AY303" s="16" t="s">
        <v>130</v>
      </c>
      <c r="BE303" s="197">
        <f>IF(N303="základní",J303,0)</f>
        <v>0</v>
      </c>
      <c r="BF303" s="197">
        <f>IF(N303="snížená",J303,0)</f>
        <v>0</v>
      </c>
      <c r="BG303" s="197">
        <f>IF(N303="zákl. přenesená",J303,0)</f>
        <v>0</v>
      </c>
      <c r="BH303" s="197">
        <f>IF(N303="sníž. přenesená",J303,0)</f>
        <v>0</v>
      </c>
      <c r="BI303" s="197">
        <f>IF(N303="nulová",J303,0)</f>
        <v>0</v>
      </c>
      <c r="BJ303" s="16" t="s">
        <v>81</v>
      </c>
      <c r="BK303" s="197">
        <f>ROUND(I303*H303,2)</f>
        <v>0</v>
      </c>
      <c r="BL303" s="16" t="s">
        <v>137</v>
      </c>
      <c r="BM303" s="196" t="s">
        <v>687</v>
      </c>
    </row>
    <row r="304" spans="1:47" s="2" customFormat="1" ht="11.25">
      <c r="A304" s="33"/>
      <c r="B304" s="34"/>
      <c r="C304" s="35"/>
      <c r="D304" s="198" t="s">
        <v>139</v>
      </c>
      <c r="E304" s="35"/>
      <c r="F304" s="199" t="s">
        <v>404</v>
      </c>
      <c r="G304" s="35"/>
      <c r="H304" s="35"/>
      <c r="I304" s="200"/>
      <c r="J304" s="35"/>
      <c r="K304" s="35"/>
      <c r="L304" s="38"/>
      <c r="M304" s="201"/>
      <c r="N304" s="202"/>
      <c r="O304" s="70"/>
      <c r="P304" s="70"/>
      <c r="Q304" s="70"/>
      <c r="R304" s="70"/>
      <c r="S304" s="70"/>
      <c r="T304" s="71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T304" s="16" t="s">
        <v>139</v>
      </c>
      <c r="AU304" s="16" t="s">
        <v>83</v>
      </c>
    </row>
    <row r="305" spans="1:65" s="2" customFormat="1" ht="24.2" customHeight="1">
      <c r="A305" s="33"/>
      <c r="B305" s="34"/>
      <c r="C305" s="185" t="s">
        <v>426</v>
      </c>
      <c r="D305" s="185" t="s">
        <v>132</v>
      </c>
      <c r="E305" s="186" t="s">
        <v>414</v>
      </c>
      <c r="F305" s="187" t="s">
        <v>415</v>
      </c>
      <c r="G305" s="188" t="s">
        <v>331</v>
      </c>
      <c r="H305" s="189">
        <v>2</v>
      </c>
      <c r="I305" s="190"/>
      <c r="J305" s="191">
        <f>ROUND(I305*H305,2)</f>
        <v>0</v>
      </c>
      <c r="K305" s="187" t="s">
        <v>136</v>
      </c>
      <c r="L305" s="38"/>
      <c r="M305" s="192" t="s">
        <v>1</v>
      </c>
      <c r="N305" s="193" t="s">
        <v>38</v>
      </c>
      <c r="O305" s="70"/>
      <c r="P305" s="194">
        <f>O305*H305</f>
        <v>0</v>
      </c>
      <c r="Q305" s="194">
        <v>0.3409</v>
      </c>
      <c r="R305" s="194">
        <f>Q305*H305</f>
        <v>0.6818</v>
      </c>
      <c r="S305" s="194">
        <v>0</v>
      </c>
      <c r="T305" s="195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96" t="s">
        <v>137</v>
      </c>
      <c r="AT305" s="196" t="s">
        <v>132</v>
      </c>
      <c r="AU305" s="196" t="s">
        <v>83</v>
      </c>
      <c r="AY305" s="16" t="s">
        <v>130</v>
      </c>
      <c r="BE305" s="197">
        <f>IF(N305="základní",J305,0)</f>
        <v>0</v>
      </c>
      <c r="BF305" s="197">
        <f>IF(N305="snížená",J305,0)</f>
        <v>0</v>
      </c>
      <c r="BG305" s="197">
        <f>IF(N305="zákl. přenesená",J305,0)</f>
        <v>0</v>
      </c>
      <c r="BH305" s="197">
        <f>IF(N305="sníž. přenesená",J305,0)</f>
        <v>0</v>
      </c>
      <c r="BI305" s="197">
        <f>IF(N305="nulová",J305,0)</f>
        <v>0</v>
      </c>
      <c r="BJ305" s="16" t="s">
        <v>81</v>
      </c>
      <c r="BK305" s="197">
        <f>ROUND(I305*H305,2)</f>
        <v>0</v>
      </c>
      <c r="BL305" s="16" t="s">
        <v>137</v>
      </c>
      <c r="BM305" s="196" t="s">
        <v>688</v>
      </c>
    </row>
    <row r="306" spans="1:47" s="2" customFormat="1" ht="19.5">
      <c r="A306" s="33"/>
      <c r="B306" s="34"/>
      <c r="C306" s="35"/>
      <c r="D306" s="198" t="s">
        <v>139</v>
      </c>
      <c r="E306" s="35"/>
      <c r="F306" s="199" t="s">
        <v>417</v>
      </c>
      <c r="G306" s="35"/>
      <c r="H306" s="35"/>
      <c r="I306" s="200"/>
      <c r="J306" s="35"/>
      <c r="K306" s="35"/>
      <c r="L306" s="38"/>
      <c r="M306" s="201"/>
      <c r="N306" s="202"/>
      <c r="O306" s="70"/>
      <c r="P306" s="70"/>
      <c r="Q306" s="70"/>
      <c r="R306" s="70"/>
      <c r="S306" s="70"/>
      <c r="T306" s="71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T306" s="16" t="s">
        <v>139</v>
      </c>
      <c r="AU306" s="16" t="s">
        <v>83</v>
      </c>
    </row>
    <row r="307" spans="1:65" s="2" customFormat="1" ht="16.5" customHeight="1">
      <c r="A307" s="33"/>
      <c r="B307" s="34"/>
      <c r="C307" s="225" t="s">
        <v>431</v>
      </c>
      <c r="D307" s="225" t="s">
        <v>280</v>
      </c>
      <c r="E307" s="226" t="s">
        <v>689</v>
      </c>
      <c r="F307" s="227" t="s">
        <v>690</v>
      </c>
      <c r="G307" s="228" t="s">
        <v>331</v>
      </c>
      <c r="H307" s="229">
        <v>1</v>
      </c>
      <c r="I307" s="230"/>
      <c r="J307" s="231">
        <f>ROUND(I307*H307,2)</f>
        <v>0</v>
      </c>
      <c r="K307" s="227" t="s">
        <v>1</v>
      </c>
      <c r="L307" s="232"/>
      <c r="M307" s="233" t="s">
        <v>1</v>
      </c>
      <c r="N307" s="234" t="s">
        <v>38</v>
      </c>
      <c r="O307" s="70"/>
      <c r="P307" s="194">
        <f>O307*H307</f>
        <v>0</v>
      </c>
      <c r="Q307" s="194">
        <v>0.087</v>
      </c>
      <c r="R307" s="194">
        <f>Q307*H307</f>
        <v>0.087</v>
      </c>
      <c r="S307" s="194">
        <v>0</v>
      </c>
      <c r="T307" s="195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96" t="s">
        <v>178</v>
      </c>
      <c r="AT307" s="196" t="s">
        <v>280</v>
      </c>
      <c r="AU307" s="196" t="s">
        <v>83</v>
      </c>
      <c r="AY307" s="16" t="s">
        <v>130</v>
      </c>
      <c r="BE307" s="197">
        <f>IF(N307="základní",J307,0)</f>
        <v>0</v>
      </c>
      <c r="BF307" s="197">
        <f>IF(N307="snížená",J307,0)</f>
        <v>0</v>
      </c>
      <c r="BG307" s="197">
        <f>IF(N307="zákl. přenesená",J307,0)</f>
        <v>0</v>
      </c>
      <c r="BH307" s="197">
        <f>IF(N307="sníž. přenesená",J307,0)</f>
        <v>0</v>
      </c>
      <c r="BI307" s="197">
        <f>IF(N307="nulová",J307,0)</f>
        <v>0</v>
      </c>
      <c r="BJ307" s="16" t="s">
        <v>81</v>
      </c>
      <c r="BK307" s="197">
        <f>ROUND(I307*H307,2)</f>
        <v>0</v>
      </c>
      <c r="BL307" s="16" t="s">
        <v>137</v>
      </c>
      <c r="BM307" s="196" t="s">
        <v>691</v>
      </c>
    </row>
    <row r="308" spans="1:47" s="2" customFormat="1" ht="11.25">
      <c r="A308" s="33"/>
      <c r="B308" s="34"/>
      <c r="C308" s="35"/>
      <c r="D308" s="198" t="s">
        <v>139</v>
      </c>
      <c r="E308" s="35"/>
      <c r="F308" s="199" t="s">
        <v>690</v>
      </c>
      <c r="G308" s="35"/>
      <c r="H308" s="35"/>
      <c r="I308" s="200"/>
      <c r="J308" s="35"/>
      <c r="K308" s="35"/>
      <c r="L308" s="38"/>
      <c r="M308" s="201"/>
      <c r="N308" s="202"/>
      <c r="O308" s="70"/>
      <c r="P308" s="70"/>
      <c r="Q308" s="70"/>
      <c r="R308" s="70"/>
      <c r="S308" s="70"/>
      <c r="T308" s="71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6" t="s">
        <v>139</v>
      </c>
      <c r="AU308" s="16" t="s">
        <v>83</v>
      </c>
    </row>
    <row r="309" spans="1:65" s="2" customFormat="1" ht="16.5" customHeight="1">
      <c r="A309" s="33"/>
      <c r="B309" s="34"/>
      <c r="C309" s="225" t="s">
        <v>435</v>
      </c>
      <c r="D309" s="225" t="s">
        <v>280</v>
      </c>
      <c r="E309" s="226" t="s">
        <v>692</v>
      </c>
      <c r="F309" s="227" t="s">
        <v>693</v>
      </c>
      <c r="G309" s="228" t="s">
        <v>331</v>
      </c>
      <c r="H309" s="229">
        <v>1</v>
      </c>
      <c r="I309" s="230"/>
      <c r="J309" s="231">
        <f>ROUND(I309*H309,2)</f>
        <v>0</v>
      </c>
      <c r="K309" s="227" t="s">
        <v>1</v>
      </c>
      <c r="L309" s="232"/>
      <c r="M309" s="233" t="s">
        <v>1</v>
      </c>
      <c r="N309" s="234" t="s">
        <v>38</v>
      </c>
      <c r="O309" s="70"/>
      <c r="P309" s="194">
        <f>O309*H309</f>
        <v>0</v>
      </c>
      <c r="Q309" s="194">
        <v>0.08</v>
      </c>
      <c r="R309" s="194">
        <f>Q309*H309</f>
        <v>0.08</v>
      </c>
      <c r="S309" s="194">
        <v>0</v>
      </c>
      <c r="T309" s="195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96" t="s">
        <v>178</v>
      </c>
      <c r="AT309" s="196" t="s">
        <v>280</v>
      </c>
      <c r="AU309" s="196" t="s">
        <v>83</v>
      </c>
      <c r="AY309" s="16" t="s">
        <v>130</v>
      </c>
      <c r="BE309" s="197">
        <f>IF(N309="základní",J309,0)</f>
        <v>0</v>
      </c>
      <c r="BF309" s="197">
        <f>IF(N309="snížená",J309,0)</f>
        <v>0</v>
      </c>
      <c r="BG309" s="197">
        <f>IF(N309="zákl. přenesená",J309,0)</f>
        <v>0</v>
      </c>
      <c r="BH309" s="197">
        <f>IF(N309="sníž. přenesená",J309,0)</f>
        <v>0</v>
      </c>
      <c r="BI309" s="197">
        <f>IF(N309="nulová",J309,0)</f>
        <v>0</v>
      </c>
      <c r="BJ309" s="16" t="s">
        <v>81</v>
      </c>
      <c r="BK309" s="197">
        <f>ROUND(I309*H309,2)</f>
        <v>0</v>
      </c>
      <c r="BL309" s="16" t="s">
        <v>137</v>
      </c>
      <c r="BM309" s="196" t="s">
        <v>694</v>
      </c>
    </row>
    <row r="310" spans="1:47" s="2" customFormat="1" ht="11.25">
      <c r="A310" s="33"/>
      <c r="B310" s="34"/>
      <c r="C310" s="35"/>
      <c r="D310" s="198" t="s">
        <v>139</v>
      </c>
      <c r="E310" s="35"/>
      <c r="F310" s="199" t="s">
        <v>693</v>
      </c>
      <c r="G310" s="35"/>
      <c r="H310" s="35"/>
      <c r="I310" s="200"/>
      <c r="J310" s="35"/>
      <c r="K310" s="35"/>
      <c r="L310" s="38"/>
      <c r="M310" s="201"/>
      <c r="N310" s="202"/>
      <c r="O310" s="70"/>
      <c r="P310" s="70"/>
      <c r="Q310" s="70"/>
      <c r="R310" s="70"/>
      <c r="S310" s="70"/>
      <c r="T310" s="71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T310" s="16" t="s">
        <v>139</v>
      </c>
      <c r="AU310" s="16" t="s">
        <v>83</v>
      </c>
    </row>
    <row r="311" spans="1:65" s="2" customFormat="1" ht="24.2" customHeight="1">
      <c r="A311" s="33"/>
      <c r="B311" s="34"/>
      <c r="C311" s="185" t="s">
        <v>441</v>
      </c>
      <c r="D311" s="185" t="s">
        <v>132</v>
      </c>
      <c r="E311" s="186" t="s">
        <v>427</v>
      </c>
      <c r="F311" s="187" t="s">
        <v>428</v>
      </c>
      <c r="G311" s="188" t="s">
        <v>331</v>
      </c>
      <c r="H311" s="189">
        <v>12</v>
      </c>
      <c r="I311" s="190"/>
      <c r="J311" s="191">
        <f>ROUND(I311*H311,2)</f>
        <v>0</v>
      </c>
      <c r="K311" s="187" t="s">
        <v>136</v>
      </c>
      <c r="L311" s="38"/>
      <c r="M311" s="192" t="s">
        <v>1</v>
      </c>
      <c r="N311" s="193" t="s">
        <v>38</v>
      </c>
      <c r="O311" s="70"/>
      <c r="P311" s="194">
        <f>O311*H311</f>
        <v>0</v>
      </c>
      <c r="Q311" s="194">
        <v>0.21734</v>
      </c>
      <c r="R311" s="194">
        <f>Q311*H311</f>
        <v>2.60808</v>
      </c>
      <c r="S311" s="194">
        <v>0</v>
      </c>
      <c r="T311" s="195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96" t="s">
        <v>137</v>
      </c>
      <c r="AT311" s="196" t="s">
        <v>132</v>
      </c>
      <c r="AU311" s="196" t="s">
        <v>83</v>
      </c>
      <c r="AY311" s="16" t="s">
        <v>130</v>
      </c>
      <c r="BE311" s="197">
        <f>IF(N311="základní",J311,0)</f>
        <v>0</v>
      </c>
      <c r="BF311" s="197">
        <f>IF(N311="snížená",J311,0)</f>
        <v>0</v>
      </c>
      <c r="BG311" s="197">
        <f>IF(N311="zákl. přenesená",J311,0)</f>
        <v>0</v>
      </c>
      <c r="BH311" s="197">
        <f>IF(N311="sníž. přenesená",J311,0)</f>
        <v>0</v>
      </c>
      <c r="BI311" s="197">
        <f>IF(N311="nulová",J311,0)</f>
        <v>0</v>
      </c>
      <c r="BJ311" s="16" t="s">
        <v>81</v>
      </c>
      <c r="BK311" s="197">
        <f>ROUND(I311*H311,2)</f>
        <v>0</v>
      </c>
      <c r="BL311" s="16" t="s">
        <v>137</v>
      </c>
      <c r="BM311" s="196" t="s">
        <v>695</v>
      </c>
    </row>
    <row r="312" spans="1:47" s="2" customFormat="1" ht="19.5">
      <c r="A312" s="33"/>
      <c r="B312" s="34"/>
      <c r="C312" s="35"/>
      <c r="D312" s="198" t="s">
        <v>139</v>
      </c>
      <c r="E312" s="35"/>
      <c r="F312" s="199" t="s">
        <v>430</v>
      </c>
      <c r="G312" s="35"/>
      <c r="H312" s="35"/>
      <c r="I312" s="200"/>
      <c r="J312" s="35"/>
      <c r="K312" s="35"/>
      <c r="L312" s="38"/>
      <c r="M312" s="201"/>
      <c r="N312" s="202"/>
      <c r="O312" s="70"/>
      <c r="P312" s="70"/>
      <c r="Q312" s="70"/>
      <c r="R312" s="70"/>
      <c r="S312" s="70"/>
      <c r="T312" s="71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T312" s="16" t="s">
        <v>139</v>
      </c>
      <c r="AU312" s="16" t="s">
        <v>83</v>
      </c>
    </row>
    <row r="313" spans="1:65" s="2" customFormat="1" ht="24.2" customHeight="1">
      <c r="A313" s="33"/>
      <c r="B313" s="34"/>
      <c r="C313" s="225" t="s">
        <v>446</v>
      </c>
      <c r="D313" s="225" t="s">
        <v>280</v>
      </c>
      <c r="E313" s="226" t="s">
        <v>432</v>
      </c>
      <c r="F313" s="227" t="s">
        <v>433</v>
      </c>
      <c r="G313" s="228" t="s">
        <v>331</v>
      </c>
      <c r="H313" s="229">
        <v>12</v>
      </c>
      <c r="I313" s="230"/>
      <c r="J313" s="231">
        <f>ROUND(I313*H313,2)</f>
        <v>0</v>
      </c>
      <c r="K313" s="227" t="s">
        <v>136</v>
      </c>
      <c r="L313" s="232"/>
      <c r="M313" s="233" t="s">
        <v>1</v>
      </c>
      <c r="N313" s="234" t="s">
        <v>38</v>
      </c>
      <c r="O313" s="70"/>
      <c r="P313" s="194">
        <f>O313*H313</f>
        <v>0</v>
      </c>
      <c r="Q313" s="194">
        <v>0.196</v>
      </c>
      <c r="R313" s="194">
        <f>Q313*H313</f>
        <v>2.3520000000000003</v>
      </c>
      <c r="S313" s="194">
        <v>0</v>
      </c>
      <c r="T313" s="195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96" t="s">
        <v>178</v>
      </c>
      <c r="AT313" s="196" t="s">
        <v>280</v>
      </c>
      <c r="AU313" s="196" t="s">
        <v>83</v>
      </c>
      <c r="AY313" s="16" t="s">
        <v>130</v>
      </c>
      <c r="BE313" s="197">
        <f>IF(N313="základní",J313,0)</f>
        <v>0</v>
      </c>
      <c r="BF313" s="197">
        <f>IF(N313="snížená",J313,0)</f>
        <v>0</v>
      </c>
      <c r="BG313" s="197">
        <f>IF(N313="zákl. přenesená",J313,0)</f>
        <v>0</v>
      </c>
      <c r="BH313" s="197">
        <f>IF(N313="sníž. přenesená",J313,0)</f>
        <v>0</v>
      </c>
      <c r="BI313" s="197">
        <f>IF(N313="nulová",J313,0)</f>
        <v>0</v>
      </c>
      <c r="BJ313" s="16" t="s">
        <v>81</v>
      </c>
      <c r="BK313" s="197">
        <f>ROUND(I313*H313,2)</f>
        <v>0</v>
      </c>
      <c r="BL313" s="16" t="s">
        <v>137</v>
      </c>
      <c r="BM313" s="196" t="s">
        <v>696</v>
      </c>
    </row>
    <row r="314" spans="1:47" s="2" customFormat="1" ht="11.25">
      <c r="A314" s="33"/>
      <c r="B314" s="34"/>
      <c r="C314" s="35"/>
      <c r="D314" s="198" t="s">
        <v>139</v>
      </c>
      <c r="E314" s="35"/>
      <c r="F314" s="199" t="s">
        <v>433</v>
      </c>
      <c r="G314" s="35"/>
      <c r="H314" s="35"/>
      <c r="I314" s="200"/>
      <c r="J314" s="35"/>
      <c r="K314" s="35"/>
      <c r="L314" s="38"/>
      <c r="M314" s="201"/>
      <c r="N314" s="202"/>
      <c r="O314" s="70"/>
      <c r="P314" s="70"/>
      <c r="Q314" s="70"/>
      <c r="R314" s="70"/>
      <c r="S314" s="70"/>
      <c r="T314" s="71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T314" s="16" t="s">
        <v>139</v>
      </c>
      <c r="AU314" s="16" t="s">
        <v>83</v>
      </c>
    </row>
    <row r="315" spans="2:63" s="12" customFormat="1" ht="22.9" customHeight="1">
      <c r="B315" s="169"/>
      <c r="C315" s="170"/>
      <c r="D315" s="171" t="s">
        <v>72</v>
      </c>
      <c r="E315" s="183" t="s">
        <v>183</v>
      </c>
      <c r="F315" s="183" t="s">
        <v>551</v>
      </c>
      <c r="G315" s="170"/>
      <c r="H315" s="170"/>
      <c r="I315" s="173"/>
      <c r="J315" s="184">
        <f>BK315</f>
        <v>0</v>
      </c>
      <c r="K315" s="170"/>
      <c r="L315" s="175"/>
      <c r="M315" s="176"/>
      <c r="N315" s="177"/>
      <c r="O315" s="177"/>
      <c r="P315" s="178">
        <f>SUM(P316:P321)</f>
        <v>0</v>
      </c>
      <c r="Q315" s="177"/>
      <c r="R315" s="178">
        <f>SUM(R316:R321)</f>
        <v>24.53864</v>
      </c>
      <c r="S315" s="177"/>
      <c r="T315" s="179">
        <f>SUM(T316:T321)</f>
        <v>0</v>
      </c>
      <c r="AR315" s="180" t="s">
        <v>81</v>
      </c>
      <c r="AT315" s="181" t="s">
        <v>72</v>
      </c>
      <c r="AU315" s="181" t="s">
        <v>81</v>
      </c>
      <c r="AY315" s="180" t="s">
        <v>130</v>
      </c>
      <c r="BK315" s="182">
        <f>SUM(BK316:BK321)</f>
        <v>0</v>
      </c>
    </row>
    <row r="316" spans="1:65" s="2" customFormat="1" ht="24.2" customHeight="1">
      <c r="A316" s="33"/>
      <c r="B316" s="34"/>
      <c r="C316" s="185" t="s">
        <v>452</v>
      </c>
      <c r="D316" s="185" t="s">
        <v>132</v>
      </c>
      <c r="E316" s="186" t="s">
        <v>552</v>
      </c>
      <c r="F316" s="187" t="s">
        <v>553</v>
      </c>
      <c r="G316" s="188" t="s">
        <v>149</v>
      </c>
      <c r="H316" s="189">
        <v>56</v>
      </c>
      <c r="I316" s="190"/>
      <c r="J316" s="191">
        <f>ROUND(I316*H316,2)</f>
        <v>0</v>
      </c>
      <c r="K316" s="187" t="s">
        <v>136</v>
      </c>
      <c r="L316" s="38"/>
      <c r="M316" s="192" t="s">
        <v>1</v>
      </c>
      <c r="N316" s="193" t="s">
        <v>38</v>
      </c>
      <c r="O316" s="70"/>
      <c r="P316" s="194">
        <f>O316*H316</f>
        <v>0</v>
      </c>
      <c r="Q316" s="194">
        <v>0.43819</v>
      </c>
      <c r="R316" s="194">
        <f>Q316*H316</f>
        <v>24.53864</v>
      </c>
      <c r="S316" s="194">
        <v>0</v>
      </c>
      <c r="T316" s="195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96" t="s">
        <v>137</v>
      </c>
      <c r="AT316" s="196" t="s">
        <v>132</v>
      </c>
      <c r="AU316" s="196" t="s">
        <v>83</v>
      </c>
      <c r="AY316" s="16" t="s">
        <v>130</v>
      </c>
      <c r="BE316" s="197">
        <f>IF(N316="základní",J316,0)</f>
        <v>0</v>
      </c>
      <c r="BF316" s="197">
        <f>IF(N316="snížená",J316,0)</f>
        <v>0</v>
      </c>
      <c r="BG316" s="197">
        <f>IF(N316="zákl. přenesená",J316,0)</f>
        <v>0</v>
      </c>
      <c r="BH316" s="197">
        <f>IF(N316="sníž. přenesená",J316,0)</f>
        <v>0</v>
      </c>
      <c r="BI316" s="197">
        <f>IF(N316="nulová",J316,0)</f>
        <v>0</v>
      </c>
      <c r="BJ316" s="16" t="s">
        <v>81</v>
      </c>
      <c r="BK316" s="197">
        <f>ROUND(I316*H316,2)</f>
        <v>0</v>
      </c>
      <c r="BL316" s="16" t="s">
        <v>137</v>
      </c>
      <c r="BM316" s="196" t="s">
        <v>697</v>
      </c>
    </row>
    <row r="317" spans="1:47" s="2" customFormat="1" ht="19.5">
      <c r="A317" s="33"/>
      <c r="B317" s="34"/>
      <c r="C317" s="35"/>
      <c r="D317" s="198" t="s">
        <v>139</v>
      </c>
      <c r="E317" s="35"/>
      <c r="F317" s="199" t="s">
        <v>555</v>
      </c>
      <c r="G317" s="35"/>
      <c r="H317" s="35"/>
      <c r="I317" s="200"/>
      <c r="J317" s="35"/>
      <c r="K317" s="35"/>
      <c r="L317" s="38"/>
      <c r="M317" s="201"/>
      <c r="N317" s="202"/>
      <c r="O317" s="70"/>
      <c r="P317" s="70"/>
      <c r="Q317" s="70"/>
      <c r="R317" s="70"/>
      <c r="S317" s="70"/>
      <c r="T317" s="71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6" t="s">
        <v>139</v>
      </c>
      <c r="AU317" s="16" t="s">
        <v>83</v>
      </c>
    </row>
    <row r="318" spans="1:65" s="2" customFormat="1" ht="24.2" customHeight="1">
      <c r="A318" s="33"/>
      <c r="B318" s="34"/>
      <c r="C318" s="225" t="s">
        <v>459</v>
      </c>
      <c r="D318" s="225" t="s">
        <v>280</v>
      </c>
      <c r="E318" s="226" t="s">
        <v>556</v>
      </c>
      <c r="F318" s="227" t="s">
        <v>557</v>
      </c>
      <c r="G318" s="228" t="s">
        <v>149</v>
      </c>
      <c r="H318" s="229">
        <v>56</v>
      </c>
      <c r="I318" s="230"/>
      <c r="J318" s="231">
        <f>ROUND(I318*H318,2)</f>
        <v>0</v>
      </c>
      <c r="K318" s="227" t="s">
        <v>1</v>
      </c>
      <c r="L318" s="232"/>
      <c r="M318" s="233" t="s">
        <v>1</v>
      </c>
      <c r="N318" s="234" t="s">
        <v>38</v>
      </c>
      <c r="O318" s="70"/>
      <c r="P318" s="194">
        <f>O318*H318</f>
        <v>0</v>
      </c>
      <c r="Q318" s="194">
        <v>0</v>
      </c>
      <c r="R318" s="194">
        <f>Q318*H318</f>
        <v>0</v>
      </c>
      <c r="S318" s="194">
        <v>0</v>
      </c>
      <c r="T318" s="195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96" t="s">
        <v>178</v>
      </c>
      <c r="AT318" s="196" t="s">
        <v>280</v>
      </c>
      <c r="AU318" s="196" t="s">
        <v>83</v>
      </c>
      <c r="AY318" s="16" t="s">
        <v>130</v>
      </c>
      <c r="BE318" s="197">
        <f>IF(N318="základní",J318,0)</f>
        <v>0</v>
      </c>
      <c r="BF318" s="197">
        <f>IF(N318="snížená",J318,0)</f>
        <v>0</v>
      </c>
      <c r="BG318" s="197">
        <f>IF(N318="zákl. přenesená",J318,0)</f>
        <v>0</v>
      </c>
      <c r="BH318" s="197">
        <f>IF(N318="sníž. přenesená",J318,0)</f>
        <v>0</v>
      </c>
      <c r="BI318" s="197">
        <f>IF(N318="nulová",J318,0)</f>
        <v>0</v>
      </c>
      <c r="BJ318" s="16" t="s">
        <v>81</v>
      </c>
      <c r="BK318" s="197">
        <f>ROUND(I318*H318,2)</f>
        <v>0</v>
      </c>
      <c r="BL318" s="16" t="s">
        <v>137</v>
      </c>
      <c r="BM318" s="196" t="s">
        <v>698</v>
      </c>
    </row>
    <row r="319" spans="1:47" s="2" customFormat="1" ht="19.5">
      <c r="A319" s="33"/>
      <c r="B319" s="34"/>
      <c r="C319" s="35"/>
      <c r="D319" s="198" t="s">
        <v>139</v>
      </c>
      <c r="E319" s="35"/>
      <c r="F319" s="199" t="s">
        <v>557</v>
      </c>
      <c r="G319" s="35"/>
      <c r="H319" s="35"/>
      <c r="I319" s="200"/>
      <c r="J319" s="35"/>
      <c r="K319" s="35"/>
      <c r="L319" s="38"/>
      <c r="M319" s="201"/>
      <c r="N319" s="202"/>
      <c r="O319" s="70"/>
      <c r="P319" s="70"/>
      <c r="Q319" s="70"/>
      <c r="R319" s="70"/>
      <c r="S319" s="70"/>
      <c r="T319" s="71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T319" s="16" t="s">
        <v>139</v>
      </c>
      <c r="AU319" s="16" t="s">
        <v>83</v>
      </c>
    </row>
    <row r="320" spans="1:65" s="2" customFormat="1" ht="24.2" customHeight="1">
      <c r="A320" s="33"/>
      <c r="B320" s="34"/>
      <c r="C320" s="185" t="s">
        <v>699</v>
      </c>
      <c r="D320" s="185" t="s">
        <v>132</v>
      </c>
      <c r="E320" s="186" t="s">
        <v>700</v>
      </c>
      <c r="F320" s="187" t="s">
        <v>701</v>
      </c>
      <c r="G320" s="188" t="s">
        <v>220</v>
      </c>
      <c r="H320" s="189">
        <v>21</v>
      </c>
      <c r="I320" s="190"/>
      <c r="J320" s="191">
        <f>ROUND(I320*H320,2)</f>
        <v>0</v>
      </c>
      <c r="K320" s="187" t="s">
        <v>136</v>
      </c>
      <c r="L320" s="38"/>
      <c r="M320" s="192" t="s">
        <v>1</v>
      </c>
      <c r="N320" s="193" t="s">
        <v>38</v>
      </c>
      <c r="O320" s="70"/>
      <c r="P320" s="194">
        <f>O320*H320</f>
        <v>0</v>
      </c>
      <c r="Q320" s="194">
        <v>0</v>
      </c>
      <c r="R320" s="194">
        <f>Q320*H320</f>
        <v>0</v>
      </c>
      <c r="S320" s="194">
        <v>0</v>
      </c>
      <c r="T320" s="195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96" t="s">
        <v>137</v>
      </c>
      <c r="AT320" s="196" t="s">
        <v>132</v>
      </c>
      <c r="AU320" s="196" t="s">
        <v>83</v>
      </c>
      <c r="AY320" s="16" t="s">
        <v>130</v>
      </c>
      <c r="BE320" s="197">
        <f>IF(N320="základní",J320,0)</f>
        <v>0</v>
      </c>
      <c r="BF320" s="197">
        <f>IF(N320="snížená",J320,0)</f>
        <v>0</v>
      </c>
      <c r="BG320" s="197">
        <f>IF(N320="zákl. přenesená",J320,0)</f>
        <v>0</v>
      </c>
      <c r="BH320" s="197">
        <f>IF(N320="sníž. přenesená",J320,0)</f>
        <v>0</v>
      </c>
      <c r="BI320" s="197">
        <f>IF(N320="nulová",J320,0)</f>
        <v>0</v>
      </c>
      <c r="BJ320" s="16" t="s">
        <v>81</v>
      </c>
      <c r="BK320" s="197">
        <f>ROUND(I320*H320,2)</f>
        <v>0</v>
      </c>
      <c r="BL320" s="16" t="s">
        <v>137</v>
      </c>
      <c r="BM320" s="196" t="s">
        <v>702</v>
      </c>
    </row>
    <row r="321" spans="1:47" s="2" customFormat="1" ht="39">
      <c r="A321" s="33"/>
      <c r="B321" s="34"/>
      <c r="C321" s="35"/>
      <c r="D321" s="198" t="s">
        <v>139</v>
      </c>
      <c r="E321" s="35"/>
      <c r="F321" s="199" t="s">
        <v>703</v>
      </c>
      <c r="G321" s="35"/>
      <c r="H321" s="35"/>
      <c r="I321" s="200"/>
      <c r="J321" s="35"/>
      <c r="K321" s="35"/>
      <c r="L321" s="38"/>
      <c r="M321" s="201"/>
      <c r="N321" s="202"/>
      <c r="O321" s="70"/>
      <c r="P321" s="70"/>
      <c r="Q321" s="70"/>
      <c r="R321" s="70"/>
      <c r="S321" s="70"/>
      <c r="T321" s="71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T321" s="16" t="s">
        <v>139</v>
      </c>
      <c r="AU321" s="16" t="s">
        <v>83</v>
      </c>
    </row>
    <row r="322" spans="2:63" s="12" customFormat="1" ht="22.9" customHeight="1">
      <c r="B322" s="169"/>
      <c r="C322" s="170"/>
      <c r="D322" s="171" t="s">
        <v>72</v>
      </c>
      <c r="E322" s="183" t="s">
        <v>439</v>
      </c>
      <c r="F322" s="183" t="s">
        <v>440</v>
      </c>
      <c r="G322" s="170"/>
      <c r="H322" s="170"/>
      <c r="I322" s="173"/>
      <c r="J322" s="184">
        <f>BK322</f>
        <v>0</v>
      </c>
      <c r="K322" s="170"/>
      <c r="L322" s="175"/>
      <c r="M322" s="176"/>
      <c r="N322" s="177"/>
      <c r="O322" s="177"/>
      <c r="P322" s="178">
        <f>SUM(P323:P329)</f>
        <v>0</v>
      </c>
      <c r="Q322" s="177"/>
      <c r="R322" s="178">
        <f>SUM(R323:R329)</f>
        <v>0</v>
      </c>
      <c r="S322" s="177"/>
      <c r="T322" s="179">
        <f>SUM(T323:T329)</f>
        <v>0</v>
      </c>
      <c r="AR322" s="180" t="s">
        <v>81</v>
      </c>
      <c r="AT322" s="181" t="s">
        <v>72</v>
      </c>
      <c r="AU322" s="181" t="s">
        <v>81</v>
      </c>
      <c r="AY322" s="180" t="s">
        <v>130</v>
      </c>
      <c r="BK322" s="182">
        <f>SUM(BK323:BK329)</f>
        <v>0</v>
      </c>
    </row>
    <row r="323" spans="1:65" s="2" customFormat="1" ht="24.2" customHeight="1">
      <c r="A323" s="33"/>
      <c r="B323" s="34"/>
      <c r="C323" s="185" t="s">
        <v>704</v>
      </c>
      <c r="D323" s="185" t="s">
        <v>132</v>
      </c>
      <c r="E323" s="186" t="s">
        <v>442</v>
      </c>
      <c r="F323" s="187" t="s">
        <v>443</v>
      </c>
      <c r="G323" s="188" t="s">
        <v>283</v>
      </c>
      <c r="H323" s="189">
        <v>8.866</v>
      </c>
      <c r="I323" s="190"/>
      <c r="J323" s="191">
        <f>ROUND(I323*H323,2)</f>
        <v>0</v>
      </c>
      <c r="K323" s="187" t="s">
        <v>136</v>
      </c>
      <c r="L323" s="38"/>
      <c r="M323" s="192" t="s">
        <v>1</v>
      </c>
      <c r="N323" s="193" t="s">
        <v>38</v>
      </c>
      <c r="O323" s="70"/>
      <c r="P323" s="194">
        <f>O323*H323</f>
        <v>0</v>
      </c>
      <c r="Q323" s="194">
        <v>0</v>
      </c>
      <c r="R323" s="194">
        <f>Q323*H323</f>
        <v>0</v>
      </c>
      <c r="S323" s="194">
        <v>0</v>
      </c>
      <c r="T323" s="195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96" t="s">
        <v>137</v>
      </c>
      <c r="AT323" s="196" t="s">
        <v>132</v>
      </c>
      <c r="AU323" s="196" t="s">
        <v>83</v>
      </c>
      <c r="AY323" s="16" t="s">
        <v>130</v>
      </c>
      <c r="BE323" s="197">
        <f>IF(N323="základní",J323,0)</f>
        <v>0</v>
      </c>
      <c r="BF323" s="197">
        <f>IF(N323="snížená",J323,0)</f>
        <v>0</v>
      </c>
      <c r="BG323" s="197">
        <f>IF(N323="zákl. přenesená",J323,0)</f>
        <v>0</v>
      </c>
      <c r="BH323" s="197">
        <f>IF(N323="sníž. přenesená",J323,0)</f>
        <v>0</v>
      </c>
      <c r="BI323" s="197">
        <f>IF(N323="nulová",J323,0)</f>
        <v>0</v>
      </c>
      <c r="BJ323" s="16" t="s">
        <v>81</v>
      </c>
      <c r="BK323" s="197">
        <f>ROUND(I323*H323,2)</f>
        <v>0</v>
      </c>
      <c r="BL323" s="16" t="s">
        <v>137</v>
      </c>
      <c r="BM323" s="196" t="s">
        <v>705</v>
      </c>
    </row>
    <row r="324" spans="1:47" s="2" customFormat="1" ht="19.5">
      <c r="A324" s="33"/>
      <c r="B324" s="34"/>
      <c r="C324" s="35"/>
      <c r="D324" s="198" t="s">
        <v>139</v>
      </c>
      <c r="E324" s="35"/>
      <c r="F324" s="199" t="s">
        <v>445</v>
      </c>
      <c r="G324" s="35"/>
      <c r="H324" s="35"/>
      <c r="I324" s="200"/>
      <c r="J324" s="35"/>
      <c r="K324" s="35"/>
      <c r="L324" s="38"/>
      <c r="M324" s="201"/>
      <c r="N324" s="202"/>
      <c r="O324" s="70"/>
      <c r="P324" s="70"/>
      <c r="Q324" s="70"/>
      <c r="R324" s="70"/>
      <c r="S324" s="70"/>
      <c r="T324" s="71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T324" s="16" t="s">
        <v>139</v>
      </c>
      <c r="AU324" s="16" t="s">
        <v>83</v>
      </c>
    </row>
    <row r="325" spans="1:65" s="2" customFormat="1" ht="24.2" customHeight="1">
      <c r="A325" s="33"/>
      <c r="B325" s="34"/>
      <c r="C325" s="185" t="s">
        <v>706</v>
      </c>
      <c r="D325" s="185" t="s">
        <v>132</v>
      </c>
      <c r="E325" s="186" t="s">
        <v>447</v>
      </c>
      <c r="F325" s="187" t="s">
        <v>448</v>
      </c>
      <c r="G325" s="188" t="s">
        <v>283</v>
      </c>
      <c r="H325" s="189">
        <v>97.526</v>
      </c>
      <c r="I325" s="190"/>
      <c r="J325" s="191">
        <f>ROUND(I325*H325,2)</f>
        <v>0</v>
      </c>
      <c r="K325" s="187" t="s">
        <v>136</v>
      </c>
      <c r="L325" s="38"/>
      <c r="M325" s="192" t="s">
        <v>1</v>
      </c>
      <c r="N325" s="193" t="s">
        <v>38</v>
      </c>
      <c r="O325" s="70"/>
      <c r="P325" s="194">
        <f>O325*H325</f>
        <v>0</v>
      </c>
      <c r="Q325" s="194">
        <v>0</v>
      </c>
      <c r="R325" s="194">
        <f>Q325*H325</f>
        <v>0</v>
      </c>
      <c r="S325" s="194">
        <v>0</v>
      </c>
      <c r="T325" s="195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96" t="s">
        <v>137</v>
      </c>
      <c r="AT325" s="196" t="s">
        <v>132</v>
      </c>
      <c r="AU325" s="196" t="s">
        <v>83</v>
      </c>
      <c r="AY325" s="16" t="s">
        <v>130</v>
      </c>
      <c r="BE325" s="197">
        <f>IF(N325="základní",J325,0)</f>
        <v>0</v>
      </c>
      <c r="BF325" s="197">
        <f>IF(N325="snížená",J325,0)</f>
        <v>0</v>
      </c>
      <c r="BG325" s="197">
        <f>IF(N325="zákl. přenesená",J325,0)</f>
        <v>0</v>
      </c>
      <c r="BH325" s="197">
        <f>IF(N325="sníž. přenesená",J325,0)</f>
        <v>0</v>
      </c>
      <c r="BI325" s="197">
        <f>IF(N325="nulová",J325,0)</f>
        <v>0</v>
      </c>
      <c r="BJ325" s="16" t="s">
        <v>81</v>
      </c>
      <c r="BK325" s="197">
        <f>ROUND(I325*H325,2)</f>
        <v>0</v>
      </c>
      <c r="BL325" s="16" t="s">
        <v>137</v>
      </c>
      <c r="BM325" s="196" t="s">
        <v>707</v>
      </c>
    </row>
    <row r="326" spans="1:47" s="2" customFormat="1" ht="29.25">
      <c r="A326" s="33"/>
      <c r="B326" s="34"/>
      <c r="C326" s="35"/>
      <c r="D326" s="198" t="s">
        <v>139</v>
      </c>
      <c r="E326" s="35"/>
      <c r="F326" s="199" t="s">
        <v>450</v>
      </c>
      <c r="G326" s="35"/>
      <c r="H326" s="35"/>
      <c r="I326" s="200"/>
      <c r="J326" s="35"/>
      <c r="K326" s="35"/>
      <c r="L326" s="38"/>
      <c r="M326" s="201"/>
      <c r="N326" s="202"/>
      <c r="O326" s="70"/>
      <c r="P326" s="70"/>
      <c r="Q326" s="70"/>
      <c r="R326" s="70"/>
      <c r="S326" s="70"/>
      <c r="T326" s="71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T326" s="16" t="s">
        <v>139</v>
      </c>
      <c r="AU326" s="16" t="s">
        <v>83</v>
      </c>
    </row>
    <row r="327" spans="2:51" s="13" customFormat="1" ht="11.25">
      <c r="B327" s="203"/>
      <c r="C327" s="204"/>
      <c r="D327" s="198" t="s">
        <v>152</v>
      </c>
      <c r="E327" s="205" t="s">
        <v>1</v>
      </c>
      <c r="F327" s="206" t="s">
        <v>708</v>
      </c>
      <c r="G327" s="204"/>
      <c r="H327" s="207">
        <v>97.526</v>
      </c>
      <c r="I327" s="208"/>
      <c r="J327" s="204"/>
      <c r="K327" s="204"/>
      <c r="L327" s="209"/>
      <c r="M327" s="210"/>
      <c r="N327" s="211"/>
      <c r="O327" s="211"/>
      <c r="P327" s="211"/>
      <c r="Q327" s="211"/>
      <c r="R327" s="211"/>
      <c r="S327" s="211"/>
      <c r="T327" s="212"/>
      <c r="AT327" s="213" t="s">
        <v>152</v>
      </c>
      <c r="AU327" s="213" t="s">
        <v>83</v>
      </c>
      <c r="AV327" s="13" t="s">
        <v>83</v>
      </c>
      <c r="AW327" s="13" t="s">
        <v>30</v>
      </c>
      <c r="AX327" s="13" t="s">
        <v>81</v>
      </c>
      <c r="AY327" s="213" t="s">
        <v>130</v>
      </c>
    </row>
    <row r="328" spans="1:65" s="2" customFormat="1" ht="33" customHeight="1">
      <c r="A328" s="33"/>
      <c r="B328" s="34"/>
      <c r="C328" s="185" t="s">
        <v>709</v>
      </c>
      <c r="D328" s="185" t="s">
        <v>132</v>
      </c>
      <c r="E328" s="186" t="s">
        <v>453</v>
      </c>
      <c r="F328" s="187" t="s">
        <v>454</v>
      </c>
      <c r="G328" s="188" t="s">
        <v>283</v>
      </c>
      <c r="H328" s="189">
        <v>8.866</v>
      </c>
      <c r="I328" s="190"/>
      <c r="J328" s="191">
        <f>ROUND(I328*H328,2)</f>
        <v>0</v>
      </c>
      <c r="K328" s="187" t="s">
        <v>136</v>
      </c>
      <c r="L328" s="38"/>
      <c r="M328" s="192" t="s">
        <v>1</v>
      </c>
      <c r="N328" s="193" t="s">
        <v>38</v>
      </c>
      <c r="O328" s="70"/>
      <c r="P328" s="194">
        <f>O328*H328</f>
        <v>0</v>
      </c>
      <c r="Q328" s="194">
        <v>0</v>
      </c>
      <c r="R328" s="194">
        <f>Q328*H328</f>
        <v>0</v>
      </c>
      <c r="S328" s="194">
        <v>0</v>
      </c>
      <c r="T328" s="195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196" t="s">
        <v>137</v>
      </c>
      <c r="AT328" s="196" t="s">
        <v>132</v>
      </c>
      <c r="AU328" s="196" t="s">
        <v>83</v>
      </c>
      <c r="AY328" s="16" t="s">
        <v>130</v>
      </c>
      <c r="BE328" s="197">
        <f>IF(N328="základní",J328,0)</f>
        <v>0</v>
      </c>
      <c r="BF328" s="197">
        <f>IF(N328="snížená",J328,0)</f>
        <v>0</v>
      </c>
      <c r="BG328" s="197">
        <f>IF(N328="zákl. přenesená",J328,0)</f>
        <v>0</v>
      </c>
      <c r="BH328" s="197">
        <f>IF(N328="sníž. přenesená",J328,0)</f>
        <v>0</v>
      </c>
      <c r="BI328" s="197">
        <f>IF(N328="nulová",J328,0)</f>
        <v>0</v>
      </c>
      <c r="BJ328" s="16" t="s">
        <v>81</v>
      </c>
      <c r="BK328" s="197">
        <f>ROUND(I328*H328,2)</f>
        <v>0</v>
      </c>
      <c r="BL328" s="16" t="s">
        <v>137</v>
      </c>
      <c r="BM328" s="196" t="s">
        <v>710</v>
      </c>
    </row>
    <row r="329" spans="1:47" s="2" customFormat="1" ht="29.25">
      <c r="A329" s="33"/>
      <c r="B329" s="34"/>
      <c r="C329" s="35"/>
      <c r="D329" s="198" t="s">
        <v>139</v>
      </c>
      <c r="E329" s="35"/>
      <c r="F329" s="199" t="s">
        <v>456</v>
      </c>
      <c r="G329" s="35"/>
      <c r="H329" s="35"/>
      <c r="I329" s="200"/>
      <c r="J329" s="35"/>
      <c r="K329" s="35"/>
      <c r="L329" s="38"/>
      <c r="M329" s="201"/>
      <c r="N329" s="202"/>
      <c r="O329" s="70"/>
      <c r="P329" s="70"/>
      <c r="Q329" s="70"/>
      <c r="R329" s="70"/>
      <c r="S329" s="70"/>
      <c r="T329" s="71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T329" s="16" t="s">
        <v>139</v>
      </c>
      <c r="AU329" s="16" t="s">
        <v>83</v>
      </c>
    </row>
    <row r="330" spans="2:63" s="12" customFormat="1" ht="22.9" customHeight="1">
      <c r="B330" s="169"/>
      <c r="C330" s="170"/>
      <c r="D330" s="171" t="s">
        <v>72</v>
      </c>
      <c r="E330" s="183" t="s">
        <v>457</v>
      </c>
      <c r="F330" s="183" t="s">
        <v>458</v>
      </c>
      <c r="G330" s="170"/>
      <c r="H330" s="170"/>
      <c r="I330" s="173"/>
      <c r="J330" s="184">
        <f>BK330</f>
        <v>0</v>
      </c>
      <c r="K330" s="170"/>
      <c r="L330" s="175"/>
      <c r="M330" s="176"/>
      <c r="N330" s="177"/>
      <c r="O330" s="177"/>
      <c r="P330" s="178">
        <f>SUM(P331:P332)</f>
        <v>0</v>
      </c>
      <c r="Q330" s="177"/>
      <c r="R330" s="178">
        <f>SUM(R331:R332)</f>
        <v>0</v>
      </c>
      <c r="S330" s="177"/>
      <c r="T330" s="179">
        <f>SUM(T331:T332)</f>
        <v>0</v>
      </c>
      <c r="AR330" s="180" t="s">
        <v>81</v>
      </c>
      <c r="AT330" s="181" t="s">
        <v>72</v>
      </c>
      <c r="AU330" s="181" t="s">
        <v>81</v>
      </c>
      <c r="AY330" s="180" t="s">
        <v>130</v>
      </c>
      <c r="BK330" s="182">
        <f>SUM(BK331:BK332)</f>
        <v>0</v>
      </c>
    </row>
    <row r="331" spans="1:65" s="2" customFormat="1" ht="24.2" customHeight="1">
      <c r="A331" s="33"/>
      <c r="B331" s="34"/>
      <c r="C331" s="185" t="s">
        <v>711</v>
      </c>
      <c r="D331" s="185" t="s">
        <v>132</v>
      </c>
      <c r="E331" s="186" t="s">
        <v>460</v>
      </c>
      <c r="F331" s="187" t="s">
        <v>461</v>
      </c>
      <c r="G331" s="188" t="s">
        <v>283</v>
      </c>
      <c r="H331" s="189">
        <v>90.045</v>
      </c>
      <c r="I331" s="190"/>
      <c r="J331" s="191">
        <f>ROUND(I331*H331,2)</f>
        <v>0</v>
      </c>
      <c r="K331" s="187" t="s">
        <v>136</v>
      </c>
      <c r="L331" s="38"/>
      <c r="M331" s="192" t="s">
        <v>1</v>
      </c>
      <c r="N331" s="193" t="s">
        <v>38</v>
      </c>
      <c r="O331" s="70"/>
      <c r="P331" s="194">
        <f>O331*H331</f>
        <v>0</v>
      </c>
      <c r="Q331" s="194">
        <v>0</v>
      </c>
      <c r="R331" s="194">
        <f>Q331*H331</f>
        <v>0</v>
      </c>
      <c r="S331" s="194">
        <v>0</v>
      </c>
      <c r="T331" s="195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96" t="s">
        <v>137</v>
      </c>
      <c r="AT331" s="196" t="s">
        <v>132</v>
      </c>
      <c r="AU331" s="196" t="s">
        <v>83</v>
      </c>
      <c r="AY331" s="16" t="s">
        <v>130</v>
      </c>
      <c r="BE331" s="197">
        <f>IF(N331="základní",J331,0)</f>
        <v>0</v>
      </c>
      <c r="BF331" s="197">
        <f>IF(N331="snížená",J331,0)</f>
        <v>0</v>
      </c>
      <c r="BG331" s="197">
        <f>IF(N331="zákl. přenesená",J331,0)</f>
        <v>0</v>
      </c>
      <c r="BH331" s="197">
        <f>IF(N331="sníž. přenesená",J331,0)</f>
        <v>0</v>
      </c>
      <c r="BI331" s="197">
        <f>IF(N331="nulová",J331,0)</f>
        <v>0</v>
      </c>
      <c r="BJ331" s="16" t="s">
        <v>81</v>
      </c>
      <c r="BK331" s="197">
        <f>ROUND(I331*H331,2)</f>
        <v>0</v>
      </c>
      <c r="BL331" s="16" t="s">
        <v>137</v>
      </c>
      <c r="BM331" s="196" t="s">
        <v>712</v>
      </c>
    </row>
    <row r="332" spans="1:47" s="2" customFormat="1" ht="29.25">
      <c r="A332" s="33"/>
      <c r="B332" s="34"/>
      <c r="C332" s="35"/>
      <c r="D332" s="198" t="s">
        <v>139</v>
      </c>
      <c r="E332" s="35"/>
      <c r="F332" s="199" t="s">
        <v>463</v>
      </c>
      <c r="G332" s="35"/>
      <c r="H332" s="35"/>
      <c r="I332" s="200"/>
      <c r="J332" s="35"/>
      <c r="K332" s="35"/>
      <c r="L332" s="38"/>
      <c r="M332" s="235"/>
      <c r="N332" s="236"/>
      <c r="O332" s="237"/>
      <c r="P332" s="237"/>
      <c r="Q332" s="237"/>
      <c r="R332" s="237"/>
      <c r="S332" s="237"/>
      <c r="T332" s="238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T332" s="16" t="s">
        <v>139</v>
      </c>
      <c r="AU332" s="16" t="s">
        <v>83</v>
      </c>
    </row>
    <row r="333" spans="1:31" s="2" customFormat="1" ht="6.95" customHeight="1">
      <c r="A333" s="33"/>
      <c r="B333" s="53"/>
      <c r="C333" s="54"/>
      <c r="D333" s="54"/>
      <c r="E333" s="54"/>
      <c r="F333" s="54"/>
      <c r="G333" s="54"/>
      <c r="H333" s="54"/>
      <c r="I333" s="54"/>
      <c r="J333" s="54"/>
      <c r="K333" s="54"/>
      <c r="L333" s="38"/>
      <c r="M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</row>
  </sheetData>
  <sheetProtection algorithmName="SHA-512" hashValue="xzufQK5ijIkrXbInZd6+zqThAljcMJuGG1WuftLI9bmO87u1P82ELykP2RgclLqdZ58teW5sCdF+OFp2uF+BoQ==" saltValue="X1FqSoV8de/LxH2BsYAfGv2cTDn/dTFagXbLqFqpNk1+iEYrxF2kGa+4/uXfCfIw07TLzWTZGV9FHa01g8pnZg==" spinCount="100000" sheet="1" objects="1" scenarios="1" formatColumns="0" formatRows="0" autoFilter="0"/>
  <autoFilter ref="C124:K332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6" t="s">
        <v>92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4.95" customHeight="1">
      <c r="B4" s="19"/>
      <c r="D4" s="109" t="s">
        <v>96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0" t="str">
        <f>'Rekapitulace stavby'!K6</f>
        <v>Oprava zatrubněného potoka Č. Kamenice - II. etapa R1</v>
      </c>
      <c r="F7" s="281"/>
      <c r="G7" s="281"/>
      <c r="H7" s="281"/>
      <c r="L7" s="19"/>
    </row>
    <row r="8" spans="1:31" s="2" customFormat="1" ht="12" customHeight="1">
      <c r="A8" s="33"/>
      <c r="B8" s="38"/>
      <c r="C8" s="33"/>
      <c r="D8" s="111" t="s">
        <v>97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2" t="s">
        <v>713</v>
      </c>
      <c r="F9" s="283"/>
      <c r="G9" s="283"/>
      <c r="H9" s="283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99</v>
      </c>
      <c r="G12" s="33"/>
      <c r="H12" s="33"/>
      <c r="I12" s="111" t="s">
        <v>22</v>
      </c>
      <c r="J12" s="113" t="str">
        <f>'Rekapitulace stavby'!AN8</f>
        <v>18. 10. 2021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">
        <v>100</v>
      </c>
      <c r="F15" s="33"/>
      <c r="G15" s="33"/>
      <c r="H15" s="33"/>
      <c r="I15" s="111" t="s">
        <v>26</v>
      </c>
      <c r="J15" s="11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4" t="str">
        <f>'Rekapitulace stavby'!E14</f>
        <v>Vyplň údaj</v>
      </c>
      <c r="F18" s="285"/>
      <c r="G18" s="285"/>
      <c r="H18" s="285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">
        <v>101</v>
      </c>
      <c r="F21" s="33"/>
      <c r="G21" s="33"/>
      <c r="H21" s="33"/>
      <c r="I21" s="111" t="s">
        <v>26</v>
      </c>
      <c r="J21" s="112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102</v>
      </c>
      <c r="F24" s="33"/>
      <c r="G24" s="33"/>
      <c r="H24" s="33"/>
      <c r="I24" s="111" t="s">
        <v>26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6" t="s">
        <v>1</v>
      </c>
      <c r="F27" s="286"/>
      <c r="G27" s="286"/>
      <c r="H27" s="286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33</v>
      </c>
      <c r="E30" s="33"/>
      <c r="F30" s="33"/>
      <c r="G30" s="33"/>
      <c r="H30" s="33"/>
      <c r="I30" s="33"/>
      <c r="J30" s="119">
        <f>ROUND(J122,2)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35</v>
      </c>
      <c r="G32" s="33"/>
      <c r="H32" s="33"/>
      <c r="I32" s="120" t="s">
        <v>34</v>
      </c>
      <c r="J32" s="120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37</v>
      </c>
      <c r="E33" s="111" t="s">
        <v>38</v>
      </c>
      <c r="F33" s="122">
        <f>ROUND((SUM(BE122:BE235)),2)</f>
        <v>0</v>
      </c>
      <c r="G33" s="33"/>
      <c r="H33" s="33"/>
      <c r="I33" s="123">
        <v>0.21</v>
      </c>
      <c r="J33" s="122">
        <f>ROUND(((SUM(BE122:BE235))*I33),2)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39</v>
      </c>
      <c r="F34" s="122">
        <f>ROUND((SUM(BF122:BF235)),2)</f>
        <v>0</v>
      </c>
      <c r="G34" s="33"/>
      <c r="H34" s="33"/>
      <c r="I34" s="123">
        <v>0.15</v>
      </c>
      <c r="J34" s="122">
        <f>ROUND(((SUM(BF122:BF235))*I34),2)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40</v>
      </c>
      <c r="F35" s="122">
        <f>ROUND((SUM(BG122:BG235)),2)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41</v>
      </c>
      <c r="F36" s="122">
        <f>ROUND((SUM(BH122:BH235)),2)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42</v>
      </c>
      <c r="F37" s="122">
        <f>ROUND((SUM(BI122:BI235)),2)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46</v>
      </c>
      <c r="E50" s="132"/>
      <c r="F50" s="132"/>
      <c r="G50" s="131" t="s">
        <v>47</v>
      </c>
      <c r="H50" s="132"/>
      <c r="I50" s="132"/>
      <c r="J50" s="132"/>
      <c r="K50" s="132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3" t="s">
        <v>48</v>
      </c>
      <c r="E61" s="134"/>
      <c r="F61" s="135" t="s">
        <v>49</v>
      </c>
      <c r="G61" s="133" t="s">
        <v>48</v>
      </c>
      <c r="H61" s="134"/>
      <c r="I61" s="134"/>
      <c r="J61" s="136" t="s">
        <v>49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1" t="s">
        <v>50</v>
      </c>
      <c r="E65" s="137"/>
      <c r="F65" s="137"/>
      <c r="G65" s="131" t="s">
        <v>51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3" t="s">
        <v>48</v>
      </c>
      <c r="E76" s="134"/>
      <c r="F76" s="135" t="s">
        <v>49</v>
      </c>
      <c r="G76" s="133" t="s">
        <v>48</v>
      </c>
      <c r="H76" s="134"/>
      <c r="I76" s="134"/>
      <c r="J76" s="136" t="s">
        <v>49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7" t="str">
        <f>E7</f>
        <v>Oprava zatrubněného potoka Č. Kamenice - II. etapa R1</v>
      </c>
      <c r="F85" s="288"/>
      <c r="G85" s="288"/>
      <c r="H85" s="288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97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39" t="str">
        <f>E9</f>
        <v>04 - Oprava povrchů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Č. Kamenice</v>
      </c>
      <c r="G89" s="35"/>
      <c r="H89" s="35"/>
      <c r="I89" s="28" t="s">
        <v>22</v>
      </c>
      <c r="J89" s="65" t="str">
        <f>IF(J12="","",J12)</f>
        <v>18. 10. 2021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Město Č. Kamenice</v>
      </c>
      <c r="G91" s="35"/>
      <c r="H91" s="35"/>
      <c r="I91" s="28" t="s">
        <v>29</v>
      </c>
      <c r="J91" s="31" t="str">
        <f>E21</f>
        <v>Ing. Folbrecht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>J. Nešněra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104</v>
      </c>
      <c r="D94" s="143"/>
      <c r="E94" s="143"/>
      <c r="F94" s="143"/>
      <c r="G94" s="143"/>
      <c r="H94" s="143"/>
      <c r="I94" s="143"/>
      <c r="J94" s="144" t="s">
        <v>105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106</v>
      </c>
      <c r="D96" s="35"/>
      <c r="E96" s="35"/>
      <c r="F96" s="35"/>
      <c r="G96" s="35"/>
      <c r="H96" s="35"/>
      <c r="I96" s="35"/>
      <c r="J96" s="83">
        <f>J122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107</v>
      </c>
    </row>
    <row r="97" spans="2:12" s="9" customFormat="1" ht="24.95" customHeight="1">
      <c r="B97" s="146"/>
      <c r="C97" s="147"/>
      <c r="D97" s="148" t="s">
        <v>108</v>
      </c>
      <c r="E97" s="149"/>
      <c r="F97" s="149"/>
      <c r="G97" s="149"/>
      <c r="H97" s="149"/>
      <c r="I97" s="149"/>
      <c r="J97" s="150">
        <f>J123</f>
        <v>0</v>
      </c>
      <c r="K97" s="147"/>
      <c r="L97" s="151"/>
    </row>
    <row r="98" spans="2:12" s="10" customFormat="1" ht="19.9" customHeight="1">
      <c r="B98" s="152"/>
      <c r="C98" s="153"/>
      <c r="D98" s="154" t="s">
        <v>109</v>
      </c>
      <c r="E98" s="155"/>
      <c r="F98" s="155"/>
      <c r="G98" s="155"/>
      <c r="H98" s="155"/>
      <c r="I98" s="155"/>
      <c r="J98" s="156">
        <f>J124</f>
        <v>0</v>
      </c>
      <c r="K98" s="153"/>
      <c r="L98" s="157"/>
    </row>
    <row r="99" spans="2:12" s="10" customFormat="1" ht="19.9" customHeight="1">
      <c r="B99" s="152"/>
      <c r="C99" s="153"/>
      <c r="D99" s="154" t="s">
        <v>565</v>
      </c>
      <c r="E99" s="155"/>
      <c r="F99" s="155"/>
      <c r="G99" s="155"/>
      <c r="H99" s="155"/>
      <c r="I99" s="155"/>
      <c r="J99" s="156">
        <f>J172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465</v>
      </c>
      <c r="E100" s="155"/>
      <c r="F100" s="155"/>
      <c r="G100" s="155"/>
      <c r="H100" s="155"/>
      <c r="I100" s="155"/>
      <c r="J100" s="156">
        <f>J200</f>
        <v>0</v>
      </c>
      <c r="K100" s="153"/>
      <c r="L100" s="157"/>
    </row>
    <row r="101" spans="2:12" s="10" customFormat="1" ht="19.9" customHeight="1">
      <c r="B101" s="152"/>
      <c r="C101" s="153"/>
      <c r="D101" s="154" t="s">
        <v>113</v>
      </c>
      <c r="E101" s="155"/>
      <c r="F101" s="155"/>
      <c r="G101" s="155"/>
      <c r="H101" s="155"/>
      <c r="I101" s="155"/>
      <c r="J101" s="156">
        <f>J216</f>
        <v>0</v>
      </c>
      <c r="K101" s="153"/>
      <c r="L101" s="157"/>
    </row>
    <row r="102" spans="2:12" s="10" customFormat="1" ht="19.9" customHeight="1">
      <c r="B102" s="152"/>
      <c r="C102" s="153"/>
      <c r="D102" s="154" t="s">
        <v>114</v>
      </c>
      <c r="E102" s="155"/>
      <c r="F102" s="155"/>
      <c r="G102" s="155"/>
      <c r="H102" s="155"/>
      <c r="I102" s="155"/>
      <c r="J102" s="156">
        <f>J233</f>
        <v>0</v>
      </c>
      <c r="K102" s="153"/>
      <c r="L102" s="157"/>
    </row>
    <row r="103" spans="1:31" s="2" customFormat="1" ht="21.75" customHeight="1">
      <c r="A103" s="33"/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5" customHeight="1">
      <c r="A108" s="33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115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16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5"/>
      <c r="D112" s="35"/>
      <c r="E112" s="287" t="str">
        <f>E7</f>
        <v>Oprava zatrubněného potoka Č. Kamenice - II. etapa R1</v>
      </c>
      <c r="F112" s="288"/>
      <c r="G112" s="288"/>
      <c r="H112" s="288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2" customHeight="1">
      <c r="A113" s="33"/>
      <c r="B113" s="34"/>
      <c r="C113" s="28" t="s">
        <v>97</v>
      </c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6.5" customHeight="1">
      <c r="A114" s="33"/>
      <c r="B114" s="34"/>
      <c r="C114" s="35"/>
      <c r="D114" s="35"/>
      <c r="E114" s="239" t="str">
        <f>E9</f>
        <v>04 - Oprava povrchů</v>
      </c>
      <c r="F114" s="289"/>
      <c r="G114" s="289"/>
      <c r="H114" s="289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20</v>
      </c>
      <c r="D116" s="35"/>
      <c r="E116" s="35"/>
      <c r="F116" s="26" t="str">
        <f>F12</f>
        <v>Č. Kamenice</v>
      </c>
      <c r="G116" s="35"/>
      <c r="H116" s="35"/>
      <c r="I116" s="28" t="s">
        <v>22</v>
      </c>
      <c r="J116" s="65" t="str">
        <f>IF(J12="","",J12)</f>
        <v>18. 10. 2021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2" customHeight="1">
      <c r="A118" s="33"/>
      <c r="B118" s="34"/>
      <c r="C118" s="28" t="s">
        <v>24</v>
      </c>
      <c r="D118" s="35"/>
      <c r="E118" s="35"/>
      <c r="F118" s="26" t="str">
        <f>E15</f>
        <v>Město Č. Kamenice</v>
      </c>
      <c r="G118" s="35"/>
      <c r="H118" s="35"/>
      <c r="I118" s="28" t="s">
        <v>29</v>
      </c>
      <c r="J118" s="31" t="str">
        <f>E21</f>
        <v>Ing. Folbrecht</v>
      </c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5.2" customHeight="1">
      <c r="A119" s="33"/>
      <c r="B119" s="34"/>
      <c r="C119" s="28" t="s">
        <v>27</v>
      </c>
      <c r="D119" s="35"/>
      <c r="E119" s="35"/>
      <c r="F119" s="26" t="str">
        <f>IF(E18="","",E18)</f>
        <v>Vyplň údaj</v>
      </c>
      <c r="G119" s="35"/>
      <c r="H119" s="35"/>
      <c r="I119" s="28" t="s">
        <v>31</v>
      </c>
      <c r="J119" s="31" t="str">
        <f>E24</f>
        <v>J. Nešněra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0.35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1" customFormat="1" ht="29.25" customHeight="1">
      <c r="A121" s="158"/>
      <c r="B121" s="159"/>
      <c r="C121" s="160" t="s">
        <v>116</v>
      </c>
      <c r="D121" s="161" t="s">
        <v>58</v>
      </c>
      <c r="E121" s="161" t="s">
        <v>54</v>
      </c>
      <c r="F121" s="161" t="s">
        <v>55</v>
      </c>
      <c r="G121" s="161" t="s">
        <v>117</v>
      </c>
      <c r="H121" s="161" t="s">
        <v>118</v>
      </c>
      <c r="I121" s="161" t="s">
        <v>119</v>
      </c>
      <c r="J121" s="161" t="s">
        <v>105</v>
      </c>
      <c r="K121" s="162" t="s">
        <v>120</v>
      </c>
      <c r="L121" s="163"/>
      <c r="M121" s="74" t="s">
        <v>1</v>
      </c>
      <c r="N121" s="75" t="s">
        <v>37</v>
      </c>
      <c r="O121" s="75" t="s">
        <v>121</v>
      </c>
      <c r="P121" s="75" t="s">
        <v>122</v>
      </c>
      <c r="Q121" s="75" t="s">
        <v>123</v>
      </c>
      <c r="R121" s="75" t="s">
        <v>124</v>
      </c>
      <c r="S121" s="75" t="s">
        <v>125</v>
      </c>
      <c r="T121" s="76" t="s">
        <v>126</v>
      </c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</row>
    <row r="122" spans="1:63" s="2" customFormat="1" ht="22.9" customHeight="1">
      <c r="A122" s="33"/>
      <c r="B122" s="34"/>
      <c r="C122" s="81" t="s">
        <v>127</v>
      </c>
      <c r="D122" s="35"/>
      <c r="E122" s="35"/>
      <c r="F122" s="35"/>
      <c r="G122" s="35"/>
      <c r="H122" s="35"/>
      <c r="I122" s="35"/>
      <c r="J122" s="164">
        <f>BK122</f>
        <v>0</v>
      </c>
      <c r="K122" s="35"/>
      <c r="L122" s="38"/>
      <c r="M122" s="77"/>
      <c r="N122" s="165"/>
      <c r="O122" s="78"/>
      <c r="P122" s="166">
        <f>P123</f>
        <v>0</v>
      </c>
      <c r="Q122" s="78"/>
      <c r="R122" s="166">
        <f>R123</f>
        <v>430.7465538999999</v>
      </c>
      <c r="S122" s="78"/>
      <c r="T122" s="167">
        <f>T123</f>
        <v>582.2277999999999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6" t="s">
        <v>72</v>
      </c>
      <c r="AU122" s="16" t="s">
        <v>107</v>
      </c>
      <c r="BK122" s="168">
        <f>BK123</f>
        <v>0</v>
      </c>
    </row>
    <row r="123" spans="2:63" s="12" customFormat="1" ht="25.9" customHeight="1">
      <c r="B123" s="169"/>
      <c r="C123" s="170"/>
      <c r="D123" s="171" t="s">
        <v>72</v>
      </c>
      <c r="E123" s="172" t="s">
        <v>128</v>
      </c>
      <c r="F123" s="172" t="s">
        <v>129</v>
      </c>
      <c r="G123" s="170"/>
      <c r="H123" s="170"/>
      <c r="I123" s="173"/>
      <c r="J123" s="174">
        <f>BK123</f>
        <v>0</v>
      </c>
      <c r="K123" s="170"/>
      <c r="L123" s="175"/>
      <c r="M123" s="176"/>
      <c r="N123" s="177"/>
      <c r="O123" s="177"/>
      <c r="P123" s="178">
        <f>P124+P172+P200+P216+P233</f>
        <v>0</v>
      </c>
      <c r="Q123" s="177"/>
      <c r="R123" s="178">
        <f>R124+R172+R200+R216+R233</f>
        <v>430.7465538999999</v>
      </c>
      <c r="S123" s="177"/>
      <c r="T123" s="179">
        <f>T124+T172+T200+T216+T233</f>
        <v>582.2277999999999</v>
      </c>
      <c r="AR123" s="180" t="s">
        <v>81</v>
      </c>
      <c r="AT123" s="181" t="s">
        <v>72</v>
      </c>
      <c r="AU123" s="181" t="s">
        <v>73</v>
      </c>
      <c r="AY123" s="180" t="s">
        <v>130</v>
      </c>
      <c r="BK123" s="182">
        <f>BK124+BK172+BK200+BK216+BK233</f>
        <v>0</v>
      </c>
    </row>
    <row r="124" spans="2:63" s="12" customFormat="1" ht="22.9" customHeight="1">
      <c r="B124" s="169"/>
      <c r="C124" s="170"/>
      <c r="D124" s="171" t="s">
        <v>72</v>
      </c>
      <c r="E124" s="183" t="s">
        <v>81</v>
      </c>
      <c r="F124" s="183" t="s">
        <v>131</v>
      </c>
      <c r="G124" s="170"/>
      <c r="H124" s="170"/>
      <c r="I124" s="173"/>
      <c r="J124" s="184">
        <f>BK124</f>
        <v>0</v>
      </c>
      <c r="K124" s="170"/>
      <c r="L124" s="175"/>
      <c r="M124" s="176"/>
      <c r="N124" s="177"/>
      <c r="O124" s="177"/>
      <c r="P124" s="178">
        <f>SUM(P125:P171)</f>
        <v>0</v>
      </c>
      <c r="Q124" s="177"/>
      <c r="R124" s="178">
        <f>SUM(R125:R171)</f>
        <v>0.055844000000000005</v>
      </c>
      <c r="S124" s="177"/>
      <c r="T124" s="179">
        <f>SUM(T125:T171)</f>
        <v>582.2277999999999</v>
      </c>
      <c r="AR124" s="180" t="s">
        <v>81</v>
      </c>
      <c r="AT124" s="181" t="s">
        <v>72</v>
      </c>
      <c r="AU124" s="181" t="s">
        <v>81</v>
      </c>
      <c r="AY124" s="180" t="s">
        <v>130</v>
      </c>
      <c r="BK124" s="182">
        <f>SUM(BK125:BK171)</f>
        <v>0</v>
      </c>
    </row>
    <row r="125" spans="1:65" s="2" customFormat="1" ht="24.2" customHeight="1">
      <c r="A125" s="33"/>
      <c r="B125" s="34"/>
      <c r="C125" s="185" t="s">
        <v>81</v>
      </c>
      <c r="D125" s="185" t="s">
        <v>132</v>
      </c>
      <c r="E125" s="186" t="s">
        <v>714</v>
      </c>
      <c r="F125" s="187" t="s">
        <v>715</v>
      </c>
      <c r="G125" s="188" t="s">
        <v>220</v>
      </c>
      <c r="H125" s="189">
        <v>65.93</v>
      </c>
      <c r="I125" s="190"/>
      <c r="J125" s="191">
        <f>ROUND(I125*H125,2)</f>
        <v>0</v>
      </c>
      <c r="K125" s="187" t="s">
        <v>136</v>
      </c>
      <c r="L125" s="38"/>
      <c r="M125" s="192" t="s">
        <v>1</v>
      </c>
      <c r="N125" s="193" t="s">
        <v>38</v>
      </c>
      <c r="O125" s="70"/>
      <c r="P125" s="194">
        <f>O125*H125</f>
        <v>0</v>
      </c>
      <c r="Q125" s="194">
        <v>0</v>
      </c>
      <c r="R125" s="194">
        <f>Q125*H125</f>
        <v>0</v>
      </c>
      <c r="S125" s="194">
        <v>0.26</v>
      </c>
      <c r="T125" s="195">
        <f>S125*H125</f>
        <v>17.141800000000003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6" t="s">
        <v>137</v>
      </c>
      <c r="AT125" s="196" t="s">
        <v>132</v>
      </c>
      <c r="AU125" s="196" t="s">
        <v>83</v>
      </c>
      <c r="AY125" s="16" t="s">
        <v>130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16" t="s">
        <v>81</v>
      </c>
      <c r="BK125" s="197">
        <f>ROUND(I125*H125,2)</f>
        <v>0</v>
      </c>
      <c r="BL125" s="16" t="s">
        <v>137</v>
      </c>
      <c r="BM125" s="196" t="s">
        <v>716</v>
      </c>
    </row>
    <row r="126" spans="1:47" s="2" customFormat="1" ht="39">
      <c r="A126" s="33"/>
      <c r="B126" s="34"/>
      <c r="C126" s="35"/>
      <c r="D126" s="198" t="s">
        <v>139</v>
      </c>
      <c r="E126" s="35"/>
      <c r="F126" s="199" t="s">
        <v>717</v>
      </c>
      <c r="G126" s="35"/>
      <c r="H126" s="35"/>
      <c r="I126" s="200"/>
      <c r="J126" s="35"/>
      <c r="K126" s="35"/>
      <c r="L126" s="38"/>
      <c r="M126" s="201"/>
      <c r="N126" s="202"/>
      <c r="O126" s="70"/>
      <c r="P126" s="70"/>
      <c r="Q126" s="70"/>
      <c r="R126" s="70"/>
      <c r="S126" s="70"/>
      <c r="T126" s="71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139</v>
      </c>
      <c r="AU126" s="16" t="s">
        <v>83</v>
      </c>
    </row>
    <row r="127" spans="2:51" s="13" customFormat="1" ht="11.25">
      <c r="B127" s="203"/>
      <c r="C127" s="204"/>
      <c r="D127" s="198" t="s">
        <v>152</v>
      </c>
      <c r="E127" s="205" t="s">
        <v>1</v>
      </c>
      <c r="F127" s="206" t="s">
        <v>718</v>
      </c>
      <c r="G127" s="204"/>
      <c r="H127" s="207">
        <v>52.09</v>
      </c>
      <c r="I127" s="208"/>
      <c r="J127" s="204"/>
      <c r="K127" s="204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152</v>
      </c>
      <c r="AU127" s="213" t="s">
        <v>83</v>
      </c>
      <c r="AV127" s="13" t="s">
        <v>83</v>
      </c>
      <c r="AW127" s="13" t="s">
        <v>30</v>
      </c>
      <c r="AX127" s="13" t="s">
        <v>73</v>
      </c>
      <c r="AY127" s="213" t="s">
        <v>130</v>
      </c>
    </row>
    <row r="128" spans="2:51" s="13" customFormat="1" ht="11.25">
      <c r="B128" s="203"/>
      <c r="C128" s="204"/>
      <c r="D128" s="198" t="s">
        <v>152</v>
      </c>
      <c r="E128" s="205" t="s">
        <v>1</v>
      </c>
      <c r="F128" s="206" t="s">
        <v>719</v>
      </c>
      <c r="G128" s="204"/>
      <c r="H128" s="207">
        <v>13.84</v>
      </c>
      <c r="I128" s="208"/>
      <c r="J128" s="204"/>
      <c r="K128" s="204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152</v>
      </c>
      <c r="AU128" s="213" t="s">
        <v>83</v>
      </c>
      <c r="AV128" s="13" t="s">
        <v>83</v>
      </c>
      <c r="AW128" s="13" t="s">
        <v>30</v>
      </c>
      <c r="AX128" s="13" t="s">
        <v>73</v>
      </c>
      <c r="AY128" s="213" t="s">
        <v>130</v>
      </c>
    </row>
    <row r="129" spans="2:51" s="14" customFormat="1" ht="11.25">
      <c r="B129" s="214"/>
      <c r="C129" s="215"/>
      <c r="D129" s="198" t="s">
        <v>152</v>
      </c>
      <c r="E129" s="216" t="s">
        <v>1</v>
      </c>
      <c r="F129" s="217" t="s">
        <v>155</v>
      </c>
      <c r="G129" s="215"/>
      <c r="H129" s="218">
        <v>65.93</v>
      </c>
      <c r="I129" s="219"/>
      <c r="J129" s="215"/>
      <c r="K129" s="215"/>
      <c r="L129" s="220"/>
      <c r="M129" s="221"/>
      <c r="N129" s="222"/>
      <c r="O129" s="222"/>
      <c r="P129" s="222"/>
      <c r="Q129" s="222"/>
      <c r="R129" s="222"/>
      <c r="S129" s="222"/>
      <c r="T129" s="223"/>
      <c r="AT129" s="224" t="s">
        <v>152</v>
      </c>
      <c r="AU129" s="224" t="s">
        <v>83</v>
      </c>
      <c r="AV129" s="14" t="s">
        <v>137</v>
      </c>
      <c r="AW129" s="14" t="s">
        <v>30</v>
      </c>
      <c r="AX129" s="14" t="s">
        <v>81</v>
      </c>
      <c r="AY129" s="224" t="s">
        <v>130</v>
      </c>
    </row>
    <row r="130" spans="1:65" s="2" customFormat="1" ht="24.2" customHeight="1">
      <c r="A130" s="33"/>
      <c r="B130" s="34"/>
      <c r="C130" s="185" t="s">
        <v>83</v>
      </c>
      <c r="D130" s="185" t="s">
        <v>132</v>
      </c>
      <c r="E130" s="186" t="s">
        <v>720</v>
      </c>
      <c r="F130" s="187" t="s">
        <v>721</v>
      </c>
      <c r="G130" s="188" t="s">
        <v>220</v>
      </c>
      <c r="H130" s="189">
        <v>614.13</v>
      </c>
      <c r="I130" s="190"/>
      <c r="J130" s="191">
        <f>ROUND(I130*H130,2)</f>
        <v>0</v>
      </c>
      <c r="K130" s="187" t="s">
        <v>136</v>
      </c>
      <c r="L130" s="38"/>
      <c r="M130" s="192" t="s">
        <v>1</v>
      </c>
      <c r="N130" s="193" t="s">
        <v>38</v>
      </c>
      <c r="O130" s="70"/>
      <c r="P130" s="194">
        <f>O130*H130</f>
        <v>0</v>
      </c>
      <c r="Q130" s="194">
        <v>0</v>
      </c>
      <c r="R130" s="194">
        <f>Q130*H130</f>
        <v>0</v>
      </c>
      <c r="S130" s="194">
        <v>0.44</v>
      </c>
      <c r="T130" s="195">
        <f>S130*H130</f>
        <v>270.2172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96" t="s">
        <v>137</v>
      </c>
      <c r="AT130" s="196" t="s">
        <v>132</v>
      </c>
      <c r="AU130" s="196" t="s">
        <v>83</v>
      </c>
      <c r="AY130" s="16" t="s">
        <v>130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6" t="s">
        <v>81</v>
      </c>
      <c r="BK130" s="197">
        <f>ROUND(I130*H130,2)</f>
        <v>0</v>
      </c>
      <c r="BL130" s="16" t="s">
        <v>137</v>
      </c>
      <c r="BM130" s="196" t="s">
        <v>722</v>
      </c>
    </row>
    <row r="131" spans="1:47" s="2" customFormat="1" ht="39">
      <c r="A131" s="33"/>
      <c r="B131" s="34"/>
      <c r="C131" s="35"/>
      <c r="D131" s="198" t="s">
        <v>139</v>
      </c>
      <c r="E131" s="35"/>
      <c r="F131" s="199" t="s">
        <v>723</v>
      </c>
      <c r="G131" s="35"/>
      <c r="H131" s="35"/>
      <c r="I131" s="200"/>
      <c r="J131" s="35"/>
      <c r="K131" s="35"/>
      <c r="L131" s="38"/>
      <c r="M131" s="201"/>
      <c r="N131" s="202"/>
      <c r="O131" s="70"/>
      <c r="P131" s="70"/>
      <c r="Q131" s="70"/>
      <c r="R131" s="70"/>
      <c r="S131" s="70"/>
      <c r="T131" s="71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6" t="s">
        <v>139</v>
      </c>
      <c r="AU131" s="16" t="s">
        <v>83</v>
      </c>
    </row>
    <row r="132" spans="2:51" s="13" customFormat="1" ht="11.25">
      <c r="B132" s="203"/>
      <c r="C132" s="204"/>
      <c r="D132" s="198" t="s">
        <v>152</v>
      </c>
      <c r="E132" s="205" t="s">
        <v>1</v>
      </c>
      <c r="F132" s="206" t="s">
        <v>724</v>
      </c>
      <c r="G132" s="204"/>
      <c r="H132" s="207">
        <v>65.93</v>
      </c>
      <c r="I132" s="208"/>
      <c r="J132" s="204"/>
      <c r="K132" s="204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152</v>
      </c>
      <c r="AU132" s="213" t="s">
        <v>83</v>
      </c>
      <c r="AV132" s="13" t="s">
        <v>83</v>
      </c>
      <c r="AW132" s="13" t="s">
        <v>30</v>
      </c>
      <c r="AX132" s="13" t="s">
        <v>73</v>
      </c>
      <c r="AY132" s="213" t="s">
        <v>130</v>
      </c>
    </row>
    <row r="133" spans="2:51" s="13" customFormat="1" ht="11.25">
      <c r="B133" s="203"/>
      <c r="C133" s="204"/>
      <c r="D133" s="198" t="s">
        <v>152</v>
      </c>
      <c r="E133" s="205" t="s">
        <v>1</v>
      </c>
      <c r="F133" s="206" t="s">
        <v>725</v>
      </c>
      <c r="G133" s="204"/>
      <c r="H133" s="207">
        <v>568.2</v>
      </c>
      <c r="I133" s="208"/>
      <c r="J133" s="204"/>
      <c r="K133" s="204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152</v>
      </c>
      <c r="AU133" s="213" t="s">
        <v>83</v>
      </c>
      <c r="AV133" s="13" t="s">
        <v>83</v>
      </c>
      <c r="AW133" s="13" t="s">
        <v>30</v>
      </c>
      <c r="AX133" s="13" t="s">
        <v>73</v>
      </c>
      <c r="AY133" s="213" t="s">
        <v>130</v>
      </c>
    </row>
    <row r="134" spans="2:51" s="13" customFormat="1" ht="11.25">
      <c r="B134" s="203"/>
      <c r="C134" s="204"/>
      <c r="D134" s="198" t="s">
        <v>152</v>
      </c>
      <c r="E134" s="205" t="s">
        <v>1</v>
      </c>
      <c r="F134" s="206" t="s">
        <v>726</v>
      </c>
      <c r="G134" s="204"/>
      <c r="H134" s="207">
        <v>-20</v>
      </c>
      <c r="I134" s="208"/>
      <c r="J134" s="204"/>
      <c r="K134" s="204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152</v>
      </c>
      <c r="AU134" s="213" t="s">
        <v>83</v>
      </c>
      <c r="AV134" s="13" t="s">
        <v>83</v>
      </c>
      <c r="AW134" s="13" t="s">
        <v>30</v>
      </c>
      <c r="AX134" s="13" t="s">
        <v>73</v>
      </c>
      <c r="AY134" s="213" t="s">
        <v>130</v>
      </c>
    </row>
    <row r="135" spans="2:51" s="14" customFormat="1" ht="11.25">
      <c r="B135" s="214"/>
      <c r="C135" s="215"/>
      <c r="D135" s="198" t="s">
        <v>152</v>
      </c>
      <c r="E135" s="216" t="s">
        <v>1</v>
      </c>
      <c r="F135" s="217" t="s">
        <v>155</v>
      </c>
      <c r="G135" s="215"/>
      <c r="H135" s="218">
        <v>614.1300000000001</v>
      </c>
      <c r="I135" s="219"/>
      <c r="J135" s="215"/>
      <c r="K135" s="215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152</v>
      </c>
      <c r="AU135" s="224" t="s">
        <v>83</v>
      </c>
      <c r="AV135" s="14" t="s">
        <v>137</v>
      </c>
      <c r="AW135" s="14" t="s">
        <v>30</v>
      </c>
      <c r="AX135" s="14" t="s">
        <v>81</v>
      </c>
      <c r="AY135" s="224" t="s">
        <v>130</v>
      </c>
    </row>
    <row r="136" spans="1:65" s="2" customFormat="1" ht="24.2" customHeight="1">
      <c r="A136" s="33"/>
      <c r="B136" s="34"/>
      <c r="C136" s="185" t="s">
        <v>146</v>
      </c>
      <c r="D136" s="185" t="s">
        <v>132</v>
      </c>
      <c r="E136" s="186" t="s">
        <v>727</v>
      </c>
      <c r="F136" s="187" t="s">
        <v>728</v>
      </c>
      <c r="G136" s="188" t="s">
        <v>220</v>
      </c>
      <c r="H136" s="189">
        <v>15.68</v>
      </c>
      <c r="I136" s="190"/>
      <c r="J136" s="191">
        <f>ROUND(I136*H136,2)</f>
        <v>0</v>
      </c>
      <c r="K136" s="187" t="s">
        <v>136</v>
      </c>
      <c r="L136" s="38"/>
      <c r="M136" s="192" t="s">
        <v>1</v>
      </c>
      <c r="N136" s="193" t="s">
        <v>38</v>
      </c>
      <c r="O136" s="70"/>
      <c r="P136" s="194">
        <f>O136*H136</f>
        <v>0</v>
      </c>
      <c r="Q136" s="194">
        <v>0</v>
      </c>
      <c r="R136" s="194">
        <f>Q136*H136</f>
        <v>0</v>
      </c>
      <c r="S136" s="194">
        <v>0.33</v>
      </c>
      <c r="T136" s="195">
        <f>S136*H136</f>
        <v>5.1744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6" t="s">
        <v>137</v>
      </c>
      <c r="AT136" s="196" t="s">
        <v>132</v>
      </c>
      <c r="AU136" s="196" t="s">
        <v>83</v>
      </c>
      <c r="AY136" s="16" t="s">
        <v>130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6" t="s">
        <v>81</v>
      </c>
      <c r="BK136" s="197">
        <f>ROUND(I136*H136,2)</f>
        <v>0</v>
      </c>
      <c r="BL136" s="16" t="s">
        <v>137</v>
      </c>
      <c r="BM136" s="196" t="s">
        <v>729</v>
      </c>
    </row>
    <row r="137" spans="1:47" s="2" customFormat="1" ht="39">
      <c r="A137" s="33"/>
      <c r="B137" s="34"/>
      <c r="C137" s="35"/>
      <c r="D137" s="198" t="s">
        <v>139</v>
      </c>
      <c r="E137" s="35"/>
      <c r="F137" s="199" t="s">
        <v>730</v>
      </c>
      <c r="G137" s="35"/>
      <c r="H137" s="35"/>
      <c r="I137" s="200"/>
      <c r="J137" s="35"/>
      <c r="K137" s="35"/>
      <c r="L137" s="38"/>
      <c r="M137" s="201"/>
      <c r="N137" s="202"/>
      <c r="O137" s="70"/>
      <c r="P137" s="70"/>
      <c r="Q137" s="70"/>
      <c r="R137" s="70"/>
      <c r="S137" s="70"/>
      <c r="T137" s="71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139</v>
      </c>
      <c r="AU137" s="16" t="s">
        <v>83</v>
      </c>
    </row>
    <row r="138" spans="2:51" s="13" customFormat="1" ht="11.25">
      <c r="B138" s="203"/>
      <c r="C138" s="204"/>
      <c r="D138" s="198" t="s">
        <v>152</v>
      </c>
      <c r="E138" s="205" t="s">
        <v>1</v>
      </c>
      <c r="F138" s="206" t="s">
        <v>731</v>
      </c>
      <c r="G138" s="204"/>
      <c r="H138" s="207">
        <v>15.68</v>
      </c>
      <c r="I138" s="208"/>
      <c r="J138" s="204"/>
      <c r="K138" s="204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152</v>
      </c>
      <c r="AU138" s="213" t="s">
        <v>83</v>
      </c>
      <c r="AV138" s="13" t="s">
        <v>83</v>
      </c>
      <c r="AW138" s="13" t="s">
        <v>30</v>
      </c>
      <c r="AX138" s="13" t="s">
        <v>81</v>
      </c>
      <c r="AY138" s="213" t="s">
        <v>130</v>
      </c>
    </row>
    <row r="139" spans="1:65" s="2" customFormat="1" ht="24.2" customHeight="1">
      <c r="A139" s="33"/>
      <c r="B139" s="34"/>
      <c r="C139" s="185" t="s">
        <v>137</v>
      </c>
      <c r="D139" s="185" t="s">
        <v>132</v>
      </c>
      <c r="E139" s="186" t="s">
        <v>732</v>
      </c>
      <c r="F139" s="187" t="s">
        <v>733</v>
      </c>
      <c r="G139" s="188" t="s">
        <v>220</v>
      </c>
      <c r="H139" s="189">
        <v>784.95</v>
      </c>
      <c r="I139" s="190"/>
      <c r="J139" s="191">
        <f>ROUND(I139*H139,2)</f>
        <v>0</v>
      </c>
      <c r="K139" s="187" t="s">
        <v>136</v>
      </c>
      <c r="L139" s="38"/>
      <c r="M139" s="192" t="s">
        <v>1</v>
      </c>
      <c r="N139" s="193" t="s">
        <v>38</v>
      </c>
      <c r="O139" s="70"/>
      <c r="P139" s="194">
        <f>O139*H139</f>
        <v>0</v>
      </c>
      <c r="Q139" s="194">
        <v>0</v>
      </c>
      <c r="R139" s="194">
        <f>Q139*H139</f>
        <v>0</v>
      </c>
      <c r="S139" s="194">
        <v>0.22</v>
      </c>
      <c r="T139" s="195">
        <f>S139*H139</f>
        <v>172.68900000000002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96" t="s">
        <v>137</v>
      </c>
      <c r="AT139" s="196" t="s">
        <v>132</v>
      </c>
      <c r="AU139" s="196" t="s">
        <v>83</v>
      </c>
      <c r="AY139" s="16" t="s">
        <v>130</v>
      </c>
      <c r="BE139" s="197">
        <f>IF(N139="základní",J139,0)</f>
        <v>0</v>
      </c>
      <c r="BF139" s="197">
        <f>IF(N139="snížená",J139,0)</f>
        <v>0</v>
      </c>
      <c r="BG139" s="197">
        <f>IF(N139="zákl. přenesená",J139,0)</f>
        <v>0</v>
      </c>
      <c r="BH139" s="197">
        <f>IF(N139="sníž. přenesená",J139,0)</f>
        <v>0</v>
      </c>
      <c r="BI139" s="197">
        <f>IF(N139="nulová",J139,0)</f>
        <v>0</v>
      </c>
      <c r="BJ139" s="16" t="s">
        <v>81</v>
      </c>
      <c r="BK139" s="197">
        <f>ROUND(I139*H139,2)</f>
        <v>0</v>
      </c>
      <c r="BL139" s="16" t="s">
        <v>137</v>
      </c>
      <c r="BM139" s="196" t="s">
        <v>734</v>
      </c>
    </row>
    <row r="140" spans="1:47" s="2" customFormat="1" ht="39">
      <c r="A140" s="33"/>
      <c r="B140" s="34"/>
      <c r="C140" s="35"/>
      <c r="D140" s="198" t="s">
        <v>139</v>
      </c>
      <c r="E140" s="35"/>
      <c r="F140" s="199" t="s">
        <v>735</v>
      </c>
      <c r="G140" s="35"/>
      <c r="H140" s="35"/>
      <c r="I140" s="200"/>
      <c r="J140" s="35"/>
      <c r="K140" s="35"/>
      <c r="L140" s="38"/>
      <c r="M140" s="201"/>
      <c r="N140" s="202"/>
      <c r="O140" s="70"/>
      <c r="P140" s="70"/>
      <c r="Q140" s="70"/>
      <c r="R140" s="70"/>
      <c r="S140" s="70"/>
      <c r="T140" s="71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6" t="s">
        <v>139</v>
      </c>
      <c r="AU140" s="16" t="s">
        <v>83</v>
      </c>
    </row>
    <row r="141" spans="2:51" s="13" customFormat="1" ht="11.25">
      <c r="B141" s="203"/>
      <c r="C141" s="204"/>
      <c r="D141" s="198" t="s">
        <v>152</v>
      </c>
      <c r="E141" s="205" t="s">
        <v>1</v>
      </c>
      <c r="F141" s="206" t="s">
        <v>736</v>
      </c>
      <c r="G141" s="204"/>
      <c r="H141" s="207">
        <v>784.95</v>
      </c>
      <c r="I141" s="208"/>
      <c r="J141" s="204"/>
      <c r="K141" s="204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152</v>
      </c>
      <c r="AU141" s="213" t="s">
        <v>83</v>
      </c>
      <c r="AV141" s="13" t="s">
        <v>83</v>
      </c>
      <c r="AW141" s="13" t="s">
        <v>30</v>
      </c>
      <c r="AX141" s="13" t="s">
        <v>81</v>
      </c>
      <c r="AY141" s="213" t="s">
        <v>130</v>
      </c>
    </row>
    <row r="142" spans="1:65" s="2" customFormat="1" ht="24.2" customHeight="1">
      <c r="A142" s="33"/>
      <c r="B142" s="34"/>
      <c r="C142" s="185" t="s">
        <v>161</v>
      </c>
      <c r="D142" s="185" t="s">
        <v>132</v>
      </c>
      <c r="E142" s="186" t="s">
        <v>737</v>
      </c>
      <c r="F142" s="187" t="s">
        <v>738</v>
      </c>
      <c r="G142" s="188" t="s">
        <v>220</v>
      </c>
      <c r="H142" s="189">
        <v>7.42</v>
      </c>
      <c r="I142" s="190"/>
      <c r="J142" s="191">
        <f>ROUND(I142*H142,2)</f>
        <v>0</v>
      </c>
      <c r="K142" s="187" t="s">
        <v>136</v>
      </c>
      <c r="L142" s="38"/>
      <c r="M142" s="192" t="s">
        <v>1</v>
      </c>
      <c r="N142" s="193" t="s">
        <v>38</v>
      </c>
      <c r="O142" s="70"/>
      <c r="P142" s="194">
        <f>O142*H142</f>
        <v>0</v>
      </c>
      <c r="Q142" s="194">
        <v>0</v>
      </c>
      <c r="R142" s="194">
        <f>Q142*H142</f>
        <v>0</v>
      </c>
      <c r="S142" s="194">
        <v>0.62</v>
      </c>
      <c r="T142" s="195">
        <f>S142*H142</f>
        <v>4.6004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96" t="s">
        <v>137</v>
      </c>
      <c r="AT142" s="196" t="s">
        <v>132</v>
      </c>
      <c r="AU142" s="196" t="s">
        <v>83</v>
      </c>
      <c r="AY142" s="16" t="s">
        <v>130</v>
      </c>
      <c r="BE142" s="197">
        <f>IF(N142="základní",J142,0)</f>
        <v>0</v>
      </c>
      <c r="BF142" s="197">
        <f>IF(N142="snížená",J142,0)</f>
        <v>0</v>
      </c>
      <c r="BG142" s="197">
        <f>IF(N142="zákl. přenesená",J142,0)</f>
        <v>0</v>
      </c>
      <c r="BH142" s="197">
        <f>IF(N142="sníž. přenesená",J142,0)</f>
        <v>0</v>
      </c>
      <c r="BI142" s="197">
        <f>IF(N142="nulová",J142,0)</f>
        <v>0</v>
      </c>
      <c r="BJ142" s="16" t="s">
        <v>81</v>
      </c>
      <c r="BK142" s="197">
        <f>ROUND(I142*H142,2)</f>
        <v>0</v>
      </c>
      <c r="BL142" s="16" t="s">
        <v>137</v>
      </c>
      <c r="BM142" s="196" t="s">
        <v>739</v>
      </c>
    </row>
    <row r="143" spans="1:47" s="2" customFormat="1" ht="39">
      <c r="A143" s="33"/>
      <c r="B143" s="34"/>
      <c r="C143" s="35"/>
      <c r="D143" s="198" t="s">
        <v>139</v>
      </c>
      <c r="E143" s="35"/>
      <c r="F143" s="199" t="s">
        <v>740</v>
      </c>
      <c r="G143" s="35"/>
      <c r="H143" s="35"/>
      <c r="I143" s="200"/>
      <c r="J143" s="35"/>
      <c r="K143" s="35"/>
      <c r="L143" s="38"/>
      <c r="M143" s="201"/>
      <c r="N143" s="202"/>
      <c r="O143" s="70"/>
      <c r="P143" s="70"/>
      <c r="Q143" s="70"/>
      <c r="R143" s="70"/>
      <c r="S143" s="70"/>
      <c r="T143" s="71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T143" s="16" t="s">
        <v>139</v>
      </c>
      <c r="AU143" s="16" t="s">
        <v>83</v>
      </c>
    </row>
    <row r="144" spans="2:51" s="13" customFormat="1" ht="11.25">
      <c r="B144" s="203"/>
      <c r="C144" s="204"/>
      <c r="D144" s="198" t="s">
        <v>152</v>
      </c>
      <c r="E144" s="205" t="s">
        <v>1</v>
      </c>
      <c r="F144" s="206" t="s">
        <v>741</v>
      </c>
      <c r="G144" s="204"/>
      <c r="H144" s="207">
        <v>6.83</v>
      </c>
      <c r="I144" s="208"/>
      <c r="J144" s="204"/>
      <c r="K144" s="204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152</v>
      </c>
      <c r="AU144" s="213" t="s">
        <v>83</v>
      </c>
      <c r="AV144" s="13" t="s">
        <v>83</v>
      </c>
      <c r="AW144" s="13" t="s">
        <v>30</v>
      </c>
      <c r="AX144" s="13" t="s">
        <v>73</v>
      </c>
      <c r="AY144" s="213" t="s">
        <v>130</v>
      </c>
    </row>
    <row r="145" spans="2:51" s="13" customFormat="1" ht="11.25">
      <c r="B145" s="203"/>
      <c r="C145" s="204"/>
      <c r="D145" s="198" t="s">
        <v>152</v>
      </c>
      <c r="E145" s="205" t="s">
        <v>1</v>
      </c>
      <c r="F145" s="206" t="s">
        <v>742</v>
      </c>
      <c r="G145" s="204"/>
      <c r="H145" s="207">
        <v>0.59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152</v>
      </c>
      <c r="AU145" s="213" t="s">
        <v>83</v>
      </c>
      <c r="AV145" s="13" t="s">
        <v>83</v>
      </c>
      <c r="AW145" s="13" t="s">
        <v>30</v>
      </c>
      <c r="AX145" s="13" t="s">
        <v>73</v>
      </c>
      <c r="AY145" s="213" t="s">
        <v>130</v>
      </c>
    </row>
    <row r="146" spans="2:51" s="14" customFormat="1" ht="11.25">
      <c r="B146" s="214"/>
      <c r="C146" s="215"/>
      <c r="D146" s="198" t="s">
        <v>152</v>
      </c>
      <c r="E146" s="216" t="s">
        <v>1</v>
      </c>
      <c r="F146" s="217" t="s">
        <v>155</v>
      </c>
      <c r="G146" s="215"/>
      <c r="H146" s="218">
        <v>7.42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152</v>
      </c>
      <c r="AU146" s="224" t="s">
        <v>83</v>
      </c>
      <c r="AV146" s="14" t="s">
        <v>137</v>
      </c>
      <c r="AW146" s="14" t="s">
        <v>30</v>
      </c>
      <c r="AX146" s="14" t="s">
        <v>81</v>
      </c>
      <c r="AY146" s="224" t="s">
        <v>130</v>
      </c>
    </row>
    <row r="147" spans="1:65" s="2" customFormat="1" ht="24.2" customHeight="1">
      <c r="A147" s="33"/>
      <c r="B147" s="34"/>
      <c r="C147" s="185" t="s">
        <v>167</v>
      </c>
      <c r="D147" s="185" t="s">
        <v>132</v>
      </c>
      <c r="E147" s="186" t="s">
        <v>743</v>
      </c>
      <c r="F147" s="187" t="s">
        <v>744</v>
      </c>
      <c r="G147" s="188" t="s">
        <v>220</v>
      </c>
      <c r="H147" s="189">
        <v>927</v>
      </c>
      <c r="I147" s="190"/>
      <c r="J147" s="191">
        <f>ROUND(I147*H147,2)</f>
        <v>0</v>
      </c>
      <c r="K147" s="187" t="s">
        <v>136</v>
      </c>
      <c r="L147" s="38"/>
      <c r="M147" s="192" t="s">
        <v>1</v>
      </c>
      <c r="N147" s="193" t="s">
        <v>38</v>
      </c>
      <c r="O147" s="70"/>
      <c r="P147" s="194">
        <f>O147*H147</f>
        <v>0</v>
      </c>
      <c r="Q147" s="194">
        <v>6E-05</v>
      </c>
      <c r="R147" s="194">
        <f>Q147*H147</f>
        <v>0.05562</v>
      </c>
      <c r="S147" s="194">
        <v>0.115</v>
      </c>
      <c r="T147" s="195">
        <f>S147*H147</f>
        <v>106.605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96" t="s">
        <v>137</v>
      </c>
      <c r="AT147" s="196" t="s">
        <v>132</v>
      </c>
      <c r="AU147" s="196" t="s">
        <v>83</v>
      </c>
      <c r="AY147" s="16" t="s">
        <v>130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6" t="s">
        <v>81</v>
      </c>
      <c r="BK147" s="197">
        <f>ROUND(I147*H147,2)</f>
        <v>0</v>
      </c>
      <c r="BL147" s="16" t="s">
        <v>137</v>
      </c>
      <c r="BM147" s="196" t="s">
        <v>745</v>
      </c>
    </row>
    <row r="148" spans="1:47" s="2" customFormat="1" ht="29.25">
      <c r="A148" s="33"/>
      <c r="B148" s="34"/>
      <c r="C148" s="35"/>
      <c r="D148" s="198" t="s">
        <v>139</v>
      </c>
      <c r="E148" s="35"/>
      <c r="F148" s="199" t="s">
        <v>746</v>
      </c>
      <c r="G148" s="35"/>
      <c r="H148" s="35"/>
      <c r="I148" s="200"/>
      <c r="J148" s="35"/>
      <c r="K148" s="35"/>
      <c r="L148" s="38"/>
      <c r="M148" s="201"/>
      <c r="N148" s="202"/>
      <c r="O148" s="70"/>
      <c r="P148" s="70"/>
      <c r="Q148" s="70"/>
      <c r="R148" s="70"/>
      <c r="S148" s="70"/>
      <c r="T148" s="71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6" t="s">
        <v>139</v>
      </c>
      <c r="AU148" s="16" t="s">
        <v>83</v>
      </c>
    </row>
    <row r="149" spans="2:51" s="13" customFormat="1" ht="11.25">
      <c r="B149" s="203"/>
      <c r="C149" s="204"/>
      <c r="D149" s="198" t="s">
        <v>152</v>
      </c>
      <c r="E149" s="205" t="s">
        <v>1</v>
      </c>
      <c r="F149" s="206" t="s">
        <v>747</v>
      </c>
      <c r="G149" s="204"/>
      <c r="H149" s="207">
        <v>56.73</v>
      </c>
      <c r="I149" s="208"/>
      <c r="J149" s="204"/>
      <c r="K149" s="204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152</v>
      </c>
      <c r="AU149" s="213" t="s">
        <v>83</v>
      </c>
      <c r="AV149" s="13" t="s">
        <v>83</v>
      </c>
      <c r="AW149" s="13" t="s">
        <v>30</v>
      </c>
      <c r="AX149" s="13" t="s">
        <v>73</v>
      </c>
      <c r="AY149" s="213" t="s">
        <v>130</v>
      </c>
    </row>
    <row r="150" spans="2:51" s="13" customFormat="1" ht="11.25">
      <c r="B150" s="203"/>
      <c r="C150" s="204"/>
      <c r="D150" s="198" t="s">
        <v>152</v>
      </c>
      <c r="E150" s="205" t="s">
        <v>1</v>
      </c>
      <c r="F150" s="206" t="s">
        <v>748</v>
      </c>
      <c r="G150" s="204"/>
      <c r="H150" s="207">
        <v>133.09</v>
      </c>
      <c r="I150" s="208"/>
      <c r="J150" s="204"/>
      <c r="K150" s="204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152</v>
      </c>
      <c r="AU150" s="213" t="s">
        <v>83</v>
      </c>
      <c r="AV150" s="13" t="s">
        <v>83</v>
      </c>
      <c r="AW150" s="13" t="s">
        <v>30</v>
      </c>
      <c r="AX150" s="13" t="s">
        <v>73</v>
      </c>
      <c r="AY150" s="213" t="s">
        <v>130</v>
      </c>
    </row>
    <row r="151" spans="2:51" s="13" customFormat="1" ht="11.25">
      <c r="B151" s="203"/>
      <c r="C151" s="204"/>
      <c r="D151" s="198" t="s">
        <v>152</v>
      </c>
      <c r="E151" s="205" t="s">
        <v>1</v>
      </c>
      <c r="F151" s="206" t="s">
        <v>749</v>
      </c>
      <c r="G151" s="204"/>
      <c r="H151" s="207">
        <v>115.32</v>
      </c>
      <c r="I151" s="208"/>
      <c r="J151" s="204"/>
      <c r="K151" s="204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152</v>
      </c>
      <c r="AU151" s="213" t="s">
        <v>83</v>
      </c>
      <c r="AV151" s="13" t="s">
        <v>83</v>
      </c>
      <c r="AW151" s="13" t="s">
        <v>30</v>
      </c>
      <c r="AX151" s="13" t="s">
        <v>73</v>
      </c>
      <c r="AY151" s="213" t="s">
        <v>130</v>
      </c>
    </row>
    <row r="152" spans="2:51" s="13" customFormat="1" ht="11.25">
      <c r="B152" s="203"/>
      <c r="C152" s="204"/>
      <c r="D152" s="198" t="s">
        <v>152</v>
      </c>
      <c r="E152" s="205" t="s">
        <v>1</v>
      </c>
      <c r="F152" s="206" t="s">
        <v>750</v>
      </c>
      <c r="G152" s="204"/>
      <c r="H152" s="207">
        <v>612.91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152</v>
      </c>
      <c r="AU152" s="213" t="s">
        <v>83</v>
      </c>
      <c r="AV152" s="13" t="s">
        <v>83</v>
      </c>
      <c r="AW152" s="13" t="s">
        <v>30</v>
      </c>
      <c r="AX152" s="13" t="s">
        <v>73</v>
      </c>
      <c r="AY152" s="213" t="s">
        <v>130</v>
      </c>
    </row>
    <row r="153" spans="2:51" s="13" customFormat="1" ht="11.25">
      <c r="B153" s="203"/>
      <c r="C153" s="204"/>
      <c r="D153" s="198" t="s">
        <v>152</v>
      </c>
      <c r="E153" s="205" t="s">
        <v>1</v>
      </c>
      <c r="F153" s="206" t="s">
        <v>751</v>
      </c>
      <c r="G153" s="204"/>
      <c r="H153" s="207">
        <v>28.95</v>
      </c>
      <c r="I153" s="208"/>
      <c r="J153" s="204"/>
      <c r="K153" s="204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152</v>
      </c>
      <c r="AU153" s="213" t="s">
        <v>83</v>
      </c>
      <c r="AV153" s="13" t="s">
        <v>83</v>
      </c>
      <c r="AW153" s="13" t="s">
        <v>30</v>
      </c>
      <c r="AX153" s="13" t="s">
        <v>73</v>
      </c>
      <c r="AY153" s="213" t="s">
        <v>130</v>
      </c>
    </row>
    <row r="154" spans="2:51" s="13" customFormat="1" ht="11.25">
      <c r="B154" s="203"/>
      <c r="C154" s="204"/>
      <c r="D154" s="198" t="s">
        <v>152</v>
      </c>
      <c r="E154" s="205" t="s">
        <v>1</v>
      </c>
      <c r="F154" s="206" t="s">
        <v>726</v>
      </c>
      <c r="G154" s="204"/>
      <c r="H154" s="207">
        <v>-20</v>
      </c>
      <c r="I154" s="208"/>
      <c r="J154" s="204"/>
      <c r="K154" s="204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152</v>
      </c>
      <c r="AU154" s="213" t="s">
        <v>83</v>
      </c>
      <c r="AV154" s="13" t="s">
        <v>83</v>
      </c>
      <c r="AW154" s="13" t="s">
        <v>30</v>
      </c>
      <c r="AX154" s="13" t="s">
        <v>73</v>
      </c>
      <c r="AY154" s="213" t="s">
        <v>130</v>
      </c>
    </row>
    <row r="155" spans="2:51" s="14" customFormat="1" ht="11.25">
      <c r="B155" s="214"/>
      <c r="C155" s="215"/>
      <c r="D155" s="198" t="s">
        <v>152</v>
      </c>
      <c r="E155" s="216" t="s">
        <v>1</v>
      </c>
      <c r="F155" s="217" t="s">
        <v>155</v>
      </c>
      <c r="G155" s="215"/>
      <c r="H155" s="218">
        <v>927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152</v>
      </c>
      <c r="AU155" s="224" t="s">
        <v>83</v>
      </c>
      <c r="AV155" s="14" t="s">
        <v>137</v>
      </c>
      <c r="AW155" s="14" t="s">
        <v>30</v>
      </c>
      <c r="AX155" s="14" t="s">
        <v>81</v>
      </c>
      <c r="AY155" s="224" t="s">
        <v>130</v>
      </c>
    </row>
    <row r="156" spans="1:65" s="2" customFormat="1" ht="16.5" customHeight="1">
      <c r="A156" s="33"/>
      <c r="B156" s="34"/>
      <c r="C156" s="185" t="s">
        <v>173</v>
      </c>
      <c r="D156" s="185" t="s">
        <v>132</v>
      </c>
      <c r="E156" s="186" t="s">
        <v>752</v>
      </c>
      <c r="F156" s="187" t="s">
        <v>753</v>
      </c>
      <c r="G156" s="188" t="s">
        <v>149</v>
      </c>
      <c r="H156" s="189">
        <v>20</v>
      </c>
      <c r="I156" s="190"/>
      <c r="J156" s="191">
        <f>ROUND(I156*H156,2)</f>
        <v>0</v>
      </c>
      <c r="K156" s="187" t="s">
        <v>136</v>
      </c>
      <c r="L156" s="38"/>
      <c r="M156" s="192" t="s">
        <v>1</v>
      </c>
      <c r="N156" s="193" t="s">
        <v>38</v>
      </c>
      <c r="O156" s="70"/>
      <c r="P156" s="194">
        <f>O156*H156</f>
        <v>0</v>
      </c>
      <c r="Q156" s="194">
        <v>0</v>
      </c>
      <c r="R156" s="194">
        <f>Q156*H156</f>
        <v>0</v>
      </c>
      <c r="S156" s="194">
        <v>0.29</v>
      </c>
      <c r="T156" s="195">
        <f>S156*H156</f>
        <v>5.8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96" t="s">
        <v>137</v>
      </c>
      <c r="AT156" s="196" t="s">
        <v>132</v>
      </c>
      <c r="AU156" s="196" t="s">
        <v>83</v>
      </c>
      <c r="AY156" s="16" t="s">
        <v>130</v>
      </c>
      <c r="BE156" s="197">
        <f>IF(N156="základní",J156,0)</f>
        <v>0</v>
      </c>
      <c r="BF156" s="197">
        <f>IF(N156="snížená",J156,0)</f>
        <v>0</v>
      </c>
      <c r="BG156" s="197">
        <f>IF(N156="zákl. přenesená",J156,0)</f>
        <v>0</v>
      </c>
      <c r="BH156" s="197">
        <f>IF(N156="sníž. přenesená",J156,0)</f>
        <v>0</v>
      </c>
      <c r="BI156" s="197">
        <f>IF(N156="nulová",J156,0)</f>
        <v>0</v>
      </c>
      <c r="BJ156" s="16" t="s">
        <v>81</v>
      </c>
      <c r="BK156" s="197">
        <f>ROUND(I156*H156,2)</f>
        <v>0</v>
      </c>
      <c r="BL156" s="16" t="s">
        <v>137</v>
      </c>
      <c r="BM156" s="196" t="s">
        <v>754</v>
      </c>
    </row>
    <row r="157" spans="1:47" s="2" customFormat="1" ht="29.25">
      <c r="A157" s="33"/>
      <c r="B157" s="34"/>
      <c r="C157" s="35"/>
      <c r="D157" s="198" t="s">
        <v>139</v>
      </c>
      <c r="E157" s="35"/>
      <c r="F157" s="199" t="s">
        <v>755</v>
      </c>
      <c r="G157" s="35"/>
      <c r="H157" s="35"/>
      <c r="I157" s="200"/>
      <c r="J157" s="35"/>
      <c r="K157" s="35"/>
      <c r="L157" s="38"/>
      <c r="M157" s="201"/>
      <c r="N157" s="202"/>
      <c r="O157" s="70"/>
      <c r="P157" s="70"/>
      <c r="Q157" s="70"/>
      <c r="R157" s="70"/>
      <c r="S157" s="70"/>
      <c r="T157" s="71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6" t="s">
        <v>139</v>
      </c>
      <c r="AU157" s="16" t="s">
        <v>83</v>
      </c>
    </row>
    <row r="158" spans="1:65" s="2" customFormat="1" ht="24.2" customHeight="1">
      <c r="A158" s="33"/>
      <c r="B158" s="34"/>
      <c r="C158" s="185" t="s">
        <v>178</v>
      </c>
      <c r="D158" s="185" t="s">
        <v>132</v>
      </c>
      <c r="E158" s="186" t="s">
        <v>756</v>
      </c>
      <c r="F158" s="187" t="s">
        <v>757</v>
      </c>
      <c r="G158" s="188" t="s">
        <v>220</v>
      </c>
      <c r="H158" s="189">
        <v>14.9</v>
      </c>
      <c r="I158" s="190"/>
      <c r="J158" s="191">
        <f>ROUND(I158*H158,2)</f>
        <v>0</v>
      </c>
      <c r="K158" s="187" t="s">
        <v>136</v>
      </c>
      <c r="L158" s="38"/>
      <c r="M158" s="192" t="s">
        <v>1</v>
      </c>
      <c r="N158" s="193" t="s">
        <v>38</v>
      </c>
      <c r="O158" s="70"/>
      <c r="P158" s="194">
        <f>O158*H158</f>
        <v>0</v>
      </c>
      <c r="Q158" s="194">
        <v>0</v>
      </c>
      <c r="R158" s="194">
        <f>Q158*H158</f>
        <v>0</v>
      </c>
      <c r="S158" s="194">
        <v>0</v>
      </c>
      <c r="T158" s="195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96" t="s">
        <v>137</v>
      </c>
      <c r="AT158" s="196" t="s">
        <v>132</v>
      </c>
      <c r="AU158" s="196" t="s">
        <v>83</v>
      </c>
      <c r="AY158" s="16" t="s">
        <v>130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16" t="s">
        <v>81</v>
      </c>
      <c r="BK158" s="197">
        <f>ROUND(I158*H158,2)</f>
        <v>0</v>
      </c>
      <c r="BL158" s="16" t="s">
        <v>137</v>
      </c>
      <c r="BM158" s="196" t="s">
        <v>758</v>
      </c>
    </row>
    <row r="159" spans="1:47" s="2" customFormat="1" ht="19.5">
      <c r="A159" s="33"/>
      <c r="B159" s="34"/>
      <c r="C159" s="35"/>
      <c r="D159" s="198" t="s">
        <v>139</v>
      </c>
      <c r="E159" s="35"/>
      <c r="F159" s="199" t="s">
        <v>759</v>
      </c>
      <c r="G159" s="35"/>
      <c r="H159" s="35"/>
      <c r="I159" s="200"/>
      <c r="J159" s="35"/>
      <c r="K159" s="35"/>
      <c r="L159" s="38"/>
      <c r="M159" s="201"/>
      <c r="N159" s="202"/>
      <c r="O159" s="70"/>
      <c r="P159" s="70"/>
      <c r="Q159" s="70"/>
      <c r="R159" s="70"/>
      <c r="S159" s="70"/>
      <c r="T159" s="71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T159" s="16" t="s">
        <v>139</v>
      </c>
      <c r="AU159" s="16" t="s">
        <v>83</v>
      </c>
    </row>
    <row r="160" spans="2:51" s="13" customFormat="1" ht="11.25">
      <c r="B160" s="203"/>
      <c r="C160" s="204"/>
      <c r="D160" s="198" t="s">
        <v>152</v>
      </c>
      <c r="E160" s="205" t="s">
        <v>1</v>
      </c>
      <c r="F160" s="206" t="s">
        <v>760</v>
      </c>
      <c r="G160" s="204"/>
      <c r="H160" s="207">
        <v>587.82</v>
      </c>
      <c r="I160" s="208"/>
      <c r="J160" s="204"/>
      <c r="K160" s="204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152</v>
      </c>
      <c r="AU160" s="213" t="s">
        <v>83</v>
      </c>
      <c r="AV160" s="13" t="s">
        <v>83</v>
      </c>
      <c r="AW160" s="13" t="s">
        <v>30</v>
      </c>
      <c r="AX160" s="13" t="s">
        <v>73</v>
      </c>
      <c r="AY160" s="213" t="s">
        <v>130</v>
      </c>
    </row>
    <row r="161" spans="2:51" s="13" customFormat="1" ht="11.25">
      <c r="B161" s="203"/>
      <c r="C161" s="204"/>
      <c r="D161" s="198" t="s">
        <v>152</v>
      </c>
      <c r="E161" s="205" t="s">
        <v>1</v>
      </c>
      <c r="F161" s="206" t="s">
        <v>761</v>
      </c>
      <c r="G161" s="204"/>
      <c r="H161" s="207">
        <v>655.36</v>
      </c>
      <c r="I161" s="208"/>
      <c r="J161" s="204"/>
      <c r="K161" s="204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152</v>
      </c>
      <c r="AU161" s="213" t="s">
        <v>83</v>
      </c>
      <c r="AV161" s="13" t="s">
        <v>83</v>
      </c>
      <c r="AW161" s="13" t="s">
        <v>30</v>
      </c>
      <c r="AX161" s="13" t="s">
        <v>73</v>
      </c>
      <c r="AY161" s="213" t="s">
        <v>130</v>
      </c>
    </row>
    <row r="162" spans="2:51" s="13" customFormat="1" ht="11.25">
      <c r="B162" s="203"/>
      <c r="C162" s="204"/>
      <c r="D162" s="198" t="s">
        <v>152</v>
      </c>
      <c r="E162" s="205" t="s">
        <v>1</v>
      </c>
      <c r="F162" s="206" t="s">
        <v>762</v>
      </c>
      <c r="G162" s="204"/>
      <c r="H162" s="207">
        <v>14.9</v>
      </c>
      <c r="I162" s="208"/>
      <c r="J162" s="204"/>
      <c r="K162" s="204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152</v>
      </c>
      <c r="AU162" s="213" t="s">
        <v>83</v>
      </c>
      <c r="AV162" s="13" t="s">
        <v>83</v>
      </c>
      <c r="AW162" s="13" t="s">
        <v>30</v>
      </c>
      <c r="AX162" s="13" t="s">
        <v>73</v>
      </c>
      <c r="AY162" s="213" t="s">
        <v>130</v>
      </c>
    </row>
    <row r="163" spans="2:51" s="13" customFormat="1" ht="11.25">
      <c r="B163" s="203"/>
      <c r="C163" s="204"/>
      <c r="D163" s="198" t="s">
        <v>152</v>
      </c>
      <c r="E163" s="205" t="s">
        <v>1</v>
      </c>
      <c r="F163" s="206" t="s">
        <v>763</v>
      </c>
      <c r="G163" s="204"/>
      <c r="H163" s="207">
        <v>-1243.18</v>
      </c>
      <c r="I163" s="208"/>
      <c r="J163" s="204"/>
      <c r="K163" s="204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152</v>
      </c>
      <c r="AU163" s="213" t="s">
        <v>83</v>
      </c>
      <c r="AV163" s="13" t="s">
        <v>83</v>
      </c>
      <c r="AW163" s="13" t="s">
        <v>30</v>
      </c>
      <c r="AX163" s="13" t="s">
        <v>73</v>
      </c>
      <c r="AY163" s="213" t="s">
        <v>130</v>
      </c>
    </row>
    <row r="164" spans="2:51" s="14" customFormat="1" ht="11.25">
      <c r="B164" s="214"/>
      <c r="C164" s="215"/>
      <c r="D164" s="198" t="s">
        <v>152</v>
      </c>
      <c r="E164" s="216" t="s">
        <v>1</v>
      </c>
      <c r="F164" s="217" t="s">
        <v>155</v>
      </c>
      <c r="G164" s="215"/>
      <c r="H164" s="218">
        <v>14.900000000000091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152</v>
      </c>
      <c r="AU164" s="224" t="s">
        <v>83</v>
      </c>
      <c r="AV164" s="14" t="s">
        <v>137</v>
      </c>
      <c r="AW164" s="14" t="s">
        <v>30</v>
      </c>
      <c r="AX164" s="14" t="s">
        <v>81</v>
      </c>
      <c r="AY164" s="224" t="s">
        <v>130</v>
      </c>
    </row>
    <row r="165" spans="1:65" s="2" customFormat="1" ht="33" customHeight="1">
      <c r="A165" s="33"/>
      <c r="B165" s="34"/>
      <c r="C165" s="185" t="s">
        <v>183</v>
      </c>
      <c r="D165" s="185" t="s">
        <v>132</v>
      </c>
      <c r="E165" s="186" t="s">
        <v>764</v>
      </c>
      <c r="F165" s="187" t="s">
        <v>765</v>
      </c>
      <c r="G165" s="188" t="s">
        <v>220</v>
      </c>
      <c r="H165" s="189">
        <v>14.9</v>
      </c>
      <c r="I165" s="190"/>
      <c r="J165" s="191">
        <f>ROUND(I165*H165,2)</f>
        <v>0</v>
      </c>
      <c r="K165" s="187" t="s">
        <v>136</v>
      </c>
      <c r="L165" s="38"/>
      <c r="M165" s="192" t="s">
        <v>1</v>
      </c>
      <c r="N165" s="193" t="s">
        <v>38</v>
      </c>
      <c r="O165" s="70"/>
      <c r="P165" s="194">
        <f>O165*H165</f>
        <v>0</v>
      </c>
      <c r="Q165" s="194">
        <v>0</v>
      </c>
      <c r="R165" s="194">
        <f>Q165*H165</f>
        <v>0</v>
      </c>
      <c r="S165" s="194">
        <v>0</v>
      </c>
      <c r="T165" s="195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96" t="s">
        <v>137</v>
      </c>
      <c r="AT165" s="196" t="s">
        <v>132</v>
      </c>
      <c r="AU165" s="196" t="s">
        <v>83</v>
      </c>
      <c r="AY165" s="16" t="s">
        <v>130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6" t="s">
        <v>81</v>
      </c>
      <c r="BK165" s="197">
        <f>ROUND(I165*H165,2)</f>
        <v>0</v>
      </c>
      <c r="BL165" s="16" t="s">
        <v>137</v>
      </c>
      <c r="BM165" s="196" t="s">
        <v>766</v>
      </c>
    </row>
    <row r="166" spans="1:47" s="2" customFormat="1" ht="19.5">
      <c r="A166" s="33"/>
      <c r="B166" s="34"/>
      <c r="C166" s="35"/>
      <c r="D166" s="198" t="s">
        <v>139</v>
      </c>
      <c r="E166" s="35"/>
      <c r="F166" s="199" t="s">
        <v>767</v>
      </c>
      <c r="G166" s="35"/>
      <c r="H166" s="35"/>
      <c r="I166" s="200"/>
      <c r="J166" s="35"/>
      <c r="K166" s="35"/>
      <c r="L166" s="38"/>
      <c r="M166" s="201"/>
      <c r="N166" s="202"/>
      <c r="O166" s="70"/>
      <c r="P166" s="70"/>
      <c r="Q166" s="70"/>
      <c r="R166" s="70"/>
      <c r="S166" s="70"/>
      <c r="T166" s="71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6" t="s">
        <v>139</v>
      </c>
      <c r="AU166" s="16" t="s">
        <v>83</v>
      </c>
    </row>
    <row r="167" spans="1:65" s="2" customFormat="1" ht="24.2" customHeight="1">
      <c r="A167" s="33"/>
      <c r="B167" s="34"/>
      <c r="C167" s="185" t="s">
        <v>188</v>
      </c>
      <c r="D167" s="185" t="s">
        <v>132</v>
      </c>
      <c r="E167" s="186" t="s">
        <v>768</v>
      </c>
      <c r="F167" s="187" t="s">
        <v>769</v>
      </c>
      <c r="G167" s="188" t="s">
        <v>220</v>
      </c>
      <c r="H167" s="189">
        <v>14.9</v>
      </c>
      <c r="I167" s="190"/>
      <c r="J167" s="191">
        <f>ROUND(I167*H167,2)</f>
        <v>0</v>
      </c>
      <c r="K167" s="187" t="s">
        <v>136</v>
      </c>
      <c r="L167" s="38"/>
      <c r="M167" s="192" t="s">
        <v>1</v>
      </c>
      <c r="N167" s="193" t="s">
        <v>38</v>
      </c>
      <c r="O167" s="70"/>
      <c r="P167" s="194">
        <f>O167*H167</f>
        <v>0</v>
      </c>
      <c r="Q167" s="194">
        <v>0</v>
      </c>
      <c r="R167" s="194">
        <f>Q167*H167</f>
        <v>0</v>
      </c>
      <c r="S167" s="194">
        <v>0</v>
      </c>
      <c r="T167" s="195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96" t="s">
        <v>137</v>
      </c>
      <c r="AT167" s="196" t="s">
        <v>132</v>
      </c>
      <c r="AU167" s="196" t="s">
        <v>83</v>
      </c>
      <c r="AY167" s="16" t="s">
        <v>130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6" t="s">
        <v>81</v>
      </c>
      <c r="BK167" s="197">
        <f>ROUND(I167*H167,2)</f>
        <v>0</v>
      </c>
      <c r="BL167" s="16" t="s">
        <v>137</v>
      </c>
      <c r="BM167" s="196" t="s">
        <v>770</v>
      </c>
    </row>
    <row r="168" spans="1:47" s="2" customFormat="1" ht="19.5">
      <c r="A168" s="33"/>
      <c r="B168" s="34"/>
      <c r="C168" s="35"/>
      <c r="D168" s="198" t="s">
        <v>139</v>
      </c>
      <c r="E168" s="35"/>
      <c r="F168" s="199" t="s">
        <v>771</v>
      </c>
      <c r="G168" s="35"/>
      <c r="H168" s="35"/>
      <c r="I168" s="200"/>
      <c r="J168" s="35"/>
      <c r="K168" s="35"/>
      <c r="L168" s="38"/>
      <c r="M168" s="201"/>
      <c r="N168" s="202"/>
      <c r="O168" s="70"/>
      <c r="P168" s="70"/>
      <c r="Q168" s="70"/>
      <c r="R168" s="70"/>
      <c r="S168" s="70"/>
      <c r="T168" s="71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139</v>
      </c>
      <c r="AU168" s="16" t="s">
        <v>83</v>
      </c>
    </row>
    <row r="169" spans="1:65" s="2" customFormat="1" ht="16.5" customHeight="1">
      <c r="A169" s="33"/>
      <c r="B169" s="34"/>
      <c r="C169" s="225" t="s">
        <v>195</v>
      </c>
      <c r="D169" s="225" t="s">
        <v>280</v>
      </c>
      <c r="E169" s="226" t="s">
        <v>772</v>
      </c>
      <c r="F169" s="227" t="s">
        <v>773</v>
      </c>
      <c r="G169" s="228" t="s">
        <v>774</v>
      </c>
      <c r="H169" s="229">
        <v>0.224</v>
      </c>
      <c r="I169" s="230"/>
      <c r="J169" s="231">
        <f>ROUND(I169*H169,2)</f>
        <v>0</v>
      </c>
      <c r="K169" s="227" t="s">
        <v>136</v>
      </c>
      <c r="L169" s="232"/>
      <c r="M169" s="233" t="s">
        <v>1</v>
      </c>
      <c r="N169" s="234" t="s">
        <v>38</v>
      </c>
      <c r="O169" s="70"/>
      <c r="P169" s="194">
        <f>O169*H169</f>
        <v>0</v>
      </c>
      <c r="Q169" s="194">
        <v>0.001</v>
      </c>
      <c r="R169" s="194">
        <f>Q169*H169</f>
        <v>0.000224</v>
      </c>
      <c r="S169" s="194">
        <v>0</v>
      </c>
      <c r="T169" s="195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96" t="s">
        <v>178</v>
      </c>
      <c r="AT169" s="196" t="s">
        <v>280</v>
      </c>
      <c r="AU169" s="196" t="s">
        <v>83</v>
      </c>
      <c r="AY169" s="16" t="s">
        <v>130</v>
      </c>
      <c r="BE169" s="197">
        <f>IF(N169="základní",J169,0)</f>
        <v>0</v>
      </c>
      <c r="BF169" s="197">
        <f>IF(N169="snížená",J169,0)</f>
        <v>0</v>
      </c>
      <c r="BG169" s="197">
        <f>IF(N169="zákl. přenesená",J169,0)</f>
        <v>0</v>
      </c>
      <c r="BH169" s="197">
        <f>IF(N169="sníž. přenesená",J169,0)</f>
        <v>0</v>
      </c>
      <c r="BI169" s="197">
        <f>IF(N169="nulová",J169,0)</f>
        <v>0</v>
      </c>
      <c r="BJ169" s="16" t="s">
        <v>81</v>
      </c>
      <c r="BK169" s="197">
        <f>ROUND(I169*H169,2)</f>
        <v>0</v>
      </c>
      <c r="BL169" s="16" t="s">
        <v>137</v>
      </c>
      <c r="BM169" s="196" t="s">
        <v>775</v>
      </c>
    </row>
    <row r="170" spans="1:47" s="2" customFormat="1" ht="11.25">
      <c r="A170" s="33"/>
      <c r="B170" s="34"/>
      <c r="C170" s="35"/>
      <c r="D170" s="198" t="s">
        <v>139</v>
      </c>
      <c r="E170" s="35"/>
      <c r="F170" s="199" t="s">
        <v>773</v>
      </c>
      <c r="G170" s="35"/>
      <c r="H170" s="35"/>
      <c r="I170" s="200"/>
      <c r="J170" s="35"/>
      <c r="K170" s="35"/>
      <c r="L170" s="38"/>
      <c r="M170" s="201"/>
      <c r="N170" s="202"/>
      <c r="O170" s="70"/>
      <c r="P170" s="70"/>
      <c r="Q170" s="70"/>
      <c r="R170" s="70"/>
      <c r="S170" s="70"/>
      <c r="T170" s="71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T170" s="16" t="s">
        <v>139</v>
      </c>
      <c r="AU170" s="16" t="s">
        <v>83</v>
      </c>
    </row>
    <row r="171" spans="2:51" s="13" customFormat="1" ht="11.25">
      <c r="B171" s="203"/>
      <c r="C171" s="204"/>
      <c r="D171" s="198" t="s">
        <v>152</v>
      </c>
      <c r="E171" s="205" t="s">
        <v>1</v>
      </c>
      <c r="F171" s="206" t="s">
        <v>776</v>
      </c>
      <c r="G171" s="204"/>
      <c r="H171" s="207">
        <v>0.224</v>
      </c>
      <c r="I171" s="208"/>
      <c r="J171" s="204"/>
      <c r="K171" s="204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152</v>
      </c>
      <c r="AU171" s="213" t="s">
        <v>83</v>
      </c>
      <c r="AV171" s="13" t="s">
        <v>83</v>
      </c>
      <c r="AW171" s="13" t="s">
        <v>30</v>
      </c>
      <c r="AX171" s="13" t="s">
        <v>81</v>
      </c>
      <c r="AY171" s="213" t="s">
        <v>130</v>
      </c>
    </row>
    <row r="172" spans="2:63" s="12" customFormat="1" ht="22.9" customHeight="1">
      <c r="B172" s="169"/>
      <c r="C172" s="170"/>
      <c r="D172" s="171" t="s">
        <v>72</v>
      </c>
      <c r="E172" s="183" t="s">
        <v>161</v>
      </c>
      <c r="F172" s="183" t="s">
        <v>647</v>
      </c>
      <c r="G172" s="170"/>
      <c r="H172" s="170"/>
      <c r="I172" s="173"/>
      <c r="J172" s="184">
        <f>BK172</f>
        <v>0</v>
      </c>
      <c r="K172" s="170"/>
      <c r="L172" s="175"/>
      <c r="M172" s="176"/>
      <c r="N172" s="177"/>
      <c r="O172" s="177"/>
      <c r="P172" s="178">
        <f>SUM(P173:P199)</f>
        <v>0</v>
      </c>
      <c r="Q172" s="177"/>
      <c r="R172" s="178">
        <f>SUM(R173:R199)</f>
        <v>427.51200989999995</v>
      </c>
      <c r="S172" s="177"/>
      <c r="T172" s="179">
        <f>SUM(T173:T199)</f>
        <v>0</v>
      </c>
      <c r="AR172" s="180" t="s">
        <v>81</v>
      </c>
      <c r="AT172" s="181" t="s">
        <v>72</v>
      </c>
      <c r="AU172" s="181" t="s">
        <v>81</v>
      </c>
      <c r="AY172" s="180" t="s">
        <v>130</v>
      </c>
      <c r="BK172" s="182">
        <f>SUM(BK173:BK199)</f>
        <v>0</v>
      </c>
    </row>
    <row r="173" spans="1:65" s="2" customFormat="1" ht="16.5" customHeight="1">
      <c r="A173" s="33"/>
      <c r="B173" s="34"/>
      <c r="C173" s="185" t="s">
        <v>205</v>
      </c>
      <c r="D173" s="185" t="s">
        <v>132</v>
      </c>
      <c r="E173" s="186" t="s">
        <v>777</v>
      </c>
      <c r="F173" s="187" t="s">
        <v>778</v>
      </c>
      <c r="G173" s="188" t="s">
        <v>220</v>
      </c>
      <c r="H173" s="189">
        <v>7.42</v>
      </c>
      <c r="I173" s="190"/>
      <c r="J173" s="191">
        <f>ROUND(I173*H173,2)</f>
        <v>0</v>
      </c>
      <c r="K173" s="187" t="s">
        <v>136</v>
      </c>
      <c r="L173" s="38"/>
      <c r="M173" s="192" t="s">
        <v>1</v>
      </c>
      <c r="N173" s="193" t="s">
        <v>38</v>
      </c>
      <c r="O173" s="70"/>
      <c r="P173" s="194">
        <f>O173*H173</f>
        <v>0</v>
      </c>
      <c r="Q173" s="194">
        <v>0.36834</v>
      </c>
      <c r="R173" s="194">
        <f>Q173*H173</f>
        <v>2.7330828</v>
      </c>
      <c r="S173" s="194">
        <v>0</v>
      </c>
      <c r="T173" s="195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96" t="s">
        <v>137</v>
      </c>
      <c r="AT173" s="196" t="s">
        <v>132</v>
      </c>
      <c r="AU173" s="196" t="s">
        <v>83</v>
      </c>
      <c r="AY173" s="16" t="s">
        <v>130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16" t="s">
        <v>81</v>
      </c>
      <c r="BK173" s="197">
        <f>ROUND(I173*H173,2)</f>
        <v>0</v>
      </c>
      <c r="BL173" s="16" t="s">
        <v>137</v>
      </c>
      <c r="BM173" s="196" t="s">
        <v>779</v>
      </c>
    </row>
    <row r="174" spans="1:47" s="2" customFormat="1" ht="19.5">
      <c r="A174" s="33"/>
      <c r="B174" s="34"/>
      <c r="C174" s="35"/>
      <c r="D174" s="198" t="s">
        <v>139</v>
      </c>
      <c r="E174" s="35"/>
      <c r="F174" s="199" t="s">
        <v>780</v>
      </c>
      <c r="G174" s="35"/>
      <c r="H174" s="35"/>
      <c r="I174" s="200"/>
      <c r="J174" s="35"/>
      <c r="K174" s="35"/>
      <c r="L174" s="38"/>
      <c r="M174" s="201"/>
      <c r="N174" s="202"/>
      <c r="O174" s="70"/>
      <c r="P174" s="70"/>
      <c r="Q174" s="70"/>
      <c r="R174" s="70"/>
      <c r="S174" s="70"/>
      <c r="T174" s="71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139</v>
      </c>
      <c r="AU174" s="16" t="s">
        <v>83</v>
      </c>
    </row>
    <row r="175" spans="1:65" s="2" customFormat="1" ht="16.5" customHeight="1">
      <c r="A175" s="33"/>
      <c r="B175" s="34"/>
      <c r="C175" s="185" t="s">
        <v>211</v>
      </c>
      <c r="D175" s="185" t="s">
        <v>132</v>
      </c>
      <c r="E175" s="186" t="s">
        <v>781</v>
      </c>
      <c r="F175" s="187" t="s">
        <v>782</v>
      </c>
      <c r="G175" s="188" t="s">
        <v>220</v>
      </c>
      <c r="H175" s="189">
        <v>621.55</v>
      </c>
      <c r="I175" s="190"/>
      <c r="J175" s="191">
        <f>ROUND(I175*H175,2)</f>
        <v>0</v>
      </c>
      <c r="K175" s="187" t="s">
        <v>136</v>
      </c>
      <c r="L175" s="38"/>
      <c r="M175" s="192" t="s">
        <v>1</v>
      </c>
      <c r="N175" s="193" t="s">
        <v>38</v>
      </c>
      <c r="O175" s="70"/>
      <c r="P175" s="194">
        <f>O175*H175</f>
        <v>0</v>
      </c>
      <c r="Q175" s="194">
        <v>0.575</v>
      </c>
      <c r="R175" s="194">
        <f>Q175*H175</f>
        <v>357.39124999999996</v>
      </c>
      <c r="S175" s="194">
        <v>0</v>
      </c>
      <c r="T175" s="195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96" t="s">
        <v>137</v>
      </c>
      <c r="AT175" s="196" t="s">
        <v>132</v>
      </c>
      <c r="AU175" s="196" t="s">
        <v>83</v>
      </c>
      <c r="AY175" s="16" t="s">
        <v>130</v>
      </c>
      <c r="BE175" s="197">
        <f>IF(N175="základní",J175,0)</f>
        <v>0</v>
      </c>
      <c r="BF175" s="197">
        <f>IF(N175="snížená",J175,0)</f>
        <v>0</v>
      </c>
      <c r="BG175" s="197">
        <f>IF(N175="zákl. přenesená",J175,0)</f>
        <v>0</v>
      </c>
      <c r="BH175" s="197">
        <f>IF(N175="sníž. přenesená",J175,0)</f>
        <v>0</v>
      </c>
      <c r="BI175" s="197">
        <f>IF(N175="nulová",J175,0)</f>
        <v>0</v>
      </c>
      <c r="BJ175" s="16" t="s">
        <v>81</v>
      </c>
      <c r="BK175" s="197">
        <f>ROUND(I175*H175,2)</f>
        <v>0</v>
      </c>
      <c r="BL175" s="16" t="s">
        <v>137</v>
      </c>
      <c r="BM175" s="196" t="s">
        <v>783</v>
      </c>
    </row>
    <row r="176" spans="1:47" s="2" customFormat="1" ht="19.5">
      <c r="A176" s="33"/>
      <c r="B176" s="34"/>
      <c r="C176" s="35"/>
      <c r="D176" s="198" t="s">
        <v>139</v>
      </c>
      <c r="E176" s="35"/>
      <c r="F176" s="199" t="s">
        <v>784</v>
      </c>
      <c r="G176" s="35"/>
      <c r="H176" s="35"/>
      <c r="I176" s="200"/>
      <c r="J176" s="35"/>
      <c r="K176" s="35"/>
      <c r="L176" s="38"/>
      <c r="M176" s="201"/>
      <c r="N176" s="202"/>
      <c r="O176" s="70"/>
      <c r="P176" s="70"/>
      <c r="Q176" s="70"/>
      <c r="R176" s="70"/>
      <c r="S176" s="70"/>
      <c r="T176" s="71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T176" s="16" t="s">
        <v>139</v>
      </c>
      <c r="AU176" s="16" t="s">
        <v>83</v>
      </c>
    </row>
    <row r="177" spans="2:51" s="13" customFormat="1" ht="11.25">
      <c r="B177" s="203"/>
      <c r="C177" s="204"/>
      <c r="D177" s="198" t="s">
        <v>152</v>
      </c>
      <c r="E177" s="205" t="s">
        <v>1</v>
      </c>
      <c r="F177" s="206" t="s">
        <v>785</v>
      </c>
      <c r="G177" s="204"/>
      <c r="H177" s="207">
        <v>7.42</v>
      </c>
      <c r="I177" s="208"/>
      <c r="J177" s="204"/>
      <c r="K177" s="204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152</v>
      </c>
      <c r="AU177" s="213" t="s">
        <v>83</v>
      </c>
      <c r="AV177" s="13" t="s">
        <v>83</v>
      </c>
      <c r="AW177" s="13" t="s">
        <v>30</v>
      </c>
      <c r="AX177" s="13" t="s">
        <v>73</v>
      </c>
      <c r="AY177" s="213" t="s">
        <v>130</v>
      </c>
    </row>
    <row r="178" spans="2:51" s="13" customFormat="1" ht="11.25">
      <c r="B178" s="203"/>
      <c r="C178" s="204"/>
      <c r="D178" s="198" t="s">
        <v>152</v>
      </c>
      <c r="E178" s="205" t="s">
        <v>1</v>
      </c>
      <c r="F178" s="206" t="s">
        <v>786</v>
      </c>
      <c r="G178" s="204"/>
      <c r="H178" s="207">
        <v>634.13</v>
      </c>
      <c r="I178" s="208"/>
      <c r="J178" s="204"/>
      <c r="K178" s="204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152</v>
      </c>
      <c r="AU178" s="213" t="s">
        <v>83</v>
      </c>
      <c r="AV178" s="13" t="s">
        <v>83</v>
      </c>
      <c r="AW178" s="13" t="s">
        <v>30</v>
      </c>
      <c r="AX178" s="13" t="s">
        <v>73</v>
      </c>
      <c r="AY178" s="213" t="s">
        <v>130</v>
      </c>
    </row>
    <row r="179" spans="2:51" s="13" customFormat="1" ht="11.25">
      <c r="B179" s="203"/>
      <c r="C179" s="204"/>
      <c r="D179" s="198" t="s">
        <v>152</v>
      </c>
      <c r="E179" s="205" t="s">
        <v>1</v>
      </c>
      <c r="F179" s="206" t="s">
        <v>726</v>
      </c>
      <c r="G179" s="204"/>
      <c r="H179" s="207">
        <v>-20</v>
      </c>
      <c r="I179" s="208"/>
      <c r="J179" s="204"/>
      <c r="K179" s="204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152</v>
      </c>
      <c r="AU179" s="213" t="s">
        <v>83</v>
      </c>
      <c r="AV179" s="13" t="s">
        <v>83</v>
      </c>
      <c r="AW179" s="13" t="s">
        <v>30</v>
      </c>
      <c r="AX179" s="13" t="s">
        <v>73</v>
      </c>
      <c r="AY179" s="213" t="s">
        <v>130</v>
      </c>
    </row>
    <row r="180" spans="2:51" s="14" customFormat="1" ht="11.25">
      <c r="B180" s="214"/>
      <c r="C180" s="215"/>
      <c r="D180" s="198" t="s">
        <v>152</v>
      </c>
      <c r="E180" s="216" t="s">
        <v>1</v>
      </c>
      <c r="F180" s="217" t="s">
        <v>155</v>
      </c>
      <c r="G180" s="215"/>
      <c r="H180" s="218">
        <v>621.55</v>
      </c>
      <c r="I180" s="219"/>
      <c r="J180" s="215"/>
      <c r="K180" s="215"/>
      <c r="L180" s="220"/>
      <c r="M180" s="221"/>
      <c r="N180" s="222"/>
      <c r="O180" s="222"/>
      <c r="P180" s="222"/>
      <c r="Q180" s="222"/>
      <c r="R180" s="222"/>
      <c r="S180" s="222"/>
      <c r="T180" s="223"/>
      <c r="AT180" s="224" t="s">
        <v>152</v>
      </c>
      <c r="AU180" s="224" t="s">
        <v>83</v>
      </c>
      <c r="AV180" s="14" t="s">
        <v>137</v>
      </c>
      <c r="AW180" s="14" t="s">
        <v>30</v>
      </c>
      <c r="AX180" s="14" t="s">
        <v>81</v>
      </c>
      <c r="AY180" s="224" t="s">
        <v>130</v>
      </c>
    </row>
    <row r="181" spans="1:65" s="2" customFormat="1" ht="16.5" customHeight="1">
      <c r="A181" s="33"/>
      <c r="B181" s="34"/>
      <c r="C181" s="185" t="s">
        <v>217</v>
      </c>
      <c r="D181" s="185" t="s">
        <v>132</v>
      </c>
      <c r="E181" s="186" t="s">
        <v>787</v>
      </c>
      <c r="F181" s="187" t="s">
        <v>788</v>
      </c>
      <c r="G181" s="188" t="s">
        <v>220</v>
      </c>
      <c r="H181" s="189">
        <v>793.17</v>
      </c>
      <c r="I181" s="190"/>
      <c r="J181" s="191">
        <f>ROUND(I181*H181,2)</f>
        <v>0</v>
      </c>
      <c r="K181" s="187" t="s">
        <v>136</v>
      </c>
      <c r="L181" s="38"/>
      <c r="M181" s="192" t="s">
        <v>1</v>
      </c>
      <c r="N181" s="193" t="s">
        <v>38</v>
      </c>
      <c r="O181" s="70"/>
      <c r="P181" s="194">
        <f>O181*H181</f>
        <v>0</v>
      </c>
      <c r="Q181" s="194">
        <v>0</v>
      </c>
      <c r="R181" s="194">
        <f>Q181*H181</f>
        <v>0</v>
      </c>
      <c r="S181" s="194">
        <v>0</v>
      </c>
      <c r="T181" s="195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96" t="s">
        <v>137</v>
      </c>
      <c r="AT181" s="196" t="s">
        <v>132</v>
      </c>
      <c r="AU181" s="196" t="s">
        <v>83</v>
      </c>
      <c r="AY181" s="16" t="s">
        <v>130</v>
      </c>
      <c r="BE181" s="197">
        <f>IF(N181="základní",J181,0)</f>
        <v>0</v>
      </c>
      <c r="BF181" s="197">
        <f>IF(N181="snížená",J181,0)</f>
        <v>0</v>
      </c>
      <c r="BG181" s="197">
        <f>IF(N181="zákl. přenesená",J181,0)</f>
        <v>0</v>
      </c>
      <c r="BH181" s="197">
        <f>IF(N181="sníž. přenesená",J181,0)</f>
        <v>0</v>
      </c>
      <c r="BI181" s="197">
        <f>IF(N181="nulová",J181,0)</f>
        <v>0</v>
      </c>
      <c r="BJ181" s="16" t="s">
        <v>81</v>
      </c>
      <c r="BK181" s="197">
        <f>ROUND(I181*H181,2)</f>
        <v>0</v>
      </c>
      <c r="BL181" s="16" t="s">
        <v>137</v>
      </c>
      <c r="BM181" s="196" t="s">
        <v>789</v>
      </c>
    </row>
    <row r="182" spans="1:47" s="2" customFormat="1" ht="19.5">
      <c r="A182" s="33"/>
      <c r="B182" s="34"/>
      <c r="C182" s="35"/>
      <c r="D182" s="198" t="s">
        <v>139</v>
      </c>
      <c r="E182" s="35"/>
      <c r="F182" s="199" t="s">
        <v>790</v>
      </c>
      <c r="G182" s="35"/>
      <c r="H182" s="35"/>
      <c r="I182" s="200"/>
      <c r="J182" s="35"/>
      <c r="K182" s="35"/>
      <c r="L182" s="38"/>
      <c r="M182" s="201"/>
      <c r="N182" s="202"/>
      <c r="O182" s="70"/>
      <c r="P182" s="70"/>
      <c r="Q182" s="70"/>
      <c r="R182" s="70"/>
      <c r="S182" s="70"/>
      <c r="T182" s="71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T182" s="16" t="s">
        <v>139</v>
      </c>
      <c r="AU182" s="16" t="s">
        <v>83</v>
      </c>
    </row>
    <row r="183" spans="2:51" s="13" customFormat="1" ht="11.25">
      <c r="B183" s="203"/>
      <c r="C183" s="204"/>
      <c r="D183" s="198" t="s">
        <v>152</v>
      </c>
      <c r="E183" s="205" t="s">
        <v>1</v>
      </c>
      <c r="F183" s="206" t="s">
        <v>791</v>
      </c>
      <c r="G183" s="204"/>
      <c r="H183" s="207">
        <v>793.17</v>
      </c>
      <c r="I183" s="208"/>
      <c r="J183" s="204"/>
      <c r="K183" s="204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152</v>
      </c>
      <c r="AU183" s="213" t="s">
        <v>83</v>
      </c>
      <c r="AV183" s="13" t="s">
        <v>83</v>
      </c>
      <c r="AW183" s="13" t="s">
        <v>30</v>
      </c>
      <c r="AX183" s="13" t="s">
        <v>81</v>
      </c>
      <c r="AY183" s="213" t="s">
        <v>130</v>
      </c>
    </row>
    <row r="184" spans="1:65" s="2" customFormat="1" ht="33" customHeight="1">
      <c r="A184" s="33"/>
      <c r="B184" s="34"/>
      <c r="C184" s="185" t="s">
        <v>8</v>
      </c>
      <c r="D184" s="185" t="s">
        <v>132</v>
      </c>
      <c r="E184" s="186" t="s">
        <v>792</v>
      </c>
      <c r="F184" s="187" t="s">
        <v>793</v>
      </c>
      <c r="G184" s="188" t="s">
        <v>220</v>
      </c>
      <c r="H184" s="189">
        <v>135.65</v>
      </c>
      <c r="I184" s="190"/>
      <c r="J184" s="191">
        <f>ROUND(I184*H184,2)</f>
        <v>0</v>
      </c>
      <c r="K184" s="187" t="s">
        <v>136</v>
      </c>
      <c r="L184" s="38"/>
      <c r="M184" s="192" t="s">
        <v>1</v>
      </c>
      <c r="N184" s="193" t="s">
        <v>38</v>
      </c>
      <c r="O184" s="70"/>
      <c r="P184" s="194">
        <f>O184*H184</f>
        <v>0</v>
      </c>
      <c r="Q184" s="194">
        <v>0.13188</v>
      </c>
      <c r="R184" s="194">
        <f>Q184*H184</f>
        <v>17.889522</v>
      </c>
      <c r="S184" s="194">
        <v>0</v>
      </c>
      <c r="T184" s="195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96" t="s">
        <v>137</v>
      </c>
      <c r="AT184" s="196" t="s">
        <v>132</v>
      </c>
      <c r="AU184" s="196" t="s">
        <v>83</v>
      </c>
      <c r="AY184" s="16" t="s">
        <v>130</v>
      </c>
      <c r="BE184" s="197">
        <f>IF(N184="základní",J184,0)</f>
        <v>0</v>
      </c>
      <c r="BF184" s="197">
        <f>IF(N184="snížená",J184,0)</f>
        <v>0</v>
      </c>
      <c r="BG184" s="197">
        <f>IF(N184="zákl. přenesená",J184,0)</f>
        <v>0</v>
      </c>
      <c r="BH184" s="197">
        <f>IF(N184="sníž. přenesená",J184,0)</f>
        <v>0</v>
      </c>
      <c r="BI184" s="197">
        <f>IF(N184="nulová",J184,0)</f>
        <v>0</v>
      </c>
      <c r="BJ184" s="16" t="s">
        <v>81</v>
      </c>
      <c r="BK184" s="197">
        <f>ROUND(I184*H184,2)</f>
        <v>0</v>
      </c>
      <c r="BL184" s="16" t="s">
        <v>137</v>
      </c>
      <c r="BM184" s="196" t="s">
        <v>794</v>
      </c>
    </row>
    <row r="185" spans="1:47" s="2" customFormat="1" ht="29.25">
      <c r="A185" s="33"/>
      <c r="B185" s="34"/>
      <c r="C185" s="35"/>
      <c r="D185" s="198" t="s">
        <v>139</v>
      </c>
      <c r="E185" s="35"/>
      <c r="F185" s="199" t="s">
        <v>795</v>
      </c>
      <c r="G185" s="35"/>
      <c r="H185" s="35"/>
      <c r="I185" s="200"/>
      <c r="J185" s="35"/>
      <c r="K185" s="35"/>
      <c r="L185" s="38"/>
      <c r="M185" s="201"/>
      <c r="N185" s="202"/>
      <c r="O185" s="70"/>
      <c r="P185" s="70"/>
      <c r="Q185" s="70"/>
      <c r="R185" s="70"/>
      <c r="S185" s="70"/>
      <c r="T185" s="71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6" t="s">
        <v>139</v>
      </c>
      <c r="AU185" s="16" t="s">
        <v>83</v>
      </c>
    </row>
    <row r="186" spans="2:51" s="13" customFormat="1" ht="11.25">
      <c r="B186" s="203"/>
      <c r="C186" s="204"/>
      <c r="D186" s="198" t="s">
        <v>152</v>
      </c>
      <c r="E186" s="205" t="s">
        <v>1</v>
      </c>
      <c r="F186" s="206" t="s">
        <v>796</v>
      </c>
      <c r="G186" s="204"/>
      <c r="H186" s="207">
        <v>135.65</v>
      </c>
      <c r="I186" s="208"/>
      <c r="J186" s="204"/>
      <c r="K186" s="204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152</v>
      </c>
      <c r="AU186" s="213" t="s">
        <v>83</v>
      </c>
      <c r="AV186" s="13" t="s">
        <v>83</v>
      </c>
      <c r="AW186" s="13" t="s">
        <v>30</v>
      </c>
      <c r="AX186" s="13" t="s">
        <v>81</v>
      </c>
      <c r="AY186" s="213" t="s">
        <v>130</v>
      </c>
    </row>
    <row r="187" spans="1:65" s="2" customFormat="1" ht="21.75" customHeight="1">
      <c r="A187" s="33"/>
      <c r="B187" s="34"/>
      <c r="C187" s="185" t="s">
        <v>229</v>
      </c>
      <c r="D187" s="185" t="s">
        <v>132</v>
      </c>
      <c r="E187" s="186" t="s">
        <v>797</v>
      </c>
      <c r="F187" s="187" t="s">
        <v>798</v>
      </c>
      <c r="G187" s="188" t="s">
        <v>220</v>
      </c>
      <c r="H187" s="189">
        <v>298.43</v>
      </c>
      <c r="I187" s="190"/>
      <c r="J187" s="191">
        <f>ROUND(I187*H187,2)</f>
        <v>0</v>
      </c>
      <c r="K187" s="187" t="s">
        <v>136</v>
      </c>
      <c r="L187" s="38"/>
      <c r="M187" s="192" t="s">
        <v>1</v>
      </c>
      <c r="N187" s="193" t="s">
        <v>38</v>
      </c>
      <c r="O187" s="70"/>
      <c r="P187" s="194">
        <f>O187*H187</f>
        <v>0</v>
      </c>
      <c r="Q187" s="194">
        <v>0.00031</v>
      </c>
      <c r="R187" s="194">
        <f>Q187*H187</f>
        <v>0.0925133</v>
      </c>
      <c r="S187" s="194">
        <v>0</v>
      </c>
      <c r="T187" s="195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96" t="s">
        <v>137</v>
      </c>
      <c r="AT187" s="196" t="s">
        <v>132</v>
      </c>
      <c r="AU187" s="196" t="s">
        <v>83</v>
      </c>
      <c r="AY187" s="16" t="s">
        <v>130</v>
      </c>
      <c r="BE187" s="197">
        <f>IF(N187="základní",J187,0)</f>
        <v>0</v>
      </c>
      <c r="BF187" s="197">
        <f>IF(N187="snížená",J187,0)</f>
        <v>0</v>
      </c>
      <c r="BG187" s="197">
        <f>IF(N187="zákl. přenesená",J187,0)</f>
        <v>0</v>
      </c>
      <c r="BH187" s="197">
        <f>IF(N187="sníž. přenesená",J187,0)</f>
        <v>0</v>
      </c>
      <c r="BI187" s="197">
        <f>IF(N187="nulová",J187,0)</f>
        <v>0</v>
      </c>
      <c r="BJ187" s="16" t="s">
        <v>81</v>
      </c>
      <c r="BK187" s="197">
        <f>ROUND(I187*H187,2)</f>
        <v>0</v>
      </c>
      <c r="BL187" s="16" t="s">
        <v>137</v>
      </c>
      <c r="BM187" s="196" t="s">
        <v>799</v>
      </c>
    </row>
    <row r="188" spans="1:47" s="2" customFormat="1" ht="19.5">
      <c r="A188" s="33"/>
      <c r="B188" s="34"/>
      <c r="C188" s="35"/>
      <c r="D188" s="198" t="s">
        <v>139</v>
      </c>
      <c r="E188" s="35"/>
      <c r="F188" s="199" t="s">
        <v>800</v>
      </c>
      <c r="G188" s="35"/>
      <c r="H188" s="35"/>
      <c r="I188" s="200"/>
      <c r="J188" s="35"/>
      <c r="K188" s="35"/>
      <c r="L188" s="38"/>
      <c r="M188" s="201"/>
      <c r="N188" s="202"/>
      <c r="O188" s="70"/>
      <c r="P188" s="70"/>
      <c r="Q188" s="70"/>
      <c r="R188" s="70"/>
      <c r="S188" s="70"/>
      <c r="T188" s="71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T188" s="16" t="s">
        <v>139</v>
      </c>
      <c r="AU188" s="16" t="s">
        <v>83</v>
      </c>
    </row>
    <row r="189" spans="2:51" s="13" customFormat="1" ht="11.25">
      <c r="B189" s="203"/>
      <c r="C189" s="204"/>
      <c r="D189" s="198" t="s">
        <v>152</v>
      </c>
      <c r="E189" s="205" t="s">
        <v>1</v>
      </c>
      <c r="F189" s="206" t="s">
        <v>801</v>
      </c>
      <c r="G189" s="204"/>
      <c r="H189" s="207">
        <v>298.43</v>
      </c>
      <c r="I189" s="208"/>
      <c r="J189" s="204"/>
      <c r="K189" s="204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152</v>
      </c>
      <c r="AU189" s="213" t="s">
        <v>83</v>
      </c>
      <c r="AV189" s="13" t="s">
        <v>83</v>
      </c>
      <c r="AW189" s="13" t="s">
        <v>30</v>
      </c>
      <c r="AX189" s="13" t="s">
        <v>81</v>
      </c>
      <c r="AY189" s="213" t="s">
        <v>130</v>
      </c>
    </row>
    <row r="190" spans="1:65" s="2" customFormat="1" ht="33" customHeight="1">
      <c r="A190" s="33"/>
      <c r="B190" s="34"/>
      <c r="C190" s="185" t="s">
        <v>236</v>
      </c>
      <c r="D190" s="185" t="s">
        <v>132</v>
      </c>
      <c r="E190" s="186" t="s">
        <v>802</v>
      </c>
      <c r="F190" s="187" t="s">
        <v>803</v>
      </c>
      <c r="G190" s="188" t="s">
        <v>220</v>
      </c>
      <c r="H190" s="189">
        <v>162.78</v>
      </c>
      <c r="I190" s="190"/>
      <c r="J190" s="191">
        <f>ROUND(I190*H190,2)</f>
        <v>0</v>
      </c>
      <c r="K190" s="187" t="s">
        <v>136</v>
      </c>
      <c r="L190" s="38"/>
      <c r="M190" s="192" t="s">
        <v>1</v>
      </c>
      <c r="N190" s="193" t="s">
        <v>38</v>
      </c>
      <c r="O190" s="70"/>
      <c r="P190" s="194">
        <f>O190*H190</f>
        <v>0</v>
      </c>
      <c r="Q190" s="194">
        <v>0.10373</v>
      </c>
      <c r="R190" s="194">
        <f>Q190*H190</f>
        <v>16.885169400000002</v>
      </c>
      <c r="S190" s="194">
        <v>0</v>
      </c>
      <c r="T190" s="195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96" t="s">
        <v>137</v>
      </c>
      <c r="AT190" s="196" t="s">
        <v>132</v>
      </c>
      <c r="AU190" s="196" t="s">
        <v>83</v>
      </c>
      <c r="AY190" s="16" t="s">
        <v>130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16" t="s">
        <v>81</v>
      </c>
      <c r="BK190" s="197">
        <f>ROUND(I190*H190,2)</f>
        <v>0</v>
      </c>
      <c r="BL190" s="16" t="s">
        <v>137</v>
      </c>
      <c r="BM190" s="196" t="s">
        <v>804</v>
      </c>
    </row>
    <row r="191" spans="1:47" s="2" customFormat="1" ht="29.25">
      <c r="A191" s="33"/>
      <c r="B191" s="34"/>
      <c r="C191" s="35"/>
      <c r="D191" s="198" t="s">
        <v>139</v>
      </c>
      <c r="E191" s="35"/>
      <c r="F191" s="199" t="s">
        <v>805</v>
      </c>
      <c r="G191" s="35"/>
      <c r="H191" s="35"/>
      <c r="I191" s="200"/>
      <c r="J191" s="35"/>
      <c r="K191" s="35"/>
      <c r="L191" s="38"/>
      <c r="M191" s="201"/>
      <c r="N191" s="202"/>
      <c r="O191" s="70"/>
      <c r="P191" s="70"/>
      <c r="Q191" s="70"/>
      <c r="R191" s="70"/>
      <c r="S191" s="70"/>
      <c r="T191" s="71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6" t="s">
        <v>139</v>
      </c>
      <c r="AU191" s="16" t="s">
        <v>83</v>
      </c>
    </row>
    <row r="192" spans="2:51" s="13" customFormat="1" ht="11.25">
      <c r="B192" s="203"/>
      <c r="C192" s="204"/>
      <c r="D192" s="198" t="s">
        <v>152</v>
      </c>
      <c r="E192" s="205" t="s">
        <v>1</v>
      </c>
      <c r="F192" s="206" t="s">
        <v>806</v>
      </c>
      <c r="G192" s="204"/>
      <c r="H192" s="207">
        <v>162.78</v>
      </c>
      <c r="I192" s="208"/>
      <c r="J192" s="204"/>
      <c r="K192" s="204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152</v>
      </c>
      <c r="AU192" s="213" t="s">
        <v>83</v>
      </c>
      <c r="AV192" s="13" t="s">
        <v>83</v>
      </c>
      <c r="AW192" s="13" t="s">
        <v>30</v>
      </c>
      <c r="AX192" s="13" t="s">
        <v>81</v>
      </c>
      <c r="AY192" s="213" t="s">
        <v>130</v>
      </c>
    </row>
    <row r="193" spans="1:65" s="2" customFormat="1" ht="24.2" customHeight="1">
      <c r="A193" s="33"/>
      <c r="B193" s="34"/>
      <c r="C193" s="185" t="s">
        <v>244</v>
      </c>
      <c r="D193" s="185" t="s">
        <v>132</v>
      </c>
      <c r="E193" s="186" t="s">
        <v>807</v>
      </c>
      <c r="F193" s="187" t="s">
        <v>808</v>
      </c>
      <c r="G193" s="188" t="s">
        <v>220</v>
      </c>
      <c r="H193" s="189">
        <v>135.65</v>
      </c>
      <c r="I193" s="190"/>
      <c r="J193" s="191">
        <f>ROUND(I193*H193,2)</f>
        <v>0</v>
      </c>
      <c r="K193" s="187" t="s">
        <v>136</v>
      </c>
      <c r="L193" s="38"/>
      <c r="M193" s="192" t="s">
        <v>1</v>
      </c>
      <c r="N193" s="193" t="s">
        <v>38</v>
      </c>
      <c r="O193" s="70"/>
      <c r="P193" s="194">
        <f>O193*H193</f>
        <v>0</v>
      </c>
      <c r="Q193" s="194">
        <v>0.15559</v>
      </c>
      <c r="R193" s="194">
        <f>Q193*H193</f>
        <v>21.1057835</v>
      </c>
      <c r="S193" s="194">
        <v>0</v>
      </c>
      <c r="T193" s="195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96" t="s">
        <v>137</v>
      </c>
      <c r="AT193" s="196" t="s">
        <v>132</v>
      </c>
      <c r="AU193" s="196" t="s">
        <v>83</v>
      </c>
      <c r="AY193" s="16" t="s">
        <v>130</v>
      </c>
      <c r="BE193" s="197">
        <f>IF(N193="základní",J193,0)</f>
        <v>0</v>
      </c>
      <c r="BF193" s="197">
        <f>IF(N193="snížená",J193,0)</f>
        <v>0</v>
      </c>
      <c r="BG193" s="197">
        <f>IF(N193="zákl. přenesená",J193,0)</f>
        <v>0</v>
      </c>
      <c r="BH193" s="197">
        <f>IF(N193="sníž. přenesená",J193,0)</f>
        <v>0</v>
      </c>
      <c r="BI193" s="197">
        <f>IF(N193="nulová",J193,0)</f>
        <v>0</v>
      </c>
      <c r="BJ193" s="16" t="s">
        <v>81</v>
      </c>
      <c r="BK193" s="197">
        <f>ROUND(I193*H193,2)</f>
        <v>0</v>
      </c>
      <c r="BL193" s="16" t="s">
        <v>137</v>
      </c>
      <c r="BM193" s="196" t="s">
        <v>809</v>
      </c>
    </row>
    <row r="194" spans="1:47" s="2" customFormat="1" ht="29.25">
      <c r="A194" s="33"/>
      <c r="B194" s="34"/>
      <c r="C194" s="35"/>
      <c r="D194" s="198" t="s">
        <v>139</v>
      </c>
      <c r="E194" s="35"/>
      <c r="F194" s="199" t="s">
        <v>810</v>
      </c>
      <c r="G194" s="35"/>
      <c r="H194" s="35"/>
      <c r="I194" s="200"/>
      <c r="J194" s="35"/>
      <c r="K194" s="35"/>
      <c r="L194" s="38"/>
      <c r="M194" s="201"/>
      <c r="N194" s="202"/>
      <c r="O194" s="70"/>
      <c r="P194" s="70"/>
      <c r="Q194" s="70"/>
      <c r="R194" s="70"/>
      <c r="S194" s="70"/>
      <c r="T194" s="71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T194" s="16" t="s">
        <v>139</v>
      </c>
      <c r="AU194" s="16" t="s">
        <v>83</v>
      </c>
    </row>
    <row r="195" spans="2:51" s="13" customFormat="1" ht="11.25">
      <c r="B195" s="203"/>
      <c r="C195" s="204"/>
      <c r="D195" s="198" t="s">
        <v>152</v>
      </c>
      <c r="E195" s="205" t="s">
        <v>1</v>
      </c>
      <c r="F195" s="206" t="s">
        <v>796</v>
      </c>
      <c r="G195" s="204"/>
      <c r="H195" s="207">
        <v>135.65</v>
      </c>
      <c r="I195" s="208"/>
      <c r="J195" s="204"/>
      <c r="K195" s="204"/>
      <c r="L195" s="209"/>
      <c r="M195" s="210"/>
      <c r="N195" s="211"/>
      <c r="O195" s="211"/>
      <c r="P195" s="211"/>
      <c r="Q195" s="211"/>
      <c r="R195" s="211"/>
      <c r="S195" s="211"/>
      <c r="T195" s="212"/>
      <c r="AT195" s="213" t="s">
        <v>152</v>
      </c>
      <c r="AU195" s="213" t="s">
        <v>83</v>
      </c>
      <c r="AV195" s="13" t="s">
        <v>83</v>
      </c>
      <c r="AW195" s="13" t="s">
        <v>30</v>
      </c>
      <c r="AX195" s="13" t="s">
        <v>81</v>
      </c>
      <c r="AY195" s="213" t="s">
        <v>130</v>
      </c>
    </row>
    <row r="196" spans="1:65" s="2" customFormat="1" ht="21.75" customHeight="1">
      <c r="A196" s="33"/>
      <c r="B196" s="34"/>
      <c r="C196" s="185" t="s">
        <v>251</v>
      </c>
      <c r="D196" s="185" t="s">
        <v>132</v>
      </c>
      <c r="E196" s="186" t="s">
        <v>811</v>
      </c>
      <c r="F196" s="187" t="s">
        <v>812</v>
      </c>
      <c r="G196" s="188" t="s">
        <v>220</v>
      </c>
      <c r="H196" s="189">
        <v>15.68</v>
      </c>
      <c r="I196" s="190"/>
      <c r="J196" s="191">
        <f>ROUND(I196*H196,2)</f>
        <v>0</v>
      </c>
      <c r="K196" s="187" t="s">
        <v>136</v>
      </c>
      <c r="L196" s="38"/>
      <c r="M196" s="192" t="s">
        <v>1</v>
      </c>
      <c r="N196" s="193" t="s">
        <v>38</v>
      </c>
      <c r="O196" s="70"/>
      <c r="P196" s="194">
        <f>O196*H196</f>
        <v>0</v>
      </c>
      <c r="Q196" s="194">
        <v>0.37373</v>
      </c>
      <c r="R196" s="194">
        <f>Q196*H196</f>
        <v>5.8600864</v>
      </c>
      <c r="S196" s="194">
        <v>0</v>
      </c>
      <c r="T196" s="195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96" t="s">
        <v>137</v>
      </c>
      <c r="AT196" s="196" t="s">
        <v>132</v>
      </c>
      <c r="AU196" s="196" t="s">
        <v>83</v>
      </c>
      <c r="AY196" s="16" t="s">
        <v>130</v>
      </c>
      <c r="BE196" s="197">
        <f>IF(N196="základní",J196,0)</f>
        <v>0</v>
      </c>
      <c r="BF196" s="197">
        <f>IF(N196="snížená",J196,0)</f>
        <v>0</v>
      </c>
      <c r="BG196" s="197">
        <f>IF(N196="zákl. přenesená",J196,0)</f>
        <v>0</v>
      </c>
      <c r="BH196" s="197">
        <f>IF(N196="sníž. přenesená",J196,0)</f>
        <v>0</v>
      </c>
      <c r="BI196" s="197">
        <f>IF(N196="nulová",J196,0)</f>
        <v>0</v>
      </c>
      <c r="BJ196" s="16" t="s">
        <v>81</v>
      </c>
      <c r="BK196" s="197">
        <f>ROUND(I196*H196,2)</f>
        <v>0</v>
      </c>
      <c r="BL196" s="16" t="s">
        <v>137</v>
      </c>
      <c r="BM196" s="196" t="s">
        <v>813</v>
      </c>
    </row>
    <row r="197" spans="1:47" s="2" customFormat="1" ht="19.5">
      <c r="A197" s="33"/>
      <c r="B197" s="34"/>
      <c r="C197" s="35"/>
      <c r="D197" s="198" t="s">
        <v>139</v>
      </c>
      <c r="E197" s="35"/>
      <c r="F197" s="199" t="s">
        <v>814</v>
      </c>
      <c r="G197" s="35"/>
      <c r="H197" s="35"/>
      <c r="I197" s="200"/>
      <c r="J197" s="35"/>
      <c r="K197" s="35"/>
      <c r="L197" s="38"/>
      <c r="M197" s="201"/>
      <c r="N197" s="202"/>
      <c r="O197" s="70"/>
      <c r="P197" s="70"/>
      <c r="Q197" s="70"/>
      <c r="R197" s="70"/>
      <c r="S197" s="70"/>
      <c r="T197" s="71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6" t="s">
        <v>139</v>
      </c>
      <c r="AU197" s="16" t="s">
        <v>83</v>
      </c>
    </row>
    <row r="198" spans="1:65" s="2" customFormat="1" ht="24.2" customHeight="1">
      <c r="A198" s="33"/>
      <c r="B198" s="34"/>
      <c r="C198" s="185" t="s">
        <v>256</v>
      </c>
      <c r="D198" s="185" t="s">
        <v>132</v>
      </c>
      <c r="E198" s="186" t="s">
        <v>815</v>
      </c>
      <c r="F198" s="187" t="s">
        <v>816</v>
      </c>
      <c r="G198" s="188" t="s">
        <v>220</v>
      </c>
      <c r="H198" s="189">
        <v>65.93</v>
      </c>
      <c r="I198" s="190"/>
      <c r="J198" s="191">
        <f>ROUND(I198*H198,2)</f>
        <v>0</v>
      </c>
      <c r="K198" s="187" t="s">
        <v>136</v>
      </c>
      <c r="L198" s="38"/>
      <c r="M198" s="192" t="s">
        <v>1</v>
      </c>
      <c r="N198" s="193" t="s">
        <v>38</v>
      </c>
      <c r="O198" s="70"/>
      <c r="P198" s="194">
        <f>O198*H198</f>
        <v>0</v>
      </c>
      <c r="Q198" s="194">
        <v>0.08425</v>
      </c>
      <c r="R198" s="194">
        <f>Q198*H198</f>
        <v>5.5546025000000006</v>
      </c>
      <c r="S198" s="194">
        <v>0</v>
      </c>
      <c r="T198" s="195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96" t="s">
        <v>137</v>
      </c>
      <c r="AT198" s="196" t="s">
        <v>132</v>
      </c>
      <c r="AU198" s="196" t="s">
        <v>83</v>
      </c>
      <c r="AY198" s="16" t="s">
        <v>130</v>
      </c>
      <c r="BE198" s="197">
        <f>IF(N198="základní",J198,0)</f>
        <v>0</v>
      </c>
      <c r="BF198" s="197">
        <f>IF(N198="snížená",J198,0)</f>
        <v>0</v>
      </c>
      <c r="BG198" s="197">
        <f>IF(N198="zákl. přenesená",J198,0)</f>
        <v>0</v>
      </c>
      <c r="BH198" s="197">
        <f>IF(N198="sníž. přenesená",J198,0)</f>
        <v>0</v>
      </c>
      <c r="BI198" s="197">
        <f>IF(N198="nulová",J198,0)</f>
        <v>0</v>
      </c>
      <c r="BJ198" s="16" t="s">
        <v>81</v>
      </c>
      <c r="BK198" s="197">
        <f>ROUND(I198*H198,2)</f>
        <v>0</v>
      </c>
      <c r="BL198" s="16" t="s">
        <v>137</v>
      </c>
      <c r="BM198" s="196" t="s">
        <v>817</v>
      </c>
    </row>
    <row r="199" spans="1:47" s="2" customFormat="1" ht="48.75">
      <c r="A199" s="33"/>
      <c r="B199" s="34"/>
      <c r="C199" s="35"/>
      <c r="D199" s="198" t="s">
        <v>139</v>
      </c>
      <c r="E199" s="35"/>
      <c r="F199" s="199" t="s">
        <v>818</v>
      </c>
      <c r="G199" s="35"/>
      <c r="H199" s="35"/>
      <c r="I199" s="200"/>
      <c r="J199" s="35"/>
      <c r="K199" s="35"/>
      <c r="L199" s="38"/>
      <c r="M199" s="201"/>
      <c r="N199" s="202"/>
      <c r="O199" s="70"/>
      <c r="P199" s="70"/>
      <c r="Q199" s="70"/>
      <c r="R199" s="70"/>
      <c r="S199" s="70"/>
      <c r="T199" s="71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139</v>
      </c>
      <c r="AU199" s="16" t="s">
        <v>83</v>
      </c>
    </row>
    <row r="200" spans="2:63" s="12" customFormat="1" ht="22.9" customHeight="1">
      <c r="B200" s="169"/>
      <c r="C200" s="170"/>
      <c r="D200" s="171" t="s">
        <v>72</v>
      </c>
      <c r="E200" s="183" t="s">
        <v>183</v>
      </c>
      <c r="F200" s="183" t="s">
        <v>551</v>
      </c>
      <c r="G200" s="170"/>
      <c r="H200" s="170"/>
      <c r="I200" s="173"/>
      <c r="J200" s="184">
        <f>BK200</f>
        <v>0</v>
      </c>
      <c r="K200" s="170"/>
      <c r="L200" s="175"/>
      <c r="M200" s="176"/>
      <c r="N200" s="177"/>
      <c r="O200" s="177"/>
      <c r="P200" s="178">
        <f>SUM(P201:P215)</f>
        <v>0</v>
      </c>
      <c r="Q200" s="177"/>
      <c r="R200" s="178">
        <f>SUM(R201:R215)</f>
        <v>3.1787</v>
      </c>
      <c r="S200" s="177"/>
      <c r="T200" s="179">
        <f>SUM(T201:T215)</f>
        <v>0</v>
      </c>
      <c r="AR200" s="180" t="s">
        <v>81</v>
      </c>
      <c r="AT200" s="181" t="s">
        <v>72</v>
      </c>
      <c r="AU200" s="181" t="s">
        <v>81</v>
      </c>
      <c r="AY200" s="180" t="s">
        <v>130</v>
      </c>
      <c r="BK200" s="182">
        <f>SUM(BK201:BK215)</f>
        <v>0</v>
      </c>
    </row>
    <row r="201" spans="1:65" s="2" customFormat="1" ht="33" customHeight="1">
      <c r="A201" s="33"/>
      <c r="B201" s="34"/>
      <c r="C201" s="185" t="s">
        <v>7</v>
      </c>
      <c r="D201" s="185" t="s">
        <v>132</v>
      </c>
      <c r="E201" s="186" t="s">
        <v>819</v>
      </c>
      <c r="F201" s="187" t="s">
        <v>820</v>
      </c>
      <c r="G201" s="188" t="s">
        <v>149</v>
      </c>
      <c r="H201" s="189">
        <v>20</v>
      </c>
      <c r="I201" s="190"/>
      <c r="J201" s="191">
        <f>ROUND(I201*H201,2)</f>
        <v>0</v>
      </c>
      <c r="K201" s="187" t="s">
        <v>136</v>
      </c>
      <c r="L201" s="38"/>
      <c r="M201" s="192" t="s">
        <v>1</v>
      </c>
      <c r="N201" s="193" t="s">
        <v>38</v>
      </c>
      <c r="O201" s="70"/>
      <c r="P201" s="194">
        <f>O201*H201</f>
        <v>0</v>
      </c>
      <c r="Q201" s="194">
        <v>0.1554</v>
      </c>
      <c r="R201" s="194">
        <f>Q201*H201</f>
        <v>3.108</v>
      </c>
      <c r="S201" s="194">
        <v>0</v>
      </c>
      <c r="T201" s="195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96" t="s">
        <v>137</v>
      </c>
      <c r="AT201" s="196" t="s">
        <v>132</v>
      </c>
      <c r="AU201" s="196" t="s">
        <v>83</v>
      </c>
      <c r="AY201" s="16" t="s">
        <v>130</v>
      </c>
      <c r="BE201" s="197">
        <f>IF(N201="základní",J201,0)</f>
        <v>0</v>
      </c>
      <c r="BF201" s="197">
        <f>IF(N201="snížená",J201,0)</f>
        <v>0</v>
      </c>
      <c r="BG201" s="197">
        <f>IF(N201="zákl. přenesená",J201,0)</f>
        <v>0</v>
      </c>
      <c r="BH201" s="197">
        <f>IF(N201="sníž. přenesená",J201,0)</f>
        <v>0</v>
      </c>
      <c r="BI201" s="197">
        <f>IF(N201="nulová",J201,0)</f>
        <v>0</v>
      </c>
      <c r="BJ201" s="16" t="s">
        <v>81</v>
      </c>
      <c r="BK201" s="197">
        <f>ROUND(I201*H201,2)</f>
        <v>0</v>
      </c>
      <c r="BL201" s="16" t="s">
        <v>137</v>
      </c>
      <c r="BM201" s="196" t="s">
        <v>821</v>
      </c>
    </row>
    <row r="202" spans="1:47" s="2" customFormat="1" ht="29.25">
      <c r="A202" s="33"/>
      <c r="B202" s="34"/>
      <c r="C202" s="35"/>
      <c r="D202" s="198" t="s">
        <v>139</v>
      </c>
      <c r="E202" s="35"/>
      <c r="F202" s="199" t="s">
        <v>822</v>
      </c>
      <c r="G202" s="35"/>
      <c r="H202" s="35"/>
      <c r="I202" s="200"/>
      <c r="J202" s="35"/>
      <c r="K202" s="35"/>
      <c r="L202" s="38"/>
      <c r="M202" s="201"/>
      <c r="N202" s="202"/>
      <c r="O202" s="70"/>
      <c r="P202" s="70"/>
      <c r="Q202" s="70"/>
      <c r="R202" s="70"/>
      <c r="S202" s="70"/>
      <c r="T202" s="71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T202" s="16" t="s">
        <v>139</v>
      </c>
      <c r="AU202" s="16" t="s">
        <v>83</v>
      </c>
    </row>
    <row r="203" spans="1:65" s="2" customFormat="1" ht="24.2" customHeight="1">
      <c r="A203" s="33"/>
      <c r="B203" s="34"/>
      <c r="C203" s="185" t="s">
        <v>271</v>
      </c>
      <c r="D203" s="185" t="s">
        <v>132</v>
      </c>
      <c r="E203" s="186" t="s">
        <v>823</v>
      </c>
      <c r="F203" s="187" t="s">
        <v>824</v>
      </c>
      <c r="G203" s="188" t="s">
        <v>149</v>
      </c>
      <c r="H203" s="189">
        <v>202</v>
      </c>
      <c r="I203" s="190"/>
      <c r="J203" s="191">
        <f>ROUND(I203*H203,2)</f>
        <v>0</v>
      </c>
      <c r="K203" s="187" t="s">
        <v>136</v>
      </c>
      <c r="L203" s="38"/>
      <c r="M203" s="192" t="s">
        <v>1</v>
      </c>
      <c r="N203" s="193" t="s">
        <v>38</v>
      </c>
      <c r="O203" s="70"/>
      <c r="P203" s="194">
        <f>O203*H203</f>
        <v>0</v>
      </c>
      <c r="Q203" s="194">
        <v>1E-05</v>
      </c>
      <c r="R203" s="194">
        <f>Q203*H203</f>
        <v>0.00202</v>
      </c>
      <c r="S203" s="194">
        <v>0</v>
      </c>
      <c r="T203" s="195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96" t="s">
        <v>137</v>
      </c>
      <c r="AT203" s="196" t="s">
        <v>132</v>
      </c>
      <c r="AU203" s="196" t="s">
        <v>83</v>
      </c>
      <c r="AY203" s="16" t="s">
        <v>130</v>
      </c>
      <c r="BE203" s="197">
        <f>IF(N203="základní",J203,0)</f>
        <v>0</v>
      </c>
      <c r="BF203" s="197">
        <f>IF(N203="snížená",J203,0)</f>
        <v>0</v>
      </c>
      <c r="BG203" s="197">
        <f>IF(N203="zákl. přenesená",J203,0)</f>
        <v>0</v>
      </c>
      <c r="BH203" s="197">
        <f>IF(N203="sníž. přenesená",J203,0)</f>
        <v>0</v>
      </c>
      <c r="BI203" s="197">
        <f>IF(N203="nulová",J203,0)</f>
        <v>0</v>
      </c>
      <c r="BJ203" s="16" t="s">
        <v>81</v>
      </c>
      <c r="BK203" s="197">
        <f>ROUND(I203*H203,2)</f>
        <v>0</v>
      </c>
      <c r="BL203" s="16" t="s">
        <v>137</v>
      </c>
      <c r="BM203" s="196" t="s">
        <v>825</v>
      </c>
    </row>
    <row r="204" spans="1:47" s="2" customFormat="1" ht="19.5">
      <c r="A204" s="33"/>
      <c r="B204" s="34"/>
      <c r="C204" s="35"/>
      <c r="D204" s="198" t="s">
        <v>139</v>
      </c>
      <c r="E204" s="35"/>
      <c r="F204" s="199" t="s">
        <v>826</v>
      </c>
      <c r="G204" s="35"/>
      <c r="H204" s="35"/>
      <c r="I204" s="200"/>
      <c r="J204" s="35"/>
      <c r="K204" s="35"/>
      <c r="L204" s="38"/>
      <c r="M204" s="201"/>
      <c r="N204" s="202"/>
      <c r="O204" s="70"/>
      <c r="P204" s="70"/>
      <c r="Q204" s="70"/>
      <c r="R204" s="70"/>
      <c r="S204" s="70"/>
      <c r="T204" s="71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T204" s="16" t="s">
        <v>139</v>
      </c>
      <c r="AU204" s="16" t="s">
        <v>83</v>
      </c>
    </row>
    <row r="205" spans="2:51" s="13" customFormat="1" ht="11.25">
      <c r="B205" s="203"/>
      <c r="C205" s="204"/>
      <c r="D205" s="198" t="s">
        <v>152</v>
      </c>
      <c r="E205" s="205" t="s">
        <v>1</v>
      </c>
      <c r="F205" s="206" t="s">
        <v>827</v>
      </c>
      <c r="G205" s="204"/>
      <c r="H205" s="207">
        <v>202</v>
      </c>
      <c r="I205" s="208"/>
      <c r="J205" s="204"/>
      <c r="K205" s="204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152</v>
      </c>
      <c r="AU205" s="213" t="s">
        <v>83</v>
      </c>
      <c r="AV205" s="13" t="s">
        <v>83</v>
      </c>
      <c r="AW205" s="13" t="s">
        <v>30</v>
      </c>
      <c r="AX205" s="13" t="s">
        <v>81</v>
      </c>
      <c r="AY205" s="213" t="s">
        <v>130</v>
      </c>
    </row>
    <row r="206" spans="1:65" s="2" customFormat="1" ht="24.2" customHeight="1">
      <c r="A206" s="33"/>
      <c r="B206" s="34"/>
      <c r="C206" s="185" t="s">
        <v>279</v>
      </c>
      <c r="D206" s="185" t="s">
        <v>132</v>
      </c>
      <c r="E206" s="186" t="s">
        <v>828</v>
      </c>
      <c r="F206" s="187" t="s">
        <v>829</v>
      </c>
      <c r="G206" s="188" t="s">
        <v>149</v>
      </c>
      <c r="H206" s="189">
        <v>202</v>
      </c>
      <c r="I206" s="190"/>
      <c r="J206" s="191">
        <f>ROUND(I206*H206,2)</f>
        <v>0</v>
      </c>
      <c r="K206" s="187" t="s">
        <v>136</v>
      </c>
      <c r="L206" s="38"/>
      <c r="M206" s="192" t="s">
        <v>1</v>
      </c>
      <c r="N206" s="193" t="s">
        <v>38</v>
      </c>
      <c r="O206" s="70"/>
      <c r="P206" s="194">
        <f>O206*H206</f>
        <v>0</v>
      </c>
      <c r="Q206" s="194">
        <v>0.00034</v>
      </c>
      <c r="R206" s="194">
        <f>Q206*H206</f>
        <v>0.06868</v>
      </c>
      <c r="S206" s="194">
        <v>0</v>
      </c>
      <c r="T206" s="195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96" t="s">
        <v>137</v>
      </c>
      <c r="AT206" s="196" t="s">
        <v>132</v>
      </c>
      <c r="AU206" s="196" t="s">
        <v>83</v>
      </c>
      <c r="AY206" s="16" t="s">
        <v>130</v>
      </c>
      <c r="BE206" s="197">
        <f>IF(N206="základní",J206,0)</f>
        <v>0</v>
      </c>
      <c r="BF206" s="197">
        <f>IF(N206="snížená",J206,0)</f>
        <v>0</v>
      </c>
      <c r="BG206" s="197">
        <f>IF(N206="zákl. přenesená",J206,0)</f>
        <v>0</v>
      </c>
      <c r="BH206" s="197">
        <f>IF(N206="sníž. přenesená",J206,0)</f>
        <v>0</v>
      </c>
      <c r="BI206" s="197">
        <f>IF(N206="nulová",J206,0)</f>
        <v>0</v>
      </c>
      <c r="BJ206" s="16" t="s">
        <v>81</v>
      </c>
      <c r="BK206" s="197">
        <f>ROUND(I206*H206,2)</f>
        <v>0</v>
      </c>
      <c r="BL206" s="16" t="s">
        <v>137</v>
      </c>
      <c r="BM206" s="196" t="s">
        <v>830</v>
      </c>
    </row>
    <row r="207" spans="1:47" s="2" customFormat="1" ht="29.25">
      <c r="A207" s="33"/>
      <c r="B207" s="34"/>
      <c r="C207" s="35"/>
      <c r="D207" s="198" t="s">
        <v>139</v>
      </c>
      <c r="E207" s="35"/>
      <c r="F207" s="199" t="s">
        <v>831</v>
      </c>
      <c r="G207" s="35"/>
      <c r="H207" s="35"/>
      <c r="I207" s="200"/>
      <c r="J207" s="35"/>
      <c r="K207" s="35"/>
      <c r="L207" s="38"/>
      <c r="M207" s="201"/>
      <c r="N207" s="202"/>
      <c r="O207" s="70"/>
      <c r="P207" s="70"/>
      <c r="Q207" s="70"/>
      <c r="R207" s="70"/>
      <c r="S207" s="70"/>
      <c r="T207" s="71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6" t="s">
        <v>139</v>
      </c>
      <c r="AU207" s="16" t="s">
        <v>83</v>
      </c>
    </row>
    <row r="208" spans="1:65" s="2" customFormat="1" ht="24.2" customHeight="1">
      <c r="A208" s="33"/>
      <c r="B208" s="34"/>
      <c r="C208" s="185" t="s">
        <v>287</v>
      </c>
      <c r="D208" s="185" t="s">
        <v>132</v>
      </c>
      <c r="E208" s="186" t="s">
        <v>832</v>
      </c>
      <c r="F208" s="187" t="s">
        <v>833</v>
      </c>
      <c r="G208" s="188" t="s">
        <v>149</v>
      </c>
      <c r="H208" s="189">
        <v>202</v>
      </c>
      <c r="I208" s="190"/>
      <c r="J208" s="191">
        <f>ROUND(I208*H208,2)</f>
        <v>0</v>
      </c>
      <c r="K208" s="187" t="s">
        <v>136</v>
      </c>
      <c r="L208" s="38"/>
      <c r="M208" s="192" t="s">
        <v>1</v>
      </c>
      <c r="N208" s="193" t="s">
        <v>38</v>
      </c>
      <c r="O208" s="70"/>
      <c r="P208" s="194">
        <f>O208*H208</f>
        <v>0</v>
      </c>
      <c r="Q208" s="194">
        <v>0</v>
      </c>
      <c r="R208" s="194">
        <f>Q208*H208</f>
        <v>0</v>
      </c>
      <c r="S208" s="194">
        <v>0</v>
      </c>
      <c r="T208" s="195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96" t="s">
        <v>137</v>
      </c>
      <c r="AT208" s="196" t="s">
        <v>132</v>
      </c>
      <c r="AU208" s="196" t="s">
        <v>83</v>
      </c>
      <c r="AY208" s="16" t="s">
        <v>130</v>
      </c>
      <c r="BE208" s="197">
        <f>IF(N208="základní",J208,0)</f>
        <v>0</v>
      </c>
      <c r="BF208" s="197">
        <f>IF(N208="snížená",J208,0)</f>
        <v>0</v>
      </c>
      <c r="BG208" s="197">
        <f>IF(N208="zákl. přenesená",J208,0)</f>
        <v>0</v>
      </c>
      <c r="BH208" s="197">
        <f>IF(N208="sníž. přenesená",J208,0)</f>
        <v>0</v>
      </c>
      <c r="BI208" s="197">
        <f>IF(N208="nulová",J208,0)</f>
        <v>0</v>
      </c>
      <c r="BJ208" s="16" t="s">
        <v>81</v>
      </c>
      <c r="BK208" s="197">
        <f>ROUND(I208*H208,2)</f>
        <v>0</v>
      </c>
      <c r="BL208" s="16" t="s">
        <v>137</v>
      </c>
      <c r="BM208" s="196" t="s">
        <v>834</v>
      </c>
    </row>
    <row r="209" spans="1:47" s="2" customFormat="1" ht="19.5">
      <c r="A209" s="33"/>
      <c r="B209" s="34"/>
      <c r="C209" s="35"/>
      <c r="D209" s="198" t="s">
        <v>139</v>
      </c>
      <c r="E209" s="35"/>
      <c r="F209" s="199" t="s">
        <v>835</v>
      </c>
      <c r="G209" s="35"/>
      <c r="H209" s="35"/>
      <c r="I209" s="200"/>
      <c r="J209" s="35"/>
      <c r="K209" s="35"/>
      <c r="L209" s="38"/>
      <c r="M209" s="201"/>
      <c r="N209" s="202"/>
      <c r="O209" s="70"/>
      <c r="P209" s="70"/>
      <c r="Q209" s="70"/>
      <c r="R209" s="70"/>
      <c r="S209" s="70"/>
      <c r="T209" s="71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6" t="s">
        <v>139</v>
      </c>
      <c r="AU209" s="16" t="s">
        <v>83</v>
      </c>
    </row>
    <row r="210" spans="1:65" s="2" customFormat="1" ht="16.5" customHeight="1">
      <c r="A210" s="33"/>
      <c r="B210" s="34"/>
      <c r="C210" s="185" t="s">
        <v>292</v>
      </c>
      <c r="D210" s="185" t="s">
        <v>132</v>
      </c>
      <c r="E210" s="186" t="s">
        <v>836</v>
      </c>
      <c r="F210" s="187" t="s">
        <v>837</v>
      </c>
      <c r="G210" s="188" t="s">
        <v>331</v>
      </c>
      <c r="H210" s="189">
        <v>3</v>
      </c>
      <c r="I210" s="190"/>
      <c r="J210" s="191">
        <f>ROUND(I210*H210,2)</f>
        <v>0</v>
      </c>
      <c r="K210" s="187" t="s">
        <v>1</v>
      </c>
      <c r="L210" s="38"/>
      <c r="M210" s="192" t="s">
        <v>1</v>
      </c>
      <c r="N210" s="193" t="s">
        <v>38</v>
      </c>
      <c r="O210" s="70"/>
      <c r="P210" s="194">
        <f>O210*H210</f>
        <v>0</v>
      </c>
      <c r="Q210" s="194">
        <v>0</v>
      </c>
      <c r="R210" s="194">
        <f>Q210*H210</f>
        <v>0</v>
      </c>
      <c r="S210" s="194">
        <v>0</v>
      </c>
      <c r="T210" s="195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96" t="s">
        <v>137</v>
      </c>
      <c r="AT210" s="196" t="s">
        <v>132</v>
      </c>
      <c r="AU210" s="196" t="s">
        <v>83</v>
      </c>
      <c r="AY210" s="16" t="s">
        <v>130</v>
      </c>
      <c r="BE210" s="197">
        <f>IF(N210="základní",J210,0)</f>
        <v>0</v>
      </c>
      <c r="BF210" s="197">
        <f>IF(N210="snížená",J210,0)</f>
        <v>0</v>
      </c>
      <c r="BG210" s="197">
        <f>IF(N210="zákl. přenesená",J210,0)</f>
        <v>0</v>
      </c>
      <c r="BH210" s="197">
        <f>IF(N210="sníž. přenesená",J210,0)</f>
        <v>0</v>
      </c>
      <c r="BI210" s="197">
        <f>IF(N210="nulová",J210,0)</f>
        <v>0</v>
      </c>
      <c r="BJ210" s="16" t="s">
        <v>81</v>
      </c>
      <c r="BK210" s="197">
        <f>ROUND(I210*H210,2)</f>
        <v>0</v>
      </c>
      <c r="BL210" s="16" t="s">
        <v>137</v>
      </c>
      <c r="BM210" s="196" t="s">
        <v>838</v>
      </c>
    </row>
    <row r="211" spans="1:47" s="2" customFormat="1" ht="11.25">
      <c r="A211" s="33"/>
      <c r="B211" s="34"/>
      <c r="C211" s="35"/>
      <c r="D211" s="198" t="s">
        <v>139</v>
      </c>
      <c r="E211" s="35"/>
      <c r="F211" s="199" t="s">
        <v>837</v>
      </c>
      <c r="G211" s="35"/>
      <c r="H211" s="35"/>
      <c r="I211" s="200"/>
      <c r="J211" s="35"/>
      <c r="K211" s="35"/>
      <c r="L211" s="38"/>
      <c r="M211" s="201"/>
      <c r="N211" s="202"/>
      <c r="O211" s="70"/>
      <c r="P211" s="70"/>
      <c r="Q211" s="70"/>
      <c r="R211" s="70"/>
      <c r="S211" s="70"/>
      <c r="T211" s="71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T211" s="16" t="s">
        <v>139</v>
      </c>
      <c r="AU211" s="16" t="s">
        <v>83</v>
      </c>
    </row>
    <row r="212" spans="1:65" s="2" customFormat="1" ht="24.2" customHeight="1">
      <c r="A212" s="33"/>
      <c r="B212" s="34"/>
      <c r="C212" s="185" t="s">
        <v>298</v>
      </c>
      <c r="D212" s="185" t="s">
        <v>132</v>
      </c>
      <c r="E212" s="186" t="s">
        <v>839</v>
      </c>
      <c r="F212" s="187" t="s">
        <v>840</v>
      </c>
      <c r="G212" s="188" t="s">
        <v>149</v>
      </c>
      <c r="H212" s="189">
        <v>20</v>
      </c>
      <c r="I212" s="190"/>
      <c r="J212" s="191">
        <f>ROUND(I212*H212,2)</f>
        <v>0</v>
      </c>
      <c r="K212" s="187" t="s">
        <v>136</v>
      </c>
      <c r="L212" s="38"/>
      <c r="M212" s="192" t="s">
        <v>1</v>
      </c>
      <c r="N212" s="193" t="s">
        <v>38</v>
      </c>
      <c r="O212" s="70"/>
      <c r="P212" s="194">
        <f>O212*H212</f>
        <v>0</v>
      </c>
      <c r="Q212" s="194">
        <v>0</v>
      </c>
      <c r="R212" s="194">
        <f>Q212*H212</f>
        <v>0</v>
      </c>
      <c r="S212" s="194">
        <v>0</v>
      </c>
      <c r="T212" s="195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96" t="s">
        <v>137</v>
      </c>
      <c r="AT212" s="196" t="s">
        <v>132</v>
      </c>
      <c r="AU212" s="196" t="s">
        <v>83</v>
      </c>
      <c r="AY212" s="16" t="s">
        <v>130</v>
      </c>
      <c r="BE212" s="197">
        <f>IF(N212="základní",J212,0)</f>
        <v>0</v>
      </c>
      <c r="BF212" s="197">
        <f>IF(N212="snížená",J212,0)</f>
        <v>0</v>
      </c>
      <c r="BG212" s="197">
        <f>IF(N212="zákl. přenesená",J212,0)</f>
        <v>0</v>
      </c>
      <c r="BH212" s="197">
        <f>IF(N212="sníž. přenesená",J212,0)</f>
        <v>0</v>
      </c>
      <c r="BI212" s="197">
        <f>IF(N212="nulová",J212,0)</f>
        <v>0</v>
      </c>
      <c r="BJ212" s="16" t="s">
        <v>81</v>
      </c>
      <c r="BK212" s="197">
        <f>ROUND(I212*H212,2)</f>
        <v>0</v>
      </c>
      <c r="BL212" s="16" t="s">
        <v>137</v>
      </c>
      <c r="BM212" s="196" t="s">
        <v>841</v>
      </c>
    </row>
    <row r="213" spans="1:47" s="2" customFormat="1" ht="48.75">
      <c r="A213" s="33"/>
      <c r="B213" s="34"/>
      <c r="C213" s="35"/>
      <c r="D213" s="198" t="s">
        <v>139</v>
      </c>
      <c r="E213" s="35"/>
      <c r="F213" s="199" t="s">
        <v>842</v>
      </c>
      <c r="G213" s="35"/>
      <c r="H213" s="35"/>
      <c r="I213" s="200"/>
      <c r="J213" s="35"/>
      <c r="K213" s="35"/>
      <c r="L213" s="38"/>
      <c r="M213" s="201"/>
      <c r="N213" s="202"/>
      <c r="O213" s="70"/>
      <c r="P213" s="70"/>
      <c r="Q213" s="70"/>
      <c r="R213" s="70"/>
      <c r="S213" s="70"/>
      <c r="T213" s="71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T213" s="16" t="s">
        <v>139</v>
      </c>
      <c r="AU213" s="16" t="s">
        <v>83</v>
      </c>
    </row>
    <row r="214" spans="1:65" s="2" customFormat="1" ht="33" customHeight="1">
      <c r="A214" s="33"/>
      <c r="B214" s="34"/>
      <c r="C214" s="185" t="s">
        <v>304</v>
      </c>
      <c r="D214" s="185" t="s">
        <v>132</v>
      </c>
      <c r="E214" s="186" t="s">
        <v>843</v>
      </c>
      <c r="F214" s="187" t="s">
        <v>844</v>
      </c>
      <c r="G214" s="188" t="s">
        <v>220</v>
      </c>
      <c r="H214" s="189">
        <v>65.93</v>
      </c>
      <c r="I214" s="190"/>
      <c r="J214" s="191">
        <f>ROUND(I214*H214,2)</f>
        <v>0</v>
      </c>
      <c r="K214" s="187" t="s">
        <v>136</v>
      </c>
      <c r="L214" s="38"/>
      <c r="M214" s="192" t="s">
        <v>1</v>
      </c>
      <c r="N214" s="193" t="s">
        <v>38</v>
      </c>
      <c r="O214" s="70"/>
      <c r="P214" s="194">
        <f>O214*H214</f>
        <v>0</v>
      </c>
      <c r="Q214" s="194">
        <v>0</v>
      </c>
      <c r="R214" s="194">
        <f>Q214*H214</f>
        <v>0</v>
      </c>
      <c r="S214" s="194">
        <v>0</v>
      </c>
      <c r="T214" s="195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96" t="s">
        <v>137</v>
      </c>
      <c r="AT214" s="196" t="s">
        <v>132</v>
      </c>
      <c r="AU214" s="196" t="s">
        <v>83</v>
      </c>
      <c r="AY214" s="16" t="s">
        <v>130</v>
      </c>
      <c r="BE214" s="197">
        <f>IF(N214="základní",J214,0)</f>
        <v>0</v>
      </c>
      <c r="BF214" s="197">
        <f>IF(N214="snížená",J214,0)</f>
        <v>0</v>
      </c>
      <c r="BG214" s="197">
        <f>IF(N214="zákl. přenesená",J214,0)</f>
        <v>0</v>
      </c>
      <c r="BH214" s="197">
        <f>IF(N214="sníž. přenesená",J214,0)</f>
        <v>0</v>
      </c>
      <c r="BI214" s="197">
        <f>IF(N214="nulová",J214,0)</f>
        <v>0</v>
      </c>
      <c r="BJ214" s="16" t="s">
        <v>81</v>
      </c>
      <c r="BK214" s="197">
        <f>ROUND(I214*H214,2)</f>
        <v>0</v>
      </c>
      <c r="BL214" s="16" t="s">
        <v>137</v>
      </c>
      <c r="BM214" s="196" t="s">
        <v>845</v>
      </c>
    </row>
    <row r="215" spans="1:47" s="2" customFormat="1" ht="48.75">
      <c r="A215" s="33"/>
      <c r="B215" s="34"/>
      <c r="C215" s="35"/>
      <c r="D215" s="198" t="s">
        <v>139</v>
      </c>
      <c r="E215" s="35"/>
      <c r="F215" s="199" t="s">
        <v>846</v>
      </c>
      <c r="G215" s="35"/>
      <c r="H215" s="35"/>
      <c r="I215" s="200"/>
      <c r="J215" s="35"/>
      <c r="K215" s="35"/>
      <c r="L215" s="38"/>
      <c r="M215" s="201"/>
      <c r="N215" s="202"/>
      <c r="O215" s="70"/>
      <c r="P215" s="70"/>
      <c r="Q215" s="70"/>
      <c r="R215" s="70"/>
      <c r="S215" s="70"/>
      <c r="T215" s="71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6" t="s">
        <v>139</v>
      </c>
      <c r="AU215" s="16" t="s">
        <v>83</v>
      </c>
    </row>
    <row r="216" spans="2:63" s="12" customFormat="1" ht="22.9" customHeight="1">
      <c r="B216" s="169"/>
      <c r="C216" s="170"/>
      <c r="D216" s="171" t="s">
        <v>72</v>
      </c>
      <c r="E216" s="183" t="s">
        <v>439</v>
      </c>
      <c r="F216" s="183" t="s">
        <v>440</v>
      </c>
      <c r="G216" s="170"/>
      <c r="H216" s="170"/>
      <c r="I216" s="173"/>
      <c r="J216" s="184">
        <f>BK216</f>
        <v>0</v>
      </c>
      <c r="K216" s="170"/>
      <c r="L216" s="175"/>
      <c r="M216" s="176"/>
      <c r="N216" s="177"/>
      <c r="O216" s="177"/>
      <c r="P216" s="178">
        <f>SUM(P217:P232)</f>
        <v>0</v>
      </c>
      <c r="Q216" s="177"/>
      <c r="R216" s="178">
        <f>SUM(R217:R232)</f>
        <v>0</v>
      </c>
      <c r="S216" s="177"/>
      <c r="T216" s="179">
        <f>SUM(T217:T232)</f>
        <v>0</v>
      </c>
      <c r="AR216" s="180" t="s">
        <v>81</v>
      </c>
      <c r="AT216" s="181" t="s">
        <v>72</v>
      </c>
      <c r="AU216" s="181" t="s">
        <v>81</v>
      </c>
      <c r="AY216" s="180" t="s">
        <v>130</v>
      </c>
      <c r="BK216" s="182">
        <f>SUM(BK217:BK232)</f>
        <v>0</v>
      </c>
    </row>
    <row r="217" spans="1:65" s="2" customFormat="1" ht="21.75" customHeight="1">
      <c r="A217" s="33"/>
      <c r="B217" s="34"/>
      <c r="C217" s="185" t="s">
        <v>309</v>
      </c>
      <c r="D217" s="185" t="s">
        <v>132</v>
      </c>
      <c r="E217" s="186" t="s">
        <v>847</v>
      </c>
      <c r="F217" s="187" t="s">
        <v>848</v>
      </c>
      <c r="G217" s="188" t="s">
        <v>283</v>
      </c>
      <c r="H217" s="189">
        <v>753.228</v>
      </c>
      <c r="I217" s="190"/>
      <c r="J217" s="191">
        <f>ROUND(I217*H217,2)</f>
        <v>0</v>
      </c>
      <c r="K217" s="187" t="s">
        <v>136</v>
      </c>
      <c r="L217" s="38"/>
      <c r="M217" s="192" t="s">
        <v>1</v>
      </c>
      <c r="N217" s="193" t="s">
        <v>38</v>
      </c>
      <c r="O217" s="70"/>
      <c r="P217" s="194">
        <f>O217*H217</f>
        <v>0</v>
      </c>
      <c r="Q217" s="194">
        <v>0</v>
      </c>
      <c r="R217" s="194">
        <f>Q217*H217</f>
        <v>0</v>
      </c>
      <c r="S217" s="194">
        <v>0</v>
      </c>
      <c r="T217" s="195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96" t="s">
        <v>137</v>
      </c>
      <c r="AT217" s="196" t="s">
        <v>132</v>
      </c>
      <c r="AU217" s="196" t="s">
        <v>83</v>
      </c>
      <c r="AY217" s="16" t="s">
        <v>130</v>
      </c>
      <c r="BE217" s="197">
        <f>IF(N217="základní",J217,0)</f>
        <v>0</v>
      </c>
      <c r="BF217" s="197">
        <f>IF(N217="snížená",J217,0)</f>
        <v>0</v>
      </c>
      <c r="BG217" s="197">
        <f>IF(N217="zákl. přenesená",J217,0)</f>
        <v>0</v>
      </c>
      <c r="BH217" s="197">
        <f>IF(N217="sníž. přenesená",J217,0)</f>
        <v>0</v>
      </c>
      <c r="BI217" s="197">
        <f>IF(N217="nulová",J217,0)</f>
        <v>0</v>
      </c>
      <c r="BJ217" s="16" t="s">
        <v>81</v>
      </c>
      <c r="BK217" s="197">
        <f>ROUND(I217*H217,2)</f>
        <v>0</v>
      </c>
      <c r="BL217" s="16" t="s">
        <v>137</v>
      </c>
      <c r="BM217" s="196" t="s">
        <v>849</v>
      </c>
    </row>
    <row r="218" spans="1:47" s="2" customFormat="1" ht="19.5">
      <c r="A218" s="33"/>
      <c r="B218" s="34"/>
      <c r="C218" s="35"/>
      <c r="D218" s="198" t="s">
        <v>139</v>
      </c>
      <c r="E218" s="35"/>
      <c r="F218" s="199" t="s">
        <v>850</v>
      </c>
      <c r="G218" s="35"/>
      <c r="H218" s="35"/>
      <c r="I218" s="200"/>
      <c r="J218" s="35"/>
      <c r="K218" s="35"/>
      <c r="L218" s="38"/>
      <c r="M218" s="201"/>
      <c r="N218" s="202"/>
      <c r="O218" s="70"/>
      <c r="P218" s="70"/>
      <c r="Q218" s="70"/>
      <c r="R218" s="70"/>
      <c r="S218" s="70"/>
      <c r="T218" s="71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T218" s="16" t="s">
        <v>139</v>
      </c>
      <c r="AU218" s="16" t="s">
        <v>83</v>
      </c>
    </row>
    <row r="219" spans="2:51" s="13" customFormat="1" ht="11.25">
      <c r="B219" s="203"/>
      <c r="C219" s="204"/>
      <c r="D219" s="198" t="s">
        <v>152</v>
      </c>
      <c r="E219" s="205" t="s">
        <v>1</v>
      </c>
      <c r="F219" s="206" t="s">
        <v>851</v>
      </c>
      <c r="G219" s="204"/>
      <c r="H219" s="207">
        <v>582.228</v>
      </c>
      <c r="I219" s="208"/>
      <c r="J219" s="204"/>
      <c r="K219" s="204"/>
      <c r="L219" s="209"/>
      <c r="M219" s="210"/>
      <c r="N219" s="211"/>
      <c r="O219" s="211"/>
      <c r="P219" s="211"/>
      <c r="Q219" s="211"/>
      <c r="R219" s="211"/>
      <c r="S219" s="211"/>
      <c r="T219" s="212"/>
      <c r="AT219" s="213" t="s">
        <v>152</v>
      </c>
      <c r="AU219" s="213" t="s">
        <v>83</v>
      </c>
      <c r="AV219" s="13" t="s">
        <v>83</v>
      </c>
      <c r="AW219" s="13" t="s">
        <v>30</v>
      </c>
      <c r="AX219" s="13" t="s">
        <v>73</v>
      </c>
      <c r="AY219" s="213" t="s">
        <v>130</v>
      </c>
    </row>
    <row r="220" spans="2:51" s="13" customFormat="1" ht="11.25">
      <c r="B220" s="203"/>
      <c r="C220" s="204"/>
      <c r="D220" s="198" t="s">
        <v>152</v>
      </c>
      <c r="E220" s="205" t="s">
        <v>1</v>
      </c>
      <c r="F220" s="206" t="s">
        <v>852</v>
      </c>
      <c r="G220" s="204"/>
      <c r="H220" s="207">
        <v>171</v>
      </c>
      <c r="I220" s="208"/>
      <c r="J220" s="204"/>
      <c r="K220" s="204"/>
      <c r="L220" s="209"/>
      <c r="M220" s="210"/>
      <c r="N220" s="211"/>
      <c r="O220" s="211"/>
      <c r="P220" s="211"/>
      <c r="Q220" s="211"/>
      <c r="R220" s="211"/>
      <c r="S220" s="211"/>
      <c r="T220" s="212"/>
      <c r="AT220" s="213" t="s">
        <v>152</v>
      </c>
      <c r="AU220" s="213" t="s">
        <v>83</v>
      </c>
      <c r="AV220" s="13" t="s">
        <v>83</v>
      </c>
      <c r="AW220" s="13" t="s">
        <v>30</v>
      </c>
      <c r="AX220" s="13" t="s">
        <v>73</v>
      </c>
      <c r="AY220" s="213" t="s">
        <v>130</v>
      </c>
    </row>
    <row r="221" spans="2:51" s="14" customFormat="1" ht="11.25">
      <c r="B221" s="214"/>
      <c r="C221" s="215"/>
      <c r="D221" s="198" t="s">
        <v>152</v>
      </c>
      <c r="E221" s="216" t="s">
        <v>1</v>
      </c>
      <c r="F221" s="217" t="s">
        <v>155</v>
      </c>
      <c r="G221" s="215"/>
      <c r="H221" s="218">
        <v>753.228</v>
      </c>
      <c r="I221" s="219"/>
      <c r="J221" s="215"/>
      <c r="K221" s="215"/>
      <c r="L221" s="220"/>
      <c r="M221" s="221"/>
      <c r="N221" s="222"/>
      <c r="O221" s="222"/>
      <c r="P221" s="222"/>
      <c r="Q221" s="222"/>
      <c r="R221" s="222"/>
      <c r="S221" s="222"/>
      <c r="T221" s="223"/>
      <c r="AT221" s="224" t="s">
        <v>152</v>
      </c>
      <c r="AU221" s="224" t="s">
        <v>83</v>
      </c>
      <c r="AV221" s="14" t="s">
        <v>137</v>
      </c>
      <c r="AW221" s="14" t="s">
        <v>30</v>
      </c>
      <c r="AX221" s="14" t="s">
        <v>81</v>
      </c>
      <c r="AY221" s="224" t="s">
        <v>130</v>
      </c>
    </row>
    <row r="222" spans="1:65" s="2" customFormat="1" ht="24.2" customHeight="1">
      <c r="A222" s="33"/>
      <c r="B222" s="34"/>
      <c r="C222" s="185" t="s">
        <v>315</v>
      </c>
      <c r="D222" s="185" t="s">
        <v>132</v>
      </c>
      <c r="E222" s="186" t="s">
        <v>853</v>
      </c>
      <c r="F222" s="187" t="s">
        <v>854</v>
      </c>
      <c r="G222" s="188" t="s">
        <v>283</v>
      </c>
      <c r="H222" s="189">
        <v>5378.508</v>
      </c>
      <c r="I222" s="190"/>
      <c r="J222" s="191">
        <f>ROUND(I222*H222,2)</f>
        <v>0</v>
      </c>
      <c r="K222" s="187" t="s">
        <v>136</v>
      </c>
      <c r="L222" s="38"/>
      <c r="M222" s="192" t="s">
        <v>1</v>
      </c>
      <c r="N222" s="193" t="s">
        <v>38</v>
      </c>
      <c r="O222" s="70"/>
      <c r="P222" s="194">
        <f>O222*H222</f>
        <v>0</v>
      </c>
      <c r="Q222" s="194">
        <v>0</v>
      </c>
      <c r="R222" s="194">
        <f>Q222*H222</f>
        <v>0</v>
      </c>
      <c r="S222" s="194">
        <v>0</v>
      </c>
      <c r="T222" s="195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96" t="s">
        <v>137</v>
      </c>
      <c r="AT222" s="196" t="s">
        <v>132</v>
      </c>
      <c r="AU222" s="196" t="s">
        <v>83</v>
      </c>
      <c r="AY222" s="16" t="s">
        <v>130</v>
      </c>
      <c r="BE222" s="197">
        <f>IF(N222="základní",J222,0)</f>
        <v>0</v>
      </c>
      <c r="BF222" s="197">
        <f>IF(N222="snížená",J222,0)</f>
        <v>0</v>
      </c>
      <c r="BG222" s="197">
        <f>IF(N222="zákl. přenesená",J222,0)</f>
        <v>0</v>
      </c>
      <c r="BH222" s="197">
        <f>IF(N222="sníž. přenesená",J222,0)</f>
        <v>0</v>
      </c>
      <c r="BI222" s="197">
        <f>IF(N222="nulová",J222,0)</f>
        <v>0</v>
      </c>
      <c r="BJ222" s="16" t="s">
        <v>81</v>
      </c>
      <c r="BK222" s="197">
        <f>ROUND(I222*H222,2)</f>
        <v>0</v>
      </c>
      <c r="BL222" s="16" t="s">
        <v>137</v>
      </c>
      <c r="BM222" s="196" t="s">
        <v>855</v>
      </c>
    </row>
    <row r="223" spans="1:47" s="2" customFormat="1" ht="29.25">
      <c r="A223" s="33"/>
      <c r="B223" s="34"/>
      <c r="C223" s="35"/>
      <c r="D223" s="198" t="s">
        <v>139</v>
      </c>
      <c r="E223" s="35"/>
      <c r="F223" s="199" t="s">
        <v>856</v>
      </c>
      <c r="G223" s="35"/>
      <c r="H223" s="35"/>
      <c r="I223" s="200"/>
      <c r="J223" s="35"/>
      <c r="K223" s="35"/>
      <c r="L223" s="38"/>
      <c r="M223" s="201"/>
      <c r="N223" s="202"/>
      <c r="O223" s="70"/>
      <c r="P223" s="70"/>
      <c r="Q223" s="70"/>
      <c r="R223" s="70"/>
      <c r="S223" s="70"/>
      <c r="T223" s="71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6" t="s">
        <v>139</v>
      </c>
      <c r="AU223" s="16" t="s">
        <v>83</v>
      </c>
    </row>
    <row r="224" spans="2:51" s="13" customFormat="1" ht="11.25">
      <c r="B224" s="203"/>
      <c r="C224" s="204"/>
      <c r="D224" s="198" t="s">
        <v>152</v>
      </c>
      <c r="E224" s="205" t="s">
        <v>1</v>
      </c>
      <c r="F224" s="206" t="s">
        <v>857</v>
      </c>
      <c r="G224" s="204"/>
      <c r="H224" s="207">
        <v>4523.508</v>
      </c>
      <c r="I224" s="208"/>
      <c r="J224" s="204"/>
      <c r="K224" s="204"/>
      <c r="L224" s="209"/>
      <c r="M224" s="210"/>
      <c r="N224" s="211"/>
      <c r="O224" s="211"/>
      <c r="P224" s="211"/>
      <c r="Q224" s="211"/>
      <c r="R224" s="211"/>
      <c r="S224" s="211"/>
      <c r="T224" s="212"/>
      <c r="AT224" s="213" t="s">
        <v>152</v>
      </c>
      <c r="AU224" s="213" t="s">
        <v>83</v>
      </c>
      <c r="AV224" s="13" t="s">
        <v>83</v>
      </c>
      <c r="AW224" s="13" t="s">
        <v>30</v>
      </c>
      <c r="AX224" s="13" t="s">
        <v>73</v>
      </c>
      <c r="AY224" s="213" t="s">
        <v>130</v>
      </c>
    </row>
    <row r="225" spans="2:51" s="13" customFormat="1" ht="11.25">
      <c r="B225" s="203"/>
      <c r="C225" s="204"/>
      <c r="D225" s="198" t="s">
        <v>152</v>
      </c>
      <c r="E225" s="205" t="s">
        <v>1</v>
      </c>
      <c r="F225" s="206" t="s">
        <v>858</v>
      </c>
      <c r="G225" s="204"/>
      <c r="H225" s="207">
        <v>855</v>
      </c>
      <c r="I225" s="208"/>
      <c r="J225" s="204"/>
      <c r="K225" s="204"/>
      <c r="L225" s="209"/>
      <c r="M225" s="210"/>
      <c r="N225" s="211"/>
      <c r="O225" s="211"/>
      <c r="P225" s="211"/>
      <c r="Q225" s="211"/>
      <c r="R225" s="211"/>
      <c r="S225" s="211"/>
      <c r="T225" s="212"/>
      <c r="AT225" s="213" t="s">
        <v>152</v>
      </c>
      <c r="AU225" s="213" t="s">
        <v>83</v>
      </c>
      <c r="AV225" s="13" t="s">
        <v>83</v>
      </c>
      <c r="AW225" s="13" t="s">
        <v>30</v>
      </c>
      <c r="AX225" s="13" t="s">
        <v>73</v>
      </c>
      <c r="AY225" s="213" t="s">
        <v>130</v>
      </c>
    </row>
    <row r="226" spans="2:51" s="14" customFormat="1" ht="11.25">
      <c r="B226" s="214"/>
      <c r="C226" s="215"/>
      <c r="D226" s="198" t="s">
        <v>152</v>
      </c>
      <c r="E226" s="216" t="s">
        <v>1</v>
      </c>
      <c r="F226" s="217" t="s">
        <v>155</v>
      </c>
      <c r="G226" s="215"/>
      <c r="H226" s="218">
        <v>5378.508</v>
      </c>
      <c r="I226" s="219"/>
      <c r="J226" s="215"/>
      <c r="K226" s="215"/>
      <c r="L226" s="220"/>
      <c r="M226" s="221"/>
      <c r="N226" s="222"/>
      <c r="O226" s="222"/>
      <c r="P226" s="222"/>
      <c r="Q226" s="222"/>
      <c r="R226" s="222"/>
      <c r="S226" s="222"/>
      <c r="T226" s="223"/>
      <c r="AT226" s="224" t="s">
        <v>152</v>
      </c>
      <c r="AU226" s="224" t="s">
        <v>83</v>
      </c>
      <c r="AV226" s="14" t="s">
        <v>137</v>
      </c>
      <c r="AW226" s="14" t="s">
        <v>30</v>
      </c>
      <c r="AX226" s="14" t="s">
        <v>81</v>
      </c>
      <c r="AY226" s="224" t="s">
        <v>130</v>
      </c>
    </row>
    <row r="227" spans="1:65" s="2" customFormat="1" ht="44.25" customHeight="1">
      <c r="A227" s="33"/>
      <c r="B227" s="34"/>
      <c r="C227" s="185" t="s">
        <v>321</v>
      </c>
      <c r="D227" s="185" t="s">
        <v>132</v>
      </c>
      <c r="E227" s="186" t="s">
        <v>859</v>
      </c>
      <c r="F227" s="187" t="s">
        <v>860</v>
      </c>
      <c r="G227" s="188" t="s">
        <v>283</v>
      </c>
      <c r="H227" s="189">
        <v>297.134</v>
      </c>
      <c r="I227" s="190"/>
      <c r="J227" s="191">
        <f>ROUND(I227*H227,2)</f>
        <v>0</v>
      </c>
      <c r="K227" s="187" t="s">
        <v>136</v>
      </c>
      <c r="L227" s="38"/>
      <c r="M227" s="192" t="s">
        <v>1</v>
      </c>
      <c r="N227" s="193" t="s">
        <v>38</v>
      </c>
      <c r="O227" s="70"/>
      <c r="P227" s="194">
        <f>O227*H227</f>
        <v>0</v>
      </c>
      <c r="Q227" s="194">
        <v>0</v>
      </c>
      <c r="R227" s="194">
        <f>Q227*H227</f>
        <v>0</v>
      </c>
      <c r="S227" s="194">
        <v>0</v>
      </c>
      <c r="T227" s="195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96" t="s">
        <v>137</v>
      </c>
      <c r="AT227" s="196" t="s">
        <v>132</v>
      </c>
      <c r="AU227" s="196" t="s">
        <v>83</v>
      </c>
      <c r="AY227" s="16" t="s">
        <v>130</v>
      </c>
      <c r="BE227" s="197">
        <f>IF(N227="základní",J227,0)</f>
        <v>0</v>
      </c>
      <c r="BF227" s="197">
        <f>IF(N227="snížená",J227,0)</f>
        <v>0</v>
      </c>
      <c r="BG227" s="197">
        <f>IF(N227="zákl. přenesená",J227,0)</f>
        <v>0</v>
      </c>
      <c r="BH227" s="197">
        <f>IF(N227="sníž. přenesená",J227,0)</f>
        <v>0</v>
      </c>
      <c r="BI227" s="197">
        <f>IF(N227="nulová",J227,0)</f>
        <v>0</v>
      </c>
      <c r="BJ227" s="16" t="s">
        <v>81</v>
      </c>
      <c r="BK227" s="197">
        <f>ROUND(I227*H227,2)</f>
        <v>0</v>
      </c>
      <c r="BL227" s="16" t="s">
        <v>137</v>
      </c>
      <c r="BM227" s="196" t="s">
        <v>861</v>
      </c>
    </row>
    <row r="228" spans="1:47" s="2" customFormat="1" ht="29.25">
      <c r="A228" s="33"/>
      <c r="B228" s="34"/>
      <c r="C228" s="35"/>
      <c r="D228" s="198" t="s">
        <v>139</v>
      </c>
      <c r="E228" s="35"/>
      <c r="F228" s="199" t="s">
        <v>860</v>
      </c>
      <c r="G228" s="35"/>
      <c r="H228" s="35"/>
      <c r="I228" s="200"/>
      <c r="J228" s="35"/>
      <c r="K228" s="35"/>
      <c r="L228" s="38"/>
      <c r="M228" s="201"/>
      <c r="N228" s="202"/>
      <c r="O228" s="70"/>
      <c r="P228" s="70"/>
      <c r="Q228" s="70"/>
      <c r="R228" s="70"/>
      <c r="S228" s="70"/>
      <c r="T228" s="71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6" t="s">
        <v>139</v>
      </c>
      <c r="AU228" s="16" t="s">
        <v>83</v>
      </c>
    </row>
    <row r="229" spans="2:51" s="13" customFormat="1" ht="11.25">
      <c r="B229" s="203"/>
      <c r="C229" s="204"/>
      <c r="D229" s="198" t="s">
        <v>152</v>
      </c>
      <c r="E229" s="205" t="s">
        <v>1</v>
      </c>
      <c r="F229" s="206" t="s">
        <v>862</v>
      </c>
      <c r="G229" s="204"/>
      <c r="H229" s="207">
        <v>297.134</v>
      </c>
      <c r="I229" s="208"/>
      <c r="J229" s="204"/>
      <c r="K229" s="204"/>
      <c r="L229" s="209"/>
      <c r="M229" s="210"/>
      <c r="N229" s="211"/>
      <c r="O229" s="211"/>
      <c r="P229" s="211"/>
      <c r="Q229" s="211"/>
      <c r="R229" s="211"/>
      <c r="S229" s="211"/>
      <c r="T229" s="212"/>
      <c r="AT229" s="213" t="s">
        <v>152</v>
      </c>
      <c r="AU229" s="213" t="s">
        <v>83</v>
      </c>
      <c r="AV229" s="13" t="s">
        <v>83</v>
      </c>
      <c r="AW229" s="13" t="s">
        <v>30</v>
      </c>
      <c r="AX229" s="13" t="s">
        <v>81</v>
      </c>
      <c r="AY229" s="213" t="s">
        <v>130</v>
      </c>
    </row>
    <row r="230" spans="1:65" s="2" customFormat="1" ht="44.25" customHeight="1">
      <c r="A230" s="33"/>
      <c r="B230" s="34"/>
      <c r="C230" s="185" t="s">
        <v>328</v>
      </c>
      <c r="D230" s="185" t="s">
        <v>132</v>
      </c>
      <c r="E230" s="186" t="s">
        <v>863</v>
      </c>
      <c r="F230" s="187" t="s">
        <v>864</v>
      </c>
      <c r="G230" s="188" t="s">
        <v>283</v>
      </c>
      <c r="H230" s="189">
        <v>120.345</v>
      </c>
      <c r="I230" s="190"/>
      <c r="J230" s="191">
        <f>ROUND(I230*H230,2)</f>
        <v>0</v>
      </c>
      <c r="K230" s="187" t="s">
        <v>136</v>
      </c>
      <c r="L230" s="38"/>
      <c r="M230" s="192" t="s">
        <v>1</v>
      </c>
      <c r="N230" s="193" t="s">
        <v>38</v>
      </c>
      <c r="O230" s="70"/>
      <c r="P230" s="194">
        <f>O230*H230</f>
        <v>0</v>
      </c>
      <c r="Q230" s="194">
        <v>0</v>
      </c>
      <c r="R230" s="194">
        <f>Q230*H230</f>
        <v>0</v>
      </c>
      <c r="S230" s="194">
        <v>0</v>
      </c>
      <c r="T230" s="195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96" t="s">
        <v>137</v>
      </c>
      <c r="AT230" s="196" t="s">
        <v>132</v>
      </c>
      <c r="AU230" s="196" t="s">
        <v>83</v>
      </c>
      <c r="AY230" s="16" t="s">
        <v>130</v>
      </c>
      <c r="BE230" s="197">
        <f>IF(N230="základní",J230,0)</f>
        <v>0</v>
      </c>
      <c r="BF230" s="197">
        <f>IF(N230="snížená",J230,0)</f>
        <v>0</v>
      </c>
      <c r="BG230" s="197">
        <f>IF(N230="zákl. přenesená",J230,0)</f>
        <v>0</v>
      </c>
      <c r="BH230" s="197">
        <f>IF(N230="sníž. přenesená",J230,0)</f>
        <v>0</v>
      </c>
      <c r="BI230" s="197">
        <f>IF(N230="nulová",J230,0)</f>
        <v>0</v>
      </c>
      <c r="BJ230" s="16" t="s">
        <v>81</v>
      </c>
      <c r="BK230" s="197">
        <f>ROUND(I230*H230,2)</f>
        <v>0</v>
      </c>
      <c r="BL230" s="16" t="s">
        <v>137</v>
      </c>
      <c r="BM230" s="196" t="s">
        <v>865</v>
      </c>
    </row>
    <row r="231" spans="1:47" s="2" customFormat="1" ht="29.25">
      <c r="A231" s="33"/>
      <c r="B231" s="34"/>
      <c r="C231" s="35"/>
      <c r="D231" s="198" t="s">
        <v>139</v>
      </c>
      <c r="E231" s="35"/>
      <c r="F231" s="199" t="s">
        <v>864</v>
      </c>
      <c r="G231" s="35"/>
      <c r="H231" s="35"/>
      <c r="I231" s="200"/>
      <c r="J231" s="35"/>
      <c r="K231" s="35"/>
      <c r="L231" s="38"/>
      <c r="M231" s="201"/>
      <c r="N231" s="202"/>
      <c r="O231" s="70"/>
      <c r="P231" s="70"/>
      <c r="Q231" s="70"/>
      <c r="R231" s="70"/>
      <c r="S231" s="70"/>
      <c r="T231" s="71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6" t="s">
        <v>139</v>
      </c>
      <c r="AU231" s="16" t="s">
        <v>83</v>
      </c>
    </row>
    <row r="232" spans="2:51" s="13" customFormat="1" ht="22.5">
      <c r="B232" s="203"/>
      <c r="C232" s="204"/>
      <c r="D232" s="198" t="s">
        <v>152</v>
      </c>
      <c r="E232" s="205" t="s">
        <v>1</v>
      </c>
      <c r="F232" s="206" t="s">
        <v>866</v>
      </c>
      <c r="G232" s="204"/>
      <c r="H232" s="207">
        <v>120.345</v>
      </c>
      <c r="I232" s="208"/>
      <c r="J232" s="204"/>
      <c r="K232" s="204"/>
      <c r="L232" s="209"/>
      <c r="M232" s="210"/>
      <c r="N232" s="211"/>
      <c r="O232" s="211"/>
      <c r="P232" s="211"/>
      <c r="Q232" s="211"/>
      <c r="R232" s="211"/>
      <c r="S232" s="211"/>
      <c r="T232" s="212"/>
      <c r="AT232" s="213" t="s">
        <v>152</v>
      </c>
      <c r="AU232" s="213" t="s">
        <v>83</v>
      </c>
      <c r="AV232" s="13" t="s">
        <v>83</v>
      </c>
      <c r="AW232" s="13" t="s">
        <v>30</v>
      </c>
      <c r="AX232" s="13" t="s">
        <v>81</v>
      </c>
      <c r="AY232" s="213" t="s">
        <v>130</v>
      </c>
    </row>
    <row r="233" spans="2:63" s="12" customFormat="1" ht="22.9" customHeight="1">
      <c r="B233" s="169"/>
      <c r="C233" s="170"/>
      <c r="D233" s="171" t="s">
        <v>72</v>
      </c>
      <c r="E233" s="183" t="s">
        <v>457</v>
      </c>
      <c r="F233" s="183" t="s">
        <v>458</v>
      </c>
      <c r="G233" s="170"/>
      <c r="H233" s="170"/>
      <c r="I233" s="173"/>
      <c r="J233" s="184">
        <f>BK233</f>
        <v>0</v>
      </c>
      <c r="K233" s="170"/>
      <c r="L233" s="175"/>
      <c r="M233" s="176"/>
      <c r="N233" s="177"/>
      <c r="O233" s="177"/>
      <c r="P233" s="178">
        <f>SUM(P234:P235)</f>
        <v>0</v>
      </c>
      <c r="Q233" s="177"/>
      <c r="R233" s="178">
        <f>SUM(R234:R235)</f>
        <v>0</v>
      </c>
      <c r="S233" s="177"/>
      <c r="T233" s="179">
        <f>SUM(T234:T235)</f>
        <v>0</v>
      </c>
      <c r="AR233" s="180" t="s">
        <v>81</v>
      </c>
      <c r="AT233" s="181" t="s">
        <v>72</v>
      </c>
      <c r="AU233" s="181" t="s">
        <v>81</v>
      </c>
      <c r="AY233" s="180" t="s">
        <v>130</v>
      </c>
      <c r="BK233" s="182">
        <f>SUM(BK234:BK235)</f>
        <v>0</v>
      </c>
    </row>
    <row r="234" spans="1:65" s="2" customFormat="1" ht="33" customHeight="1">
      <c r="A234" s="33"/>
      <c r="B234" s="34"/>
      <c r="C234" s="185" t="s">
        <v>335</v>
      </c>
      <c r="D234" s="185" t="s">
        <v>132</v>
      </c>
      <c r="E234" s="186" t="s">
        <v>867</v>
      </c>
      <c r="F234" s="187" t="s">
        <v>868</v>
      </c>
      <c r="G234" s="188" t="s">
        <v>283</v>
      </c>
      <c r="H234" s="189">
        <v>430.747</v>
      </c>
      <c r="I234" s="190"/>
      <c r="J234" s="191">
        <f>ROUND(I234*H234,2)</f>
        <v>0</v>
      </c>
      <c r="K234" s="187" t="s">
        <v>136</v>
      </c>
      <c r="L234" s="38"/>
      <c r="M234" s="192" t="s">
        <v>1</v>
      </c>
      <c r="N234" s="193" t="s">
        <v>38</v>
      </c>
      <c r="O234" s="70"/>
      <c r="P234" s="194">
        <f>O234*H234</f>
        <v>0</v>
      </c>
      <c r="Q234" s="194">
        <v>0</v>
      </c>
      <c r="R234" s="194">
        <f>Q234*H234</f>
        <v>0</v>
      </c>
      <c r="S234" s="194">
        <v>0</v>
      </c>
      <c r="T234" s="195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96" t="s">
        <v>137</v>
      </c>
      <c r="AT234" s="196" t="s">
        <v>132</v>
      </c>
      <c r="AU234" s="196" t="s">
        <v>83</v>
      </c>
      <c r="AY234" s="16" t="s">
        <v>130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16" t="s">
        <v>81</v>
      </c>
      <c r="BK234" s="197">
        <f>ROUND(I234*H234,2)</f>
        <v>0</v>
      </c>
      <c r="BL234" s="16" t="s">
        <v>137</v>
      </c>
      <c r="BM234" s="196" t="s">
        <v>869</v>
      </c>
    </row>
    <row r="235" spans="1:47" s="2" customFormat="1" ht="29.25">
      <c r="A235" s="33"/>
      <c r="B235" s="34"/>
      <c r="C235" s="35"/>
      <c r="D235" s="198" t="s">
        <v>139</v>
      </c>
      <c r="E235" s="35"/>
      <c r="F235" s="199" t="s">
        <v>870</v>
      </c>
      <c r="G235" s="35"/>
      <c r="H235" s="35"/>
      <c r="I235" s="200"/>
      <c r="J235" s="35"/>
      <c r="K235" s="35"/>
      <c r="L235" s="38"/>
      <c r="M235" s="235"/>
      <c r="N235" s="236"/>
      <c r="O235" s="237"/>
      <c r="P235" s="237"/>
      <c r="Q235" s="237"/>
      <c r="R235" s="237"/>
      <c r="S235" s="237"/>
      <c r="T235" s="238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6" t="s">
        <v>139</v>
      </c>
      <c r="AU235" s="16" t="s">
        <v>83</v>
      </c>
    </row>
    <row r="236" spans="1:31" s="2" customFormat="1" ht="6.95" customHeight="1">
      <c r="A236" s="33"/>
      <c r="B236" s="53"/>
      <c r="C236" s="54"/>
      <c r="D236" s="54"/>
      <c r="E236" s="54"/>
      <c r="F236" s="54"/>
      <c r="G236" s="54"/>
      <c r="H236" s="54"/>
      <c r="I236" s="54"/>
      <c r="J236" s="54"/>
      <c r="K236" s="54"/>
      <c r="L236" s="38"/>
      <c r="M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</row>
  </sheetData>
  <sheetProtection algorithmName="SHA-512" hashValue="DpSX8NRSHQ4bPWXlbLpjyPnnT3VlF7Pj8wGGGTV5wfpX8p8Tkwl2ymuoh1hc5eMv6hcAkfR1TiJEoXjFWcy7hA==" saltValue="oHNfa1ZgyYvz4Q3LgDY8V1QXj9T5adna3+V3YaBUIlrJr45zbibjS+oSB9jH3+ecYmoR3hQvxi4HJQZJpeIynA==" spinCount="100000" sheet="1" objects="1" scenarios="1" formatColumns="0" formatRows="0" autoFilter="0"/>
  <autoFilter ref="C121:K23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6" t="s">
        <v>95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9"/>
      <c r="AT3" s="16" t="s">
        <v>83</v>
      </c>
    </row>
    <row r="4" spans="2:46" s="1" customFormat="1" ht="24.95" customHeight="1">
      <c r="B4" s="19"/>
      <c r="D4" s="109" t="s">
        <v>96</v>
      </c>
      <c r="L4" s="19"/>
      <c r="M4" s="11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11" t="s">
        <v>16</v>
      </c>
      <c r="L6" s="19"/>
    </row>
    <row r="7" spans="2:12" s="1" customFormat="1" ht="16.5" customHeight="1">
      <c r="B7" s="19"/>
      <c r="E7" s="280" t="str">
        <f>'Rekapitulace stavby'!K6</f>
        <v>Oprava zatrubněného potoka Č. Kamenice - II. etapa R1</v>
      </c>
      <c r="F7" s="281"/>
      <c r="G7" s="281"/>
      <c r="H7" s="281"/>
      <c r="L7" s="19"/>
    </row>
    <row r="8" spans="1:31" s="2" customFormat="1" ht="12" customHeight="1">
      <c r="A8" s="33"/>
      <c r="B8" s="38"/>
      <c r="C8" s="33"/>
      <c r="D8" s="111" t="s">
        <v>97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8"/>
      <c r="C9" s="33"/>
      <c r="D9" s="33"/>
      <c r="E9" s="282" t="s">
        <v>871</v>
      </c>
      <c r="F9" s="283"/>
      <c r="G9" s="283"/>
      <c r="H9" s="283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11" t="s">
        <v>18</v>
      </c>
      <c r="E11" s="33"/>
      <c r="F11" s="112" t="s">
        <v>1</v>
      </c>
      <c r="G11" s="33"/>
      <c r="H11" s="33"/>
      <c r="I11" s="111" t="s">
        <v>19</v>
      </c>
      <c r="J11" s="112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11" t="s">
        <v>20</v>
      </c>
      <c r="E12" s="33"/>
      <c r="F12" s="112" t="s">
        <v>99</v>
      </c>
      <c r="G12" s="33"/>
      <c r="H12" s="33"/>
      <c r="I12" s="111" t="s">
        <v>22</v>
      </c>
      <c r="J12" s="113" t="str">
        <f>'Rekapitulace stavby'!AN8</f>
        <v>18. 10. 2021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11" t="s">
        <v>24</v>
      </c>
      <c r="E14" s="33"/>
      <c r="F14" s="33"/>
      <c r="G14" s="33"/>
      <c r="H14" s="33"/>
      <c r="I14" s="111" t="s">
        <v>25</v>
      </c>
      <c r="J14" s="112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12" t="s">
        <v>100</v>
      </c>
      <c r="F15" s="33"/>
      <c r="G15" s="33"/>
      <c r="H15" s="33"/>
      <c r="I15" s="111" t="s">
        <v>26</v>
      </c>
      <c r="J15" s="112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11" t="s">
        <v>27</v>
      </c>
      <c r="E17" s="33"/>
      <c r="F17" s="33"/>
      <c r="G17" s="33"/>
      <c r="H17" s="33"/>
      <c r="I17" s="111" t="s">
        <v>25</v>
      </c>
      <c r="J17" s="29" t="str">
        <f>'Rekapitulace stavby'!AN13</f>
        <v>Vyplň údaj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284" t="str">
        <f>'Rekapitulace stavby'!E14</f>
        <v>Vyplň údaj</v>
      </c>
      <c r="F18" s="285"/>
      <c r="G18" s="285"/>
      <c r="H18" s="285"/>
      <c r="I18" s="111" t="s">
        <v>26</v>
      </c>
      <c r="J18" s="29" t="str">
        <f>'Rekapitulace stavby'!AN14</f>
        <v>Vyplň údaj</v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11" t="s">
        <v>29</v>
      </c>
      <c r="E20" s="33"/>
      <c r="F20" s="33"/>
      <c r="G20" s="33"/>
      <c r="H20" s="33"/>
      <c r="I20" s="111" t="s">
        <v>25</v>
      </c>
      <c r="J20" s="112" t="s">
        <v>1</v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12" t="s">
        <v>101</v>
      </c>
      <c r="F21" s="33"/>
      <c r="G21" s="33"/>
      <c r="H21" s="33"/>
      <c r="I21" s="111" t="s">
        <v>26</v>
      </c>
      <c r="J21" s="112" t="s">
        <v>1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11" t="s">
        <v>31</v>
      </c>
      <c r="E23" s="33"/>
      <c r="F23" s="33"/>
      <c r="G23" s="33"/>
      <c r="H23" s="33"/>
      <c r="I23" s="111" t="s">
        <v>25</v>
      </c>
      <c r="J23" s="112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12" t="s">
        <v>102</v>
      </c>
      <c r="F24" s="33"/>
      <c r="G24" s="33"/>
      <c r="H24" s="33"/>
      <c r="I24" s="111" t="s">
        <v>26</v>
      </c>
      <c r="J24" s="112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11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14"/>
      <c r="B27" s="115"/>
      <c r="C27" s="114"/>
      <c r="D27" s="114"/>
      <c r="E27" s="286" t="s">
        <v>1</v>
      </c>
      <c r="F27" s="286"/>
      <c r="G27" s="286"/>
      <c r="H27" s="286"/>
      <c r="I27" s="114"/>
      <c r="J27" s="114"/>
      <c r="K27" s="114"/>
      <c r="L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7"/>
      <c r="E29" s="117"/>
      <c r="F29" s="117"/>
      <c r="G29" s="117"/>
      <c r="H29" s="117"/>
      <c r="I29" s="117"/>
      <c r="J29" s="117"/>
      <c r="K29" s="11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8" t="s">
        <v>33</v>
      </c>
      <c r="E30" s="33"/>
      <c r="F30" s="33"/>
      <c r="G30" s="33"/>
      <c r="H30" s="33"/>
      <c r="I30" s="33"/>
      <c r="J30" s="119">
        <f>ROUND(J120,2)</f>
        <v>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17"/>
      <c r="E31" s="117"/>
      <c r="F31" s="117"/>
      <c r="G31" s="117"/>
      <c r="H31" s="117"/>
      <c r="I31" s="117"/>
      <c r="J31" s="117"/>
      <c r="K31" s="11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20" t="s">
        <v>35</v>
      </c>
      <c r="G32" s="33"/>
      <c r="H32" s="33"/>
      <c r="I32" s="120" t="s">
        <v>34</v>
      </c>
      <c r="J32" s="120" t="s">
        <v>36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21" t="s">
        <v>37</v>
      </c>
      <c r="E33" s="111" t="s">
        <v>38</v>
      </c>
      <c r="F33" s="122">
        <f>ROUND((SUM(BE120:BE137)),2)</f>
        <v>0</v>
      </c>
      <c r="G33" s="33"/>
      <c r="H33" s="33"/>
      <c r="I33" s="123">
        <v>0.21</v>
      </c>
      <c r="J33" s="122">
        <f>ROUND(((SUM(BE120:BE137))*I33),2)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11" t="s">
        <v>39</v>
      </c>
      <c r="F34" s="122">
        <f>ROUND((SUM(BF120:BF137)),2)</f>
        <v>0</v>
      </c>
      <c r="G34" s="33"/>
      <c r="H34" s="33"/>
      <c r="I34" s="123">
        <v>0.15</v>
      </c>
      <c r="J34" s="122">
        <f>ROUND(((SUM(BF120:BF137))*I34),2)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11" t="s">
        <v>40</v>
      </c>
      <c r="F35" s="122">
        <f>ROUND((SUM(BG120:BG137)),2)</f>
        <v>0</v>
      </c>
      <c r="G35" s="33"/>
      <c r="H35" s="33"/>
      <c r="I35" s="123">
        <v>0.21</v>
      </c>
      <c r="J35" s="122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11" t="s">
        <v>41</v>
      </c>
      <c r="F36" s="122">
        <f>ROUND((SUM(BH120:BH137)),2)</f>
        <v>0</v>
      </c>
      <c r="G36" s="33"/>
      <c r="H36" s="33"/>
      <c r="I36" s="123">
        <v>0.15</v>
      </c>
      <c r="J36" s="122">
        <f>0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11" t="s">
        <v>42</v>
      </c>
      <c r="F37" s="122">
        <f>ROUND((SUM(BI120:BI137)),2)</f>
        <v>0</v>
      </c>
      <c r="G37" s="33"/>
      <c r="H37" s="33"/>
      <c r="I37" s="123">
        <v>0</v>
      </c>
      <c r="J37" s="122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24"/>
      <c r="D39" s="125" t="s">
        <v>43</v>
      </c>
      <c r="E39" s="126"/>
      <c r="F39" s="126"/>
      <c r="G39" s="127" t="s">
        <v>44</v>
      </c>
      <c r="H39" s="128" t="s">
        <v>45</v>
      </c>
      <c r="I39" s="126"/>
      <c r="J39" s="129">
        <f>SUM(J30:J37)</f>
        <v>0</v>
      </c>
      <c r="K39" s="130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38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31" t="s">
        <v>46</v>
      </c>
      <c r="E50" s="132"/>
      <c r="F50" s="132"/>
      <c r="G50" s="131" t="s">
        <v>47</v>
      </c>
      <c r="H50" s="132"/>
      <c r="I50" s="132"/>
      <c r="J50" s="132"/>
      <c r="K50" s="132"/>
      <c r="L50" s="50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1:31" s="2" customFormat="1" ht="12.75">
      <c r="A61" s="33"/>
      <c r="B61" s="38"/>
      <c r="C61" s="33"/>
      <c r="D61" s="133" t="s">
        <v>48</v>
      </c>
      <c r="E61" s="134"/>
      <c r="F61" s="135" t="s">
        <v>49</v>
      </c>
      <c r="G61" s="133" t="s">
        <v>48</v>
      </c>
      <c r="H61" s="134"/>
      <c r="I61" s="134"/>
      <c r="J61" s="136" t="s">
        <v>49</v>
      </c>
      <c r="K61" s="134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1:31" s="2" customFormat="1" ht="12.75">
      <c r="A65" s="33"/>
      <c r="B65" s="38"/>
      <c r="C65" s="33"/>
      <c r="D65" s="131" t="s">
        <v>50</v>
      </c>
      <c r="E65" s="137"/>
      <c r="F65" s="137"/>
      <c r="G65" s="131" t="s">
        <v>51</v>
      </c>
      <c r="H65" s="137"/>
      <c r="I65" s="137"/>
      <c r="J65" s="137"/>
      <c r="K65" s="137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1:31" s="2" customFormat="1" ht="12.75">
      <c r="A76" s="33"/>
      <c r="B76" s="38"/>
      <c r="C76" s="33"/>
      <c r="D76" s="133" t="s">
        <v>48</v>
      </c>
      <c r="E76" s="134"/>
      <c r="F76" s="135" t="s">
        <v>49</v>
      </c>
      <c r="G76" s="133" t="s">
        <v>48</v>
      </c>
      <c r="H76" s="134"/>
      <c r="I76" s="134"/>
      <c r="J76" s="136" t="s">
        <v>49</v>
      </c>
      <c r="K76" s="134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103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287" t="str">
        <f>E7</f>
        <v>Oprava zatrubněného potoka Č. Kamenice - II. etapa R1</v>
      </c>
      <c r="F85" s="288"/>
      <c r="G85" s="288"/>
      <c r="H85" s="288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97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5"/>
      <c r="D87" s="35"/>
      <c r="E87" s="239" t="str">
        <f>E9</f>
        <v>05 - VRN</v>
      </c>
      <c r="F87" s="289"/>
      <c r="G87" s="289"/>
      <c r="H87" s="289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5"/>
      <c r="E89" s="35"/>
      <c r="F89" s="26" t="str">
        <f>F12</f>
        <v>Č. Kamenice</v>
      </c>
      <c r="G89" s="35"/>
      <c r="H89" s="35"/>
      <c r="I89" s="28" t="s">
        <v>22</v>
      </c>
      <c r="J89" s="65" t="str">
        <f>IF(J12="","",J12)</f>
        <v>18. 10. 2021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5.2" customHeight="1">
      <c r="A91" s="33"/>
      <c r="B91" s="34"/>
      <c r="C91" s="28" t="s">
        <v>24</v>
      </c>
      <c r="D91" s="35"/>
      <c r="E91" s="35"/>
      <c r="F91" s="26" t="str">
        <f>E15</f>
        <v>Město Č. Kamenice</v>
      </c>
      <c r="G91" s="35"/>
      <c r="H91" s="35"/>
      <c r="I91" s="28" t="s">
        <v>29</v>
      </c>
      <c r="J91" s="31" t="str">
        <f>E21</f>
        <v>Ing. Folbrecht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2" customHeight="1">
      <c r="A92" s="33"/>
      <c r="B92" s="34"/>
      <c r="C92" s="28" t="s">
        <v>27</v>
      </c>
      <c r="D92" s="35"/>
      <c r="E92" s="35"/>
      <c r="F92" s="26" t="str">
        <f>IF(E18="","",E18)</f>
        <v>Vyplň údaj</v>
      </c>
      <c r="G92" s="35"/>
      <c r="H92" s="35"/>
      <c r="I92" s="28" t="s">
        <v>31</v>
      </c>
      <c r="J92" s="31" t="str">
        <f>E24</f>
        <v>J. Nešněra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42" t="s">
        <v>104</v>
      </c>
      <c r="D94" s="143"/>
      <c r="E94" s="143"/>
      <c r="F94" s="143"/>
      <c r="G94" s="143"/>
      <c r="H94" s="143"/>
      <c r="I94" s="143"/>
      <c r="J94" s="144" t="s">
        <v>105</v>
      </c>
      <c r="K94" s="143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45" t="s">
        <v>106</v>
      </c>
      <c r="D96" s="35"/>
      <c r="E96" s="35"/>
      <c r="F96" s="35"/>
      <c r="G96" s="35"/>
      <c r="H96" s="35"/>
      <c r="I96" s="35"/>
      <c r="J96" s="83">
        <f>J120</f>
        <v>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6" t="s">
        <v>107</v>
      </c>
    </row>
    <row r="97" spans="2:12" s="9" customFormat="1" ht="24.95" customHeight="1">
      <c r="B97" s="146"/>
      <c r="C97" s="147"/>
      <c r="D97" s="148" t="s">
        <v>872</v>
      </c>
      <c r="E97" s="149"/>
      <c r="F97" s="149"/>
      <c r="G97" s="149"/>
      <c r="H97" s="149"/>
      <c r="I97" s="149"/>
      <c r="J97" s="150">
        <f>J121</f>
        <v>0</v>
      </c>
      <c r="K97" s="147"/>
      <c r="L97" s="151"/>
    </row>
    <row r="98" spans="2:12" s="10" customFormat="1" ht="19.9" customHeight="1">
      <c r="B98" s="152"/>
      <c r="C98" s="153"/>
      <c r="D98" s="154" t="s">
        <v>873</v>
      </c>
      <c r="E98" s="155"/>
      <c r="F98" s="155"/>
      <c r="G98" s="155"/>
      <c r="H98" s="155"/>
      <c r="I98" s="155"/>
      <c r="J98" s="156">
        <f>J122</f>
        <v>0</v>
      </c>
      <c r="K98" s="153"/>
      <c r="L98" s="157"/>
    </row>
    <row r="99" spans="2:12" s="10" customFormat="1" ht="19.9" customHeight="1">
      <c r="B99" s="152"/>
      <c r="C99" s="153"/>
      <c r="D99" s="154" t="s">
        <v>874</v>
      </c>
      <c r="E99" s="155"/>
      <c r="F99" s="155"/>
      <c r="G99" s="155"/>
      <c r="H99" s="155"/>
      <c r="I99" s="155"/>
      <c r="J99" s="156">
        <f>J131</f>
        <v>0</v>
      </c>
      <c r="K99" s="153"/>
      <c r="L99" s="157"/>
    </row>
    <row r="100" spans="2:12" s="10" customFormat="1" ht="19.9" customHeight="1">
      <c r="B100" s="152"/>
      <c r="C100" s="153"/>
      <c r="D100" s="154" t="s">
        <v>875</v>
      </c>
      <c r="E100" s="155"/>
      <c r="F100" s="155"/>
      <c r="G100" s="155"/>
      <c r="H100" s="155"/>
      <c r="I100" s="155"/>
      <c r="J100" s="156">
        <f>J135</f>
        <v>0</v>
      </c>
      <c r="K100" s="153"/>
      <c r="L100" s="157"/>
    </row>
    <row r="101" spans="1:31" s="2" customFormat="1" ht="21.75" customHeight="1">
      <c r="A101" s="33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50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31" s="2" customFormat="1" ht="6.95" customHeight="1">
      <c r="A102" s="33"/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31" s="2" customFormat="1" ht="6.95" customHeight="1">
      <c r="A106" s="33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24.95" customHeight="1">
      <c r="A107" s="33"/>
      <c r="B107" s="34"/>
      <c r="C107" s="22" t="s">
        <v>115</v>
      </c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6.95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12" customHeight="1">
      <c r="A109" s="33"/>
      <c r="B109" s="34"/>
      <c r="C109" s="28" t="s">
        <v>16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6.5" customHeight="1">
      <c r="A110" s="33"/>
      <c r="B110" s="34"/>
      <c r="C110" s="35"/>
      <c r="D110" s="35"/>
      <c r="E110" s="287" t="str">
        <f>E7</f>
        <v>Oprava zatrubněného potoka Č. Kamenice - II. etapa R1</v>
      </c>
      <c r="F110" s="288"/>
      <c r="G110" s="288"/>
      <c r="H110" s="288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97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6.5" customHeight="1">
      <c r="A112" s="33"/>
      <c r="B112" s="34"/>
      <c r="C112" s="35"/>
      <c r="D112" s="35"/>
      <c r="E112" s="239" t="str">
        <f>E9</f>
        <v>05 - VRN</v>
      </c>
      <c r="F112" s="289"/>
      <c r="G112" s="289"/>
      <c r="H112" s="289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20</v>
      </c>
      <c r="D114" s="35"/>
      <c r="E114" s="35"/>
      <c r="F114" s="26" t="str">
        <f>F12</f>
        <v>Č. Kamenice</v>
      </c>
      <c r="G114" s="35"/>
      <c r="H114" s="35"/>
      <c r="I114" s="28" t="s">
        <v>22</v>
      </c>
      <c r="J114" s="65" t="str">
        <f>IF(J12="","",J12)</f>
        <v>18. 10. 2021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2" customHeight="1">
      <c r="A116" s="33"/>
      <c r="B116" s="34"/>
      <c r="C116" s="28" t="s">
        <v>24</v>
      </c>
      <c r="D116" s="35"/>
      <c r="E116" s="35"/>
      <c r="F116" s="26" t="str">
        <f>E15</f>
        <v>Město Č. Kamenice</v>
      </c>
      <c r="G116" s="35"/>
      <c r="H116" s="35"/>
      <c r="I116" s="28" t="s">
        <v>29</v>
      </c>
      <c r="J116" s="31" t="str">
        <f>E21</f>
        <v>Ing. Folbrecht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27</v>
      </c>
      <c r="D117" s="35"/>
      <c r="E117" s="35"/>
      <c r="F117" s="26" t="str">
        <f>IF(E18="","",E18)</f>
        <v>Vyplň údaj</v>
      </c>
      <c r="G117" s="35"/>
      <c r="H117" s="35"/>
      <c r="I117" s="28" t="s">
        <v>31</v>
      </c>
      <c r="J117" s="31" t="str">
        <f>E24</f>
        <v>J. Nešněra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0.3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1" customFormat="1" ht="29.25" customHeight="1">
      <c r="A119" s="158"/>
      <c r="B119" s="159"/>
      <c r="C119" s="160" t="s">
        <v>116</v>
      </c>
      <c r="D119" s="161" t="s">
        <v>58</v>
      </c>
      <c r="E119" s="161" t="s">
        <v>54</v>
      </c>
      <c r="F119" s="161" t="s">
        <v>55</v>
      </c>
      <c r="G119" s="161" t="s">
        <v>117</v>
      </c>
      <c r="H119" s="161" t="s">
        <v>118</v>
      </c>
      <c r="I119" s="161" t="s">
        <v>119</v>
      </c>
      <c r="J119" s="161" t="s">
        <v>105</v>
      </c>
      <c r="K119" s="162" t="s">
        <v>120</v>
      </c>
      <c r="L119" s="163"/>
      <c r="M119" s="74" t="s">
        <v>1</v>
      </c>
      <c r="N119" s="75" t="s">
        <v>37</v>
      </c>
      <c r="O119" s="75" t="s">
        <v>121</v>
      </c>
      <c r="P119" s="75" t="s">
        <v>122</v>
      </c>
      <c r="Q119" s="75" t="s">
        <v>123</v>
      </c>
      <c r="R119" s="75" t="s">
        <v>124</v>
      </c>
      <c r="S119" s="75" t="s">
        <v>125</v>
      </c>
      <c r="T119" s="76" t="s">
        <v>126</v>
      </c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</row>
    <row r="120" spans="1:63" s="2" customFormat="1" ht="22.9" customHeight="1">
      <c r="A120" s="33"/>
      <c r="B120" s="34"/>
      <c r="C120" s="81" t="s">
        <v>127</v>
      </c>
      <c r="D120" s="35"/>
      <c r="E120" s="35"/>
      <c r="F120" s="35"/>
      <c r="G120" s="35"/>
      <c r="H120" s="35"/>
      <c r="I120" s="35"/>
      <c r="J120" s="164">
        <f>BK120</f>
        <v>0</v>
      </c>
      <c r="K120" s="35"/>
      <c r="L120" s="38"/>
      <c r="M120" s="77"/>
      <c r="N120" s="165"/>
      <c r="O120" s="78"/>
      <c r="P120" s="166">
        <f>P121</f>
        <v>0</v>
      </c>
      <c r="Q120" s="78"/>
      <c r="R120" s="166">
        <f>R121</f>
        <v>0</v>
      </c>
      <c r="S120" s="78"/>
      <c r="T120" s="167">
        <f>T121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72</v>
      </c>
      <c r="AU120" s="16" t="s">
        <v>107</v>
      </c>
      <c r="BK120" s="168">
        <f>BK121</f>
        <v>0</v>
      </c>
    </row>
    <row r="121" spans="2:63" s="12" customFormat="1" ht="25.9" customHeight="1">
      <c r="B121" s="169"/>
      <c r="C121" s="170"/>
      <c r="D121" s="171" t="s">
        <v>72</v>
      </c>
      <c r="E121" s="172" t="s">
        <v>94</v>
      </c>
      <c r="F121" s="172" t="s">
        <v>876</v>
      </c>
      <c r="G121" s="170"/>
      <c r="H121" s="170"/>
      <c r="I121" s="173"/>
      <c r="J121" s="174">
        <f>BK121</f>
        <v>0</v>
      </c>
      <c r="K121" s="170"/>
      <c r="L121" s="175"/>
      <c r="M121" s="176"/>
      <c r="N121" s="177"/>
      <c r="O121" s="177"/>
      <c r="P121" s="178">
        <f>P122+P131+P135</f>
        <v>0</v>
      </c>
      <c r="Q121" s="177"/>
      <c r="R121" s="178">
        <f>R122+R131+R135</f>
        <v>0</v>
      </c>
      <c r="S121" s="177"/>
      <c r="T121" s="179">
        <f>T122+T131+T135</f>
        <v>0</v>
      </c>
      <c r="AR121" s="180" t="s">
        <v>161</v>
      </c>
      <c r="AT121" s="181" t="s">
        <v>72</v>
      </c>
      <c r="AU121" s="181" t="s">
        <v>73</v>
      </c>
      <c r="AY121" s="180" t="s">
        <v>130</v>
      </c>
      <c r="BK121" s="182">
        <f>BK122+BK131+BK135</f>
        <v>0</v>
      </c>
    </row>
    <row r="122" spans="2:63" s="12" customFormat="1" ht="22.9" customHeight="1">
      <c r="B122" s="169"/>
      <c r="C122" s="170"/>
      <c r="D122" s="171" t="s">
        <v>72</v>
      </c>
      <c r="E122" s="183" t="s">
        <v>877</v>
      </c>
      <c r="F122" s="183" t="s">
        <v>878</v>
      </c>
      <c r="G122" s="170"/>
      <c r="H122" s="170"/>
      <c r="I122" s="173"/>
      <c r="J122" s="184">
        <f>BK122</f>
        <v>0</v>
      </c>
      <c r="K122" s="170"/>
      <c r="L122" s="175"/>
      <c r="M122" s="176"/>
      <c r="N122" s="177"/>
      <c r="O122" s="177"/>
      <c r="P122" s="178">
        <f>SUM(P123:P130)</f>
        <v>0</v>
      </c>
      <c r="Q122" s="177"/>
      <c r="R122" s="178">
        <f>SUM(R123:R130)</f>
        <v>0</v>
      </c>
      <c r="S122" s="177"/>
      <c r="T122" s="179">
        <f>SUM(T123:T130)</f>
        <v>0</v>
      </c>
      <c r="AR122" s="180" t="s">
        <v>161</v>
      </c>
      <c r="AT122" s="181" t="s">
        <v>72</v>
      </c>
      <c r="AU122" s="181" t="s">
        <v>81</v>
      </c>
      <c r="AY122" s="180" t="s">
        <v>130</v>
      </c>
      <c r="BK122" s="182">
        <f>SUM(BK123:BK130)</f>
        <v>0</v>
      </c>
    </row>
    <row r="123" spans="1:65" s="2" customFormat="1" ht="16.5" customHeight="1">
      <c r="A123" s="33"/>
      <c r="B123" s="34"/>
      <c r="C123" s="185" t="s">
        <v>81</v>
      </c>
      <c r="D123" s="185" t="s">
        <v>132</v>
      </c>
      <c r="E123" s="186" t="s">
        <v>879</v>
      </c>
      <c r="F123" s="187" t="s">
        <v>880</v>
      </c>
      <c r="G123" s="188" t="s">
        <v>881</v>
      </c>
      <c r="H123" s="189">
        <v>1</v>
      </c>
      <c r="I123" s="190"/>
      <c r="J123" s="191">
        <f>ROUND(I123*H123,2)</f>
        <v>0</v>
      </c>
      <c r="K123" s="187" t="s">
        <v>882</v>
      </c>
      <c r="L123" s="38"/>
      <c r="M123" s="192" t="s">
        <v>1</v>
      </c>
      <c r="N123" s="193" t="s">
        <v>38</v>
      </c>
      <c r="O123" s="70"/>
      <c r="P123" s="194">
        <f>O123*H123</f>
        <v>0</v>
      </c>
      <c r="Q123" s="194">
        <v>0</v>
      </c>
      <c r="R123" s="194">
        <f>Q123*H123</f>
        <v>0</v>
      </c>
      <c r="S123" s="194">
        <v>0</v>
      </c>
      <c r="T123" s="195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96" t="s">
        <v>883</v>
      </c>
      <c r="AT123" s="196" t="s">
        <v>132</v>
      </c>
      <c r="AU123" s="196" t="s">
        <v>83</v>
      </c>
      <c r="AY123" s="16" t="s">
        <v>130</v>
      </c>
      <c r="BE123" s="197">
        <f>IF(N123="základní",J123,0)</f>
        <v>0</v>
      </c>
      <c r="BF123" s="197">
        <f>IF(N123="snížená",J123,0)</f>
        <v>0</v>
      </c>
      <c r="BG123" s="197">
        <f>IF(N123="zákl. přenesená",J123,0)</f>
        <v>0</v>
      </c>
      <c r="BH123" s="197">
        <f>IF(N123="sníž. přenesená",J123,0)</f>
        <v>0</v>
      </c>
      <c r="BI123" s="197">
        <f>IF(N123="nulová",J123,0)</f>
        <v>0</v>
      </c>
      <c r="BJ123" s="16" t="s">
        <v>81</v>
      </c>
      <c r="BK123" s="197">
        <f>ROUND(I123*H123,2)</f>
        <v>0</v>
      </c>
      <c r="BL123" s="16" t="s">
        <v>883</v>
      </c>
      <c r="BM123" s="196" t="s">
        <v>884</v>
      </c>
    </row>
    <row r="124" spans="1:47" s="2" customFormat="1" ht="11.25">
      <c r="A124" s="33"/>
      <c r="B124" s="34"/>
      <c r="C124" s="35"/>
      <c r="D124" s="198" t="s">
        <v>139</v>
      </c>
      <c r="E124" s="35"/>
      <c r="F124" s="199" t="s">
        <v>880</v>
      </c>
      <c r="G124" s="35"/>
      <c r="H124" s="35"/>
      <c r="I124" s="200"/>
      <c r="J124" s="35"/>
      <c r="K124" s="35"/>
      <c r="L124" s="38"/>
      <c r="M124" s="201"/>
      <c r="N124" s="202"/>
      <c r="O124" s="70"/>
      <c r="P124" s="70"/>
      <c r="Q124" s="70"/>
      <c r="R124" s="70"/>
      <c r="S124" s="70"/>
      <c r="T124" s="71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6" t="s">
        <v>139</v>
      </c>
      <c r="AU124" s="16" t="s">
        <v>83</v>
      </c>
    </row>
    <row r="125" spans="1:65" s="2" customFormat="1" ht="16.5" customHeight="1">
      <c r="A125" s="33"/>
      <c r="B125" s="34"/>
      <c r="C125" s="185" t="s">
        <v>83</v>
      </c>
      <c r="D125" s="185" t="s">
        <v>132</v>
      </c>
      <c r="E125" s="186" t="s">
        <v>885</v>
      </c>
      <c r="F125" s="187" t="s">
        <v>886</v>
      </c>
      <c r="G125" s="188" t="s">
        <v>881</v>
      </c>
      <c r="H125" s="189">
        <v>1</v>
      </c>
      <c r="I125" s="190"/>
      <c r="J125" s="191">
        <f>ROUND(I125*H125,2)</f>
        <v>0</v>
      </c>
      <c r="K125" s="187" t="s">
        <v>882</v>
      </c>
      <c r="L125" s="38"/>
      <c r="M125" s="192" t="s">
        <v>1</v>
      </c>
      <c r="N125" s="193" t="s">
        <v>38</v>
      </c>
      <c r="O125" s="70"/>
      <c r="P125" s="194">
        <f>O125*H125</f>
        <v>0</v>
      </c>
      <c r="Q125" s="194">
        <v>0</v>
      </c>
      <c r="R125" s="194">
        <f>Q125*H125</f>
        <v>0</v>
      </c>
      <c r="S125" s="194">
        <v>0</v>
      </c>
      <c r="T125" s="195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96" t="s">
        <v>883</v>
      </c>
      <c r="AT125" s="196" t="s">
        <v>132</v>
      </c>
      <c r="AU125" s="196" t="s">
        <v>83</v>
      </c>
      <c r="AY125" s="16" t="s">
        <v>130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16" t="s">
        <v>81</v>
      </c>
      <c r="BK125" s="197">
        <f>ROUND(I125*H125,2)</f>
        <v>0</v>
      </c>
      <c r="BL125" s="16" t="s">
        <v>883</v>
      </c>
      <c r="BM125" s="196" t="s">
        <v>887</v>
      </c>
    </row>
    <row r="126" spans="1:47" s="2" customFormat="1" ht="11.25">
      <c r="A126" s="33"/>
      <c r="B126" s="34"/>
      <c r="C126" s="35"/>
      <c r="D126" s="198" t="s">
        <v>139</v>
      </c>
      <c r="E126" s="35"/>
      <c r="F126" s="199" t="s">
        <v>886</v>
      </c>
      <c r="G126" s="35"/>
      <c r="H126" s="35"/>
      <c r="I126" s="200"/>
      <c r="J126" s="35"/>
      <c r="K126" s="35"/>
      <c r="L126" s="38"/>
      <c r="M126" s="201"/>
      <c r="N126" s="202"/>
      <c r="O126" s="70"/>
      <c r="P126" s="70"/>
      <c r="Q126" s="70"/>
      <c r="R126" s="70"/>
      <c r="S126" s="70"/>
      <c r="T126" s="71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6" t="s">
        <v>139</v>
      </c>
      <c r="AU126" s="16" t="s">
        <v>83</v>
      </c>
    </row>
    <row r="127" spans="1:65" s="2" customFormat="1" ht="16.5" customHeight="1">
      <c r="A127" s="33"/>
      <c r="B127" s="34"/>
      <c r="C127" s="185" t="s">
        <v>146</v>
      </c>
      <c r="D127" s="185" t="s">
        <v>132</v>
      </c>
      <c r="E127" s="186" t="s">
        <v>888</v>
      </c>
      <c r="F127" s="187" t="s">
        <v>889</v>
      </c>
      <c r="G127" s="188" t="s">
        <v>881</v>
      </c>
      <c r="H127" s="189">
        <v>1</v>
      </c>
      <c r="I127" s="190"/>
      <c r="J127" s="191">
        <f>ROUND(I127*H127,2)</f>
        <v>0</v>
      </c>
      <c r="K127" s="187" t="s">
        <v>890</v>
      </c>
      <c r="L127" s="38"/>
      <c r="M127" s="192" t="s">
        <v>1</v>
      </c>
      <c r="N127" s="193" t="s">
        <v>38</v>
      </c>
      <c r="O127" s="70"/>
      <c r="P127" s="194">
        <f>O127*H127</f>
        <v>0</v>
      </c>
      <c r="Q127" s="194">
        <v>0</v>
      </c>
      <c r="R127" s="194">
        <f>Q127*H127</f>
        <v>0</v>
      </c>
      <c r="S127" s="194">
        <v>0</v>
      </c>
      <c r="T127" s="195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96" t="s">
        <v>883</v>
      </c>
      <c r="AT127" s="196" t="s">
        <v>132</v>
      </c>
      <c r="AU127" s="196" t="s">
        <v>83</v>
      </c>
      <c r="AY127" s="16" t="s">
        <v>130</v>
      </c>
      <c r="BE127" s="197">
        <f>IF(N127="základní",J127,0)</f>
        <v>0</v>
      </c>
      <c r="BF127" s="197">
        <f>IF(N127="snížená",J127,0)</f>
        <v>0</v>
      </c>
      <c r="BG127" s="197">
        <f>IF(N127="zákl. přenesená",J127,0)</f>
        <v>0</v>
      </c>
      <c r="BH127" s="197">
        <f>IF(N127="sníž. přenesená",J127,0)</f>
        <v>0</v>
      </c>
      <c r="BI127" s="197">
        <f>IF(N127="nulová",J127,0)</f>
        <v>0</v>
      </c>
      <c r="BJ127" s="16" t="s">
        <v>81</v>
      </c>
      <c r="BK127" s="197">
        <f>ROUND(I127*H127,2)</f>
        <v>0</v>
      </c>
      <c r="BL127" s="16" t="s">
        <v>883</v>
      </c>
      <c r="BM127" s="196" t="s">
        <v>891</v>
      </c>
    </row>
    <row r="128" spans="1:47" s="2" customFormat="1" ht="11.25">
      <c r="A128" s="33"/>
      <c r="B128" s="34"/>
      <c r="C128" s="35"/>
      <c r="D128" s="198" t="s">
        <v>139</v>
      </c>
      <c r="E128" s="35"/>
      <c r="F128" s="199" t="s">
        <v>889</v>
      </c>
      <c r="G128" s="35"/>
      <c r="H128" s="35"/>
      <c r="I128" s="200"/>
      <c r="J128" s="35"/>
      <c r="K128" s="35"/>
      <c r="L128" s="38"/>
      <c r="M128" s="201"/>
      <c r="N128" s="202"/>
      <c r="O128" s="70"/>
      <c r="P128" s="70"/>
      <c r="Q128" s="70"/>
      <c r="R128" s="70"/>
      <c r="S128" s="70"/>
      <c r="T128" s="71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6" t="s">
        <v>139</v>
      </c>
      <c r="AU128" s="16" t="s">
        <v>83</v>
      </c>
    </row>
    <row r="129" spans="1:65" s="2" customFormat="1" ht="16.5" customHeight="1">
      <c r="A129" s="33"/>
      <c r="B129" s="34"/>
      <c r="C129" s="185" t="s">
        <v>137</v>
      </c>
      <c r="D129" s="185" t="s">
        <v>132</v>
      </c>
      <c r="E129" s="186" t="s">
        <v>892</v>
      </c>
      <c r="F129" s="187" t="s">
        <v>893</v>
      </c>
      <c r="G129" s="188" t="s">
        <v>881</v>
      </c>
      <c r="H129" s="189">
        <v>1</v>
      </c>
      <c r="I129" s="190"/>
      <c r="J129" s="191">
        <f>ROUND(I129*H129,2)</f>
        <v>0</v>
      </c>
      <c r="K129" s="187" t="s">
        <v>890</v>
      </c>
      <c r="L129" s="38"/>
      <c r="M129" s="192" t="s">
        <v>1</v>
      </c>
      <c r="N129" s="193" t="s">
        <v>38</v>
      </c>
      <c r="O129" s="70"/>
      <c r="P129" s="194">
        <f>O129*H129</f>
        <v>0</v>
      </c>
      <c r="Q129" s="194">
        <v>0</v>
      </c>
      <c r="R129" s="194">
        <f>Q129*H129</f>
        <v>0</v>
      </c>
      <c r="S129" s="194">
        <v>0</v>
      </c>
      <c r="T129" s="19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96" t="s">
        <v>883</v>
      </c>
      <c r="AT129" s="196" t="s">
        <v>132</v>
      </c>
      <c r="AU129" s="196" t="s">
        <v>83</v>
      </c>
      <c r="AY129" s="16" t="s">
        <v>130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6" t="s">
        <v>81</v>
      </c>
      <c r="BK129" s="197">
        <f>ROUND(I129*H129,2)</f>
        <v>0</v>
      </c>
      <c r="BL129" s="16" t="s">
        <v>883</v>
      </c>
      <c r="BM129" s="196" t="s">
        <v>894</v>
      </c>
    </row>
    <row r="130" spans="1:47" s="2" customFormat="1" ht="11.25">
      <c r="A130" s="33"/>
      <c r="B130" s="34"/>
      <c r="C130" s="35"/>
      <c r="D130" s="198" t="s">
        <v>139</v>
      </c>
      <c r="E130" s="35"/>
      <c r="F130" s="199" t="s">
        <v>895</v>
      </c>
      <c r="G130" s="35"/>
      <c r="H130" s="35"/>
      <c r="I130" s="200"/>
      <c r="J130" s="35"/>
      <c r="K130" s="35"/>
      <c r="L130" s="38"/>
      <c r="M130" s="201"/>
      <c r="N130" s="202"/>
      <c r="O130" s="70"/>
      <c r="P130" s="70"/>
      <c r="Q130" s="70"/>
      <c r="R130" s="70"/>
      <c r="S130" s="70"/>
      <c r="T130" s="71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139</v>
      </c>
      <c r="AU130" s="16" t="s">
        <v>83</v>
      </c>
    </row>
    <row r="131" spans="2:63" s="12" customFormat="1" ht="22.9" customHeight="1">
      <c r="B131" s="169"/>
      <c r="C131" s="170"/>
      <c r="D131" s="171" t="s">
        <v>72</v>
      </c>
      <c r="E131" s="183" t="s">
        <v>896</v>
      </c>
      <c r="F131" s="183" t="s">
        <v>897</v>
      </c>
      <c r="G131" s="170"/>
      <c r="H131" s="170"/>
      <c r="I131" s="173"/>
      <c r="J131" s="184">
        <f>BK131</f>
        <v>0</v>
      </c>
      <c r="K131" s="170"/>
      <c r="L131" s="175"/>
      <c r="M131" s="176"/>
      <c r="N131" s="177"/>
      <c r="O131" s="177"/>
      <c r="P131" s="178">
        <f>SUM(P132:P134)</f>
        <v>0</v>
      </c>
      <c r="Q131" s="177"/>
      <c r="R131" s="178">
        <f>SUM(R132:R134)</f>
        <v>0</v>
      </c>
      <c r="S131" s="177"/>
      <c r="T131" s="179">
        <f>SUM(T132:T134)</f>
        <v>0</v>
      </c>
      <c r="AR131" s="180" t="s">
        <v>161</v>
      </c>
      <c r="AT131" s="181" t="s">
        <v>72</v>
      </c>
      <c r="AU131" s="181" t="s">
        <v>81</v>
      </c>
      <c r="AY131" s="180" t="s">
        <v>130</v>
      </c>
      <c r="BK131" s="182">
        <f>SUM(BK132:BK134)</f>
        <v>0</v>
      </c>
    </row>
    <row r="132" spans="1:65" s="2" customFormat="1" ht="16.5" customHeight="1">
      <c r="A132" s="33"/>
      <c r="B132" s="34"/>
      <c r="C132" s="185" t="s">
        <v>161</v>
      </c>
      <c r="D132" s="185" t="s">
        <v>132</v>
      </c>
      <c r="E132" s="186" t="s">
        <v>898</v>
      </c>
      <c r="F132" s="187" t="s">
        <v>899</v>
      </c>
      <c r="G132" s="188" t="s">
        <v>881</v>
      </c>
      <c r="H132" s="189">
        <v>1</v>
      </c>
      <c r="I132" s="190"/>
      <c r="J132" s="191">
        <f>ROUND(I132*H132,2)</f>
        <v>0</v>
      </c>
      <c r="K132" s="187" t="s">
        <v>882</v>
      </c>
      <c r="L132" s="38"/>
      <c r="M132" s="192" t="s">
        <v>1</v>
      </c>
      <c r="N132" s="193" t="s">
        <v>38</v>
      </c>
      <c r="O132" s="70"/>
      <c r="P132" s="194">
        <f>O132*H132</f>
        <v>0</v>
      </c>
      <c r="Q132" s="194">
        <v>0</v>
      </c>
      <c r="R132" s="194">
        <f>Q132*H132</f>
        <v>0</v>
      </c>
      <c r="S132" s="194">
        <v>0</v>
      </c>
      <c r="T132" s="195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96" t="s">
        <v>883</v>
      </c>
      <c r="AT132" s="196" t="s">
        <v>132</v>
      </c>
      <c r="AU132" s="196" t="s">
        <v>83</v>
      </c>
      <c r="AY132" s="16" t="s">
        <v>130</v>
      </c>
      <c r="BE132" s="197">
        <f>IF(N132="základní",J132,0)</f>
        <v>0</v>
      </c>
      <c r="BF132" s="197">
        <f>IF(N132="snížená",J132,0)</f>
        <v>0</v>
      </c>
      <c r="BG132" s="197">
        <f>IF(N132="zákl. přenesená",J132,0)</f>
        <v>0</v>
      </c>
      <c r="BH132" s="197">
        <f>IF(N132="sníž. přenesená",J132,0)</f>
        <v>0</v>
      </c>
      <c r="BI132" s="197">
        <f>IF(N132="nulová",J132,0)</f>
        <v>0</v>
      </c>
      <c r="BJ132" s="16" t="s">
        <v>81</v>
      </c>
      <c r="BK132" s="197">
        <f>ROUND(I132*H132,2)</f>
        <v>0</v>
      </c>
      <c r="BL132" s="16" t="s">
        <v>883</v>
      </c>
      <c r="BM132" s="196" t="s">
        <v>900</v>
      </c>
    </row>
    <row r="133" spans="1:47" s="2" customFormat="1" ht="11.25">
      <c r="A133" s="33"/>
      <c r="B133" s="34"/>
      <c r="C133" s="35"/>
      <c r="D133" s="198" t="s">
        <v>139</v>
      </c>
      <c r="E133" s="35"/>
      <c r="F133" s="199" t="s">
        <v>899</v>
      </c>
      <c r="G133" s="35"/>
      <c r="H133" s="35"/>
      <c r="I133" s="200"/>
      <c r="J133" s="35"/>
      <c r="K133" s="35"/>
      <c r="L133" s="38"/>
      <c r="M133" s="201"/>
      <c r="N133" s="202"/>
      <c r="O133" s="70"/>
      <c r="P133" s="70"/>
      <c r="Q133" s="70"/>
      <c r="R133" s="70"/>
      <c r="S133" s="70"/>
      <c r="T133" s="71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139</v>
      </c>
      <c r="AU133" s="16" t="s">
        <v>83</v>
      </c>
    </row>
    <row r="134" spans="2:51" s="13" customFormat="1" ht="11.25">
      <c r="B134" s="203"/>
      <c r="C134" s="204"/>
      <c r="D134" s="198" t="s">
        <v>152</v>
      </c>
      <c r="E134" s="205" t="s">
        <v>1</v>
      </c>
      <c r="F134" s="206" t="s">
        <v>81</v>
      </c>
      <c r="G134" s="204"/>
      <c r="H134" s="207">
        <v>1</v>
      </c>
      <c r="I134" s="208"/>
      <c r="J134" s="204"/>
      <c r="K134" s="204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152</v>
      </c>
      <c r="AU134" s="213" t="s">
        <v>83</v>
      </c>
      <c r="AV134" s="13" t="s">
        <v>83</v>
      </c>
      <c r="AW134" s="13" t="s">
        <v>30</v>
      </c>
      <c r="AX134" s="13" t="s">
        <v>81</v>
      </c>
      <c r="AY134" s="213" t="s">
        <v>130</v>
      </c>
    </row>
    <row r="135" spans="2:63" s="12" customFormat="1" ht="22.9" customHeight="1">
      <c r="B135" s="169"/>
      <c r="C135" s="170"/>
      <c r="D135" s="171" t="s">
        <v>72</v>
      </c>
      <c r="E135" s="183" t="s">
        <v>901</v>
      </c>
      <c r="F135" s="183" t="s">
        <v>902</v>
      </c>
      <c r="G135" s="170"/>
      <c r="H135" s="170"/>
      <c r="I135" s="173"/>
      <c r="J135" s="184">
        <f>BK135</f>
        <v>0</v>
      </c>
      <c r="K135" s="170"/>
      <c r="L135" s="175"/>
      <c r="M135" s="176"/>
      <c r="N135" s="177"/>
      <c r="O135" s="177"/>
      <c r="P135" s="178">
        <f>SUM(P136:P137)</f>
        <v>0</v>
      </c>
      <c r="Q135" s="177"/>
      <c r="R135" s="178">
        <f>SUM(R136:R137)</f>
        <v>0</v>
      </c>
      <c r="S135" s="177"/>
      <c r="T135" s="179">
        <f>SUM(T136:T137)</f>
        <v>0</v>
      </c>
      <c r="AR135" s="180" t="s">
        <v>161</v>
      </c>
      <c r="AT135" s="181" t="s">
        <v>72</v>
      </c>
      <c r="AU135" s="181" t="s">
        <v>81</v>
      </c>
      <c r="AY135" s="180" t="s">
        <v>130</v>
      </c>
      <c r="BK135" s="182">
        <f>SUM(BK136:BK137)</f>
        <v>0</v>
      </c>
    </row>
    <row r="136" spans="1:65" s="2" customFormat="1" ht="16.5" customHeight="1">
      <c r="A136" s="33"/>
      <c r="B136" s="34"/>
      <c r="C136" s="185" t="s">
        <v>167</v>
      </c>
      <c r="D136" s="185" t="s">
        <v>132</v>
      </c>
      <c r="E136" s="186" t="s">
        <v>903</v>
      </c>
      <c r="F136" s="187" t="s">
        <v>904</v>
      </c>
      <c r="G136" s="188" t="s">
        <v>881</v>
      </c>
      <c r="H136" s="189">
        <v>1</v>
      </c>
      <c r="I136" s="190"/>
      <c r="J136" s="191">
        <f>ROUND(I136*H136,2)</f>
        <v>0</v>
      </c>
      <c r="K136" s="187" t="s">
        <v>882</v>
      </c>
      <c r="L136" s="38"/>
      <c r="M136" s="192" t="s">
        <v>1</v>
      </c>
      <c r="N136" s="193" t="s">
        <v>38</v>
      </c>
      <c r="O136" s="70"/>
      <c r="P136" s="194">
        <f>O136*H136</f>
        <v>0</v>
      </c>
      <c r="Q136" s="194">
        <v>0</v>
      </c>
      <c r="R136" s="194">
        <f>Q136*H136</f>
        <v>0</v>
      </c>
      <c r="S136" s="194">
        <v>0</v>
      </c>
      <c r="T136" s="195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96" t="s">
        <v>883</v>
      </c>
      <c r="AT136" s="196" t="s">
        <v>132</v>
      </c>
      <c r="AU136" s="196" t="s">
        <v>83</v>
      </c>
      <c r="AY136" s="16" t="s">
        <v>130</v>
      </c>
      <c r="BE136" s="197">
        <f>IF(N136="základní",J136,0)</f>
        <v>0</v>
      </c>
      <c r="BF136" s="197">
        <f>IF(N136="snížená",J136,0)</f>
        <v>0</v>
      </c>
      <c r="BG136" s="197">
        <f>IF(N136="zákl. přenesená",J136,0)</f>
        <v>0</v>
      </c>
      <c r="BH136" s="197">
        <f>IF(N136="sníž. přenesená",J136,0)</f>
        <v>0</v>
      </c>
      <c r="BI136" s="197">
        <f>IF(N136="nulová",J136,0)</f>
        <v>0</v>
      </c>
      <c r="BJ136" s="16" t="s">
        <v>81</v>
      </c>
      <c r="BK136" s="197">
        <f>ROUND(I136*H136,2)</f>
        <v>0</v>
      </c>
      <c r="BL136" s="16" t="s">
        <v>883</v>
      </c>
      <c r="BM136" s="196" t="s">
        <v>905</v>
      </c>
    </row>
    <row r="137" spans="1:47" s="2" customFormat="1" ht="11.25">
      <c r="A137" s="33"/>
      <c r="B137" s="34"/>
      <c r="C137" s="35"/>
      <c r="D137" s="198" t="s">
        <v>139</v>
      </c>
      <c r="E137" s="35"/>
      <c r="F137" s="199" t="s">
        <v>904</v>
      </c>
      <c r="G137" s="35"/>
      <c r="H137" s="35"/>
      <c r="I137" s="200"/>
      <c r="J137" s="35"/>
      <c r="K137" s="35"/>
      <c r="L137" s="38"/>
      <c r="M137" s="235"/>
      <c r="N137" s="236"/>
      <c r="O137" s="237"/>
      <c r="P137" s="237"/>
      <c r="Q137" s="237"/>
      <c r="R137" s="237"/>
      <c r="S137" s="237"/>
      <c r="T137" s="238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6" t="s">
        <v>139</v>
      </c>
      <c r="AU137" s="16" t="s">
        <v>83</v>
      </c>
    </row>
    <row r="138" spans="1:31" s="2" customFormat="1" ht="6.95" customHeight="1">
      <c r="A138" s="33"/>
      <c r="B138" s="53"/>
      <c r="C138" s="54"/>
      <c r="D138" s="54"/>
      <c r="E138" s="54"/>
      <c r="F138" s="54"/>
      <c r="G138" s="54"/>
      <c r="H138" s="54"/>
      <c r="I138" s="54"/>
      <c r="J138" s="54"/>
      <c r="K138" s="54"/>
      <c r="L138" s="38"/>
      <c r="M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</sheetData>
  <sheetProtection algorithmName="SHA-512" hashValue="aWKHVlrhiCaoG1VkOeK6NcPN6j4vUA4VarpnweOuOF7D/Q9rCJ0Cbmm+OmUn9Vb4gRO1XejljIstGXX7fm78Ng==" saltValue="7Acflq2R57jpbSFUGLq8WMJzjE1+Nb9J9+5bYwTTVu7dAoEsTENE3rxV9HyMp02Shc6bohLW+7HyIA4udFyN5A==" spinCount="100000" sheet="1" objects="1" scenarios="1" formatColumns="0" formatRows="0" autoFilter="0"/>
  <autoFilter ref="C119:K137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DESKTOP-C275LRE\Jindra</dc:creator>
  <cp:keywords/>
  <dc:description/>
  <cp:lastModifiedBy>msi Leopard Pro</cp:lastModifiedBy>
  <dcterms:created xsi:type="dcterms:W3CDTF">2021-10-18T11:54:56Z</dcterms:created>
  <dcterms:modified xsi:type="dcterms:W3CDTF">2021-11-27T09:34:28Z</dcterms:modified>
  <cp:category/>
  <cp:version/>
  <cp:contentType/>
  <cp:contentStatus/>
</cp:coreProperties>
</file>