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5440" windowHeight="13995" activeTab="1"/>
  </bookViews>
  <sheets>
    <sheet name="Rekapitulace stavby" sheetId="1" r:id="rId1"/>
    <sheet name="SO 101 - CHODNÍK PRO PĚŠÍ " sheetId="2" r:id="rId2"/>
    <sheet name="Pokyny pro vyplnění" sheetId="4" r:id="rId3"/>
  </sheets>
  <definedNames>
    <definedName name="_xlnm._FilterDatabase" localSheetId="1" hidden="1">'SO 101 - CHODNÍK PRO PĚŠÍ '!$C$94:$K$315</definedName>
    <definedName name="_xlnm.Print_Titles" localSheetId="0">'Rekapitulace stavby'!$52:$52</definedName>
    <definedName name="_xlnm.Print_Titles" localSheetId="1">'SO 101 - CHODNÍK PRO PĚŠÍ '!$94:$94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101 - CHODNÍK PRO PĚŠÍ '!$C$4:$J$39,'SO 101 - CHODNÍK PRO PĚŠÍ '!$C$45:$J$76,'SO 101 - CHODNÍK PRO PĚŠÍ '!$C$82:$K$315</definedName>
  </definedNames>
  <calcPr calcId="145621"/>
</workbook>
</file>

<file path=xl/calcChain.xml><?xml version="1.0" encoding="utf-8"?>
<calcChain xmlns="http://schemas.openxmlformats.org/spreadsheetml/2006/main">
  <c r="AY56" i="1" l="1"/>
  <c r="AX56" i="1"/>
  <c r="J37" i="2"/>
  <c r="J36" i="2"/>
  <c r="AY55" i="1" s="1"/>
  <c r="J35" i="2"/>
  <c r="AX55" i="1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T311" i="2"/>
  <c r="R312" i="2"/>
  <c r="R311" i="2" s="1"/>
  <c r="P312" i="2"/>
  <c r="P311" i="2"/>
  <c r="BI310" i="2"/>
  <c r="BH310" i="2"/>
  <c r="BG310" i="2"/>
  <c r="BF310" i="2"/>
  <c r="T310" i="2"/>
  <c r="T309" i="2" s="1"/>
  <c r="R310" i="2"/>
  <c r="R309" i="2"/>
  <c r="P310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T303" i="2" s="1"/>
  <c r="R304" i="2"/>
  <c r="R303" i="2"/>
  <c r="P304" i="2"/>
  <c r="P303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T208" i="2"/>
  <c r="R209" i="2"/>
  <c r="R208" i="2" s="1"/>
  <c r="P209" i="2"/>
  <c r="P208" i="2" s="1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T196" i="2"/>
  <c r="R197" i="2"/>
  <c r="R196" i="2" s="1"/>
  <c r="P197" i="2"/>
  <c r="P196" i="2" s="1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8" i="2"/>
  <c r="BH178" i="2"/>
  <c r="BG178" i="2"/>
  <c r="BF178" i="2"/>
  <c r="T178" i="2"/>
  <c r="R178" i="2"/>
  <c r="P178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J92" i="2"/>
  <c r="F89" i="2"/>
  <c r="E87" i="2"/>
  <c r="J55" i="2"/>
  <c r="F52" i="2"/>
  <c r="E50" i="2"/>
  <c r="J21" i="2"/>
  <c r="E21" i="2"/>
  <c r="J91" i="2" s="1"/>
  <c r="J20" i="2"/>
  <c r="J18" i="2"/>
  <c r="E18" i="2"/>
  <c r="F92" i="2" s="1"/>
  <c r="J17" i="2"/>
  <c r="J15" i="2"/>
  <c r="E15" i="2"/>
  <c r="F91" i="2" s="1"/>
  <c r="J14" i="2"/>
  <c r="J12" i="2"/>
  <c r="J52" i="2" s="1"/>
  <c r="E7" i="2"/>
  <c r="E48" i="2"/>
  <c r="L50" i="1"/>
  <c r="AM50" i="1"/>
  <c r="AM49" i="1"/>
  <c r="L49" i="1"/>
  <c r="AM47" i="1"/>
  <c r="L47" i="1"/>
  <c r="L45" i="1"/>
  <c r="L44" i="1"/>
  <c r="J314" i="2"/>
  <c r="BK268" i="2"/>
  <c r="J255" i="2"/>
  <c r="J248" i="2"/>
  <c r="J230" i="2"/>
  <c r="BK214" i="2"/>
  <c r="BK184" i="2"/>
  <c r="BK160" i="2"/>
  <c r="J145" i="2"/>
  <c r="BK113" i="2"/>
  <c r="J107" i="2"/>
  <c r="J308" i="2"/>
  <c r="J298" i="2"/>
  <c r="BK279" i="2"/>
  <c r="J258" i="2"/>
  <c r="BK243" i="2"/>
  <c r="J221" i="2"/>
  <c r="BK213" i="2"/>
  <c r="BK197" i="2"/>
  <c r="J149" i="2"/>
  <c r="J111" i="2"/>
  <c r="J276" i="2"/>
  <c r="J266" i="2"/>
  <c r="J246" i="2"/>
  <c r="BK230" i="2"/>
  <c r="BK194" i="2"/>
  <c r="J160" i="2"/>
  <c r="BK139" i="2"/>
  <c r="J116" i="2"/>
  <c r="BK102" i="2"/>
  <c r="BK298" i="2"/>
  <c r="J279" i="2"/>
  <c r="J274" i="2"/>
  <c r="BK253" i="2"/>
  <c r="J247" i="2"/>
  <c r="BK227" i="2"/>
  <c r="BK209" i="2"/>
  <c r="BK171" i="2"/>
  <c r="BK157" i="2"/>
  <c r="BK141" i="2"/>
  <c r="BK124" i="2"/>
  <c r="BK314" i="2"/>
  <c r="BK266" i="2"/>
  <c r="J253" i="2"/>
  <c r="J239" i="2"/>
  <c r="J223" i="2"/>
  <c r="J194" i="2"/>
  <c r="J178" i="2"/>
  <c r="J157" i="2"/>
  <c r="J143" i="2"/>
  <c r="J109" i="2"/>
  <c r="J98" i="2"/>
  <c r="J307" i="2"/>
  <c r="J291" i="2"/>
  <c r="BK274" i="2"/>
  <c r="J251" i="2"/>
  <c r="J241" i="2"/>
  <c r="J234" i="2"/>
  <c r="J218" i="2"/>
  <c r="J209" i="2"/>
  <c r="BK192" i="2"/>
  <c r="J141" i="2"/>
  <c r="BK120" i="2"/>
  <c r="BK312" i="2"/>
  <c r="J304" i="2"/>
  <c r="BK270" i="2"/>
  <c r="BK258" i="2"/>
  <c r="J243" i="2"/>
  <c r="J227" i="2"/>
  <c r="J192" i="2"/>
  <c r="BK147" i="2"/>
  <c r="J120" i="2"/>
  <c r="BK109" i="2"/>
  <c r="BK300" i="2"/>
  <c r="J283" i="2"/>
  <c r="BK264" i="2"/>
  <c r="BK250" i="2"/>
  <c r="BK245" i="2"/>
  <c r="BK225" i="2"/>
  <c r="J203" i="2"/>
  <c r="BK178" i="2"/>
  <c r="J155" i="2"/>
  <c r="BK143" i="2"/>
  <c r="J128" i="2"/>
  <c r="J100" i="2"/>
  <c r="J315" i="2"/>
  <c r="J289" i="2"/>
  <c r="J270" i="2"/>
  <c r="BK251" i="2"/>
  <c r="BK221" i="2"/>
  <c r="BK189" i="2"/>
  <c r="J171" i="2"/>
  <c r="J147" i="2"/>
  <c r="BK116" i="2"/>
  <c r="J312" i="2"/>
  <c r="J300" i="2"/>
  <c r="J285" i="2"/>
  <c r="BK260" i="2"/>
  <c r="BK244" i="2"/>
  <c r="J237" i="2"/>
  <c r="J225" i="2"/>
  <c r="BK203" i="2"/>
  <c r="J164" i="2"/>
  <c r="J124" i="2"/>
  <c r="J104" i="2"/>
  <c r="BK308" i="2"/>
  <c r="BK272" i="2"/>
  <c r="J245" i="2"/>
  <c r="BK237" i="2"/>
  <c r="BK215" i="2"/>
  <c r="BK151" i="2"/>
  <c r="BK128" i="2"/>
  <c r="J113" i="2"/>
  <c r="AS54" i="1"/>
  <c r="BK291" i="2"/>
  <c r="BK285" i="2"/>
  <c r="J268" i="2"/>
  <c r="BK248" i="2"/>
  <c r="BK241" i="2"/>
  <c r="J215" i="2"/>
  <c r="J197" i="2"/>
  <c r="BK164" i="2"/>
  <c r="BK145" i="2"/>
  <c r="J122" i="2"/>
  <c r="BK315" i="2"/>
  <c r="J310" i="2"/>
  <c r="BK287" i="2"/>
  <c r="J264" i="2"/>
  <c r="J250" i="2"/>
  <c r="BK232" i="2"/>
  <c r="BK218" i="2"/>
  <c r="BK187" i="2"/>
  <c r="J166" i="2"/>
  <c r="BK155" i="2"/>
  <c r="J135" i="2"/>
  <c r="BK111" i="2"/>
  <c r="BK104" i="2"/>
  <c r="BK310" i="2"/>
  <c r="BK304" i="2"/>
  <c r="J287" i="2"/>
  <c r="J272" i="2"/>
  <c r="BK247" i="2"/>
  <c r="BK239" i="2"/>
  <c r="BK223" i="2"/>
  <c r="J214" i="2"/>
  <c r="J205" i="2"/>
  <c r="J187" i="2"/>
  <c r="J139" i="2"/>
  <c r="BK107" i="2"/>
  <c r="J102" i="2"/>
  <c r="BK283" i="2"/>
  <c r="J260" i="2"/>
  <c r="J244" i="2"/>
  <c r="BK234" i="2"/>
  <c r="BK205" i="2"/>
  <c r="J189" i="2"/>
  <c r="BK149" i="2"/>
  <c r="BK122" i="2"/>
  <c r="BK100" i="2"/>
  <c r="BK307" i="2"/>
  <c r="BK289" i="2"/>
  <c r="BK276" i="2"/>
  <c r="BK255" i="2"/>
  <c r="BK246" i="2"/>
  <c r="J232" i="2"/>
  <c r="J213" i="2"/>
  <c r="J184" i="2"/>
  <c r="BK166" i="2"/>
  <c r="J151" i="2"/>
  <c r="BK135" i="2"/>
  <c r="BK98" i="2"/>
  <c r="BK191" i="2" l="1"/>
  <c r="J191" i="2"/>
  <c r="J62" i="2"/>
  <c r="T202" i="2"/>
  <c r="T212" i="2"/>
  <c r="R236" i="2"/>
  <c r="T252" i="2"/>
  <c r="T288" i="2"/>
  <c r="BK306" i="2"/>
  <c r="BK313" i="2"/>
  <c r="J313" i="2"/>
  <c r="J75" i="2" s="1"/>
  <c r="P191" i="2"/>
  <c r="P97" i="2"/>
  <c r="P202" i="2"/>
  <c r="BK212" i="2"/>
  <c r="J212" i="2" s="1"/>
  <c r="J66" i="2" s="1"/>
  <c r="BK236" i="2"/>
  <c r="J236" i="2" s="1"/>
  <c r="J67" i="2" s="1"/>
  <c r="BK252" i="2"/>
  <c r="J252" i="2"/>
  <c r="J68" i="2" s="1"/>
  <c r="BK288" i="2"/>
  <c r="J288" i="2"/>
  <c r="J69" i="2"/>
  <c r="P306" i="2"/>
  <c r="P313" i="2"/>
  <c r="P305" i="2" s="1"/>
  <c r="T191" i="2"/>
  <c r="T97" i="2"/>
  <c r="BK202" i="2"/>
  <c r="J202" i="2"/>
  <c r="J64" i="2"/>
  <c r="R202" i="2"/>
  <c r="P212" i="2"/>
  <c r="P236" i="2"/>
  <c r="P252" i="2"/>
  <c r="R288" i="2"/>
  <c r="T306" i="2"/>
  <c r="R313" i="2"/>
  <c r="R191" i="2"/>
  <c r="R97" i="2"/>
  <c r="R212" i="2"/>
  <c r="T236" i="2"/>
  <c r="R252" i="2"/>
  <c r="R96" i="2" s="1"/>
  <c r="R95" i="2" s="1"/>
  <c r="P288" i="2"/>
  <c r="R306" i="2"/>
  <c r="R305" i="2"/>
  <c r="T313" i="2"/>
  <c r="J54" i="2"/>
  <c r="J89" i="2"/>
  <c r="BE102" i="2"/>
  <c r="BE120" i="2"/>
  <c r="BE147" i="2"/>
  <c r="BE184" i="2"/>
  <c r="BE192" i="2"/>
  <c r="BE205" i="2"/>
  <c r="BE213" i="2"/>
  <c r="BE215" i="2"/>
  <c r="BE234" i="2"/>
  <c r="BE237" i="2"/>
  <c r="BE244" i="2"/>
  <c r="BE266" i="2"/>
  <c r="BE270" i="2"/>
  <c r="BE308" i="2"/>
  <c r="BK196" i="2"/>
  <c r="J196" i="2"/>
  <c r="J63" i="2" s="1"/>
  <c r="BK309" i="2"/>
  <c r="J309" i="2"/>
  <c r="J73" i="2"/>
  <c r="BK311" i="2"/>
  <c r="J311" i="2" s="1"/>
  <c r="J74" i="2" s="1"/>
  <c r="F55" i="2"/>
  <c r="E85" i="2"/>
  <c r="BE104" i="2"/>
  <c r="BE107" i="2"/>
  <c r="BE111" i="2"/>
  <c r="BE143" i="2"/>
  <c r="BE151" i="2"/>
  <c r="BE164" i="2"/>
  <c r="BE171" i="2"/>
  <c r="BE178" i="2"/>
  <c r="BE209" i="2"/>
  <c r="BE223" i="2"/>
  <c r="BE250" i="2"/>
  <c r="BE253" i="2"/>
  <c r="BE260" i="2"/>
  <c r="BE264" i="2"/>
  <c r="BE276" i="2"/>
  <c r="BE279" i="2"/>
  <c r="BE287" i="2"/>
  <c r="BE289" i="2"/>
  <c r="BE304" i="2"/>
  <c r="BE307" i="2"/>
  <c r="BE310" i="2"/>
  <c r="BK97" i="2"/>
  <c r="BE100" i="2"/>
  <c r="BE113" i="2"/>
  <c r="BE128" i="2"/>
  <c r="BE141" i="2"/>
  <c r="BE149" i="2"/>
  <c r="BE155" i="2"/>
  <c r="BE157" i="2"/>
  <c r="BE166" i="2"/>
  <c r="BE187" i="2"/>
  <c r="BE189" i="2"/>
  <c r="BE218" i="2"/>
  <c r="BE225" i="2"/>
  <c r="BE230" i="2"/>
  <c r="BE232" i="2"/>
  <c r="BE245" i="2"/>
  <c r="BE248" i="2"/>
  <c r="BE251" i="2"/>
  <c r="BE285" i="2"/>
  <c r="F54" i="2"/>
  <c r="BE98" i="2"/>
  <c r="BE109" i="2"/>
  <c r="BE116" i="2"/>
  <c r="BE122" i="2"/>
  <c r="BE124" i="2"/>
  <c r="BE135" i="2"/>
  <c r="BE139" i="2"/>
  <c r="BE145" i="2"/>
  <c r="BE160" i="2"/>
  <c r="BE194" i="2"/>
  <c r="BE197" i="2"/>
  <c r="BE203" i="2"/>
  <c r="BE214" i="2"/>
  <c r="BE221" i="2"/>
  <c r="BE227" i="2"/>
  <c r="BE239" i="2"/>
  <c r="BE241" i="2"/>
  <c r="BE243" i="2"/>
  <c r="BE246" i="2"/>
  <c r="BE247" i="2"/>
  <c r="BE255" i="2"/>
  <c r="BE258" i="2"/>
  <c r="BE268" i="2"/>
  <c r="BE272" i="2"/>
  <c r="BE274" i="2"/>
  <c r="BE283" i="2"/>
  <c r="BE291" i="2"/>
  <c r="BE298" i="2"/>
  <c r="BE300" i="2"/>
  <c r="BE312" i="2"/>
  <c r="BE314" i="2"/>
  <c r="BE315" i="2"/>
  <c r="BK208" i="2"/>
  <c r="J208" i="2"/>
  <c r="J65" i="2"/>
  <c r="BK303" i="2"/>
  <c r="J303" i="2" s="1"/>
  <c r="J70" i="2" s="1"/>
  <c r="J34" i="2"/>
  <c r="AW55" i="1" s="1"/>
  <c r="BC56" i="1"/>
  <c r="F37" i="2"/>
  <c r="BD55" i="1" s="1"/>
  <c r="BD56" i="1"/>
  <c r="AW56" i="1"/>
  <c r="BB56" i="1"/>
  <c r="F34" i="2"/>
  <c r="BA55" i="1" s="1"/>
  <c r="F35" i="2"/>
  <c r="BB55" i="1"/>
  <c r="BA56" i="1"/>
  <c r="F36" i="2"/>
  <c r="BC55" i="1"/>
  <c r="P96" i="2" l="1"/>
  <c r="P95" i="2"/>
  <c r="AU55" i="1"/>
  <c r="T96" i="2"/>
  <c r="AU56" i="1"/>
  <c r="T305" i="2"/>
  <c r="T95" i="2" s="1"/>
  <c r="BK96" i="2"/>
  <c r="BK305" i="2"/>
  <c r="J305" i="2" s="1"/>
  <c r="J71" i="2" s="1"/>
  <c r="J306" i="2"/>
  <c r="J72" i="2" s="1"/>
  <c r="J97" i="2"/>
  <c r="J61" i="2" s="1"/>
  <c r="F33" i="2"/>
  <c r="AZ55" i="1" s="1"/>
  <c r="BD54" i="1"/>
  <c r="W33" i="1" s="1"/>
  <c r="BC54" i="1"/>
  <c r="AY54" i="1" s="1"/>
  <c r="J33" i="2"/>
  <c r="AV55" i="1" s="1"/>
  <c r="AT55" i="1" s="1"/>
  <c r="AV56" i="1"/>
  <c r="AT56" i="1" s="1"/>
  <c r="BA54" i="1"/>
  <c r="AW54" i="1" s="1"/>
  <c r="AK30" i="1" s="1"/>
  <c r="BB54" i="1"/>
  <c r="AX54" i="1" s="1"/>
  <c r="AZ56" i="1"/>
  <c r="AU54" i="1" l="1"/>
  <c r="BK95" i="2"/>
  <c r="J95" i="2"/>
  <c r="J59" i="2"/>
  <c r="J96" i="2"/>
  <c r="J60" i="2"/>
  <c r="J30" i="2"/>
  <c r="AG55" i="1"/>
  <c r="AN55" i="1"/>
  <c r="AZ54" i="1"/>
  <c r="AV54" i="1" s="1"/>
  <c r="AK29" i="1" s="1"/>
  <c r="W30" i="1"/>
  <c r="W32" i="1"/>
  <c r="W31" i="1"/>
  <c r="J39" i="2" l="1"/>
  <c r="AG56" i="1"/>
  <c r="AN56" i="1"/>
  <c r="W29" i="1"/>
  <c r="AT54" i="1"/>
  <c r="AG54" i="1" l="1"/>
  <c r="AK26" i="1" s="1"/>
  <c r="AK35" i="1" s="1"/>
  <c r="AN54" i="1" l="1"/>
</calcChain>
</file>

<file path=xl/sharedStrings.xml><?xml version="1.0" encoding="utf-8"?>
<sst xmlns="http://schemas.openxmlformats.org/spreadsheetml/2006/main" count="2906" uniqueCount="775">
  <si>
    <t>Export Komplet</t>
  </si>
  <si>
    <t>VZ</t>
  </si>
  <si>
    <t>2.0</t>
  </si>
  <si>
    <t>ZAMOK</t>
  </si>
  <si>
    <t>False</t>
  </si>
  <si>
    <t>{76f91a16-ddf0-4347-80fb-c80bf54d1ef2}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</si>
  <si>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</si>
  <si>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</si>
  <si>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</si>
  <si>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</si>
  <si>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</si>
  <si>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</si>
  <si>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</si>
  <si>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</si>
  <si>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2020-76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</si>
  <si>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</si>
  <si>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</si>
  <si>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Vybudování přechodu pro chodce a místa pro přecházení v ulici 5. května, Česká Kamenice</t>
  </si>
  <si>
    <t>KSO:</t>
  </si>
  <si>
    <t/>
  </si>
  <si>
    <t>CC-CZ:</t>
  </si>
  <si>
    <t>Místo:</t>
  </si>
  <si>
    <t xml:space="preserve"> </t>
  </si>
  <si>
    <t>Datum:</t>
  </si>
  <si>
    <t>25. 8. 2020</t>
  </si>
  <si>
    <t>Zadavatel:</t>
  </si>
  <si>
    <t>IČ:</t>
  </si>
  <si>
    <t>Město Česká Kamenice</t>
  </si>
  <si>
    <t>DIČ:</t>
  </si>
  <si>
    <t>Uchazeč:</t>
  </si>
  <si>
    <t>Vyplň údaj</t>
  </si>
  <si>
    <t>Projektant:</t>
  </si>
  <si>
    <t>03258106</t>
  </si>
  <si>
    <t>IQ PROJEKT s.r.o.</t>
  </si>
  <si>
    <t>True</t>
  </si>
  <si>
    <t>Zpracovatel:</t>
  </si>
  <si>
    <t>75900513</t>
  </si>
  <si>
    <t>ing. Kateřina Tumpachová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</si>
  <si>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</si>
  <si>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</si>
  <si>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</si>
  <si>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</si>
  <si>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</si>
  <si>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</si>
  <si>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</si>
  <si>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</si>
  <si>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</si>
  <si>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</si>
  <si>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</si>
  <si>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</si>
  <si>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</si>
  <si>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</si>
  <si>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</si>
  <si>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</si>
  <si>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</si>
  <si>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</si>
  <si>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</si>
  <si>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</si>
  <si>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</si>
  <si>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</si>
  <si>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</si>
  <si>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</si>
  <si>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</si>
  <si>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</si>
  <si>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</si>
  <si>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</si>
  <si>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</si>
  <si>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</si>
  <si>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</si>
  <si>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</si>
  <si>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</si>
  <si>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</si>
  <si>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</si>
  <si>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</si>
  <si>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</si>
  <si>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</si>
  <si>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</si>
  <si>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</si>
  <si>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</si>
  <si>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</si>
  <si>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 xml:space="preserve">CHODNÍK PRO PĚŠÍ </t>
  </si>
  <si>
    <t>STA</t>
  </si>
  <si>
    <t>1</t>
  </si>
  <si>
    <t>{31ac2c4b-cb09-47a6-9401-4767de810f76}</t>
  </si>
  <si>
    <t>2</t>
  </si>
  <si>
    <t>SO 02</t>
  </si>
  <si>
    <t>Veřejné osvětlení</t>
  </si>
  <si>
    <t>{2f229f98-be6d-4a78-875d-64259a8e0bf8}</t>
  </si>
  <si>
    <t>KRYCÍ LIST SOUPISU PRACÍ</t>
  </si>
  <si>
    <t>Objekt:</t>
  </si>
  <si>
    <t xml:space="preserve">SO 101 - CHODNÍK PRO PĚŠÍ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</si>
  <si>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</si>
  <si>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</si>
  <si>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</si>
  <si>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</si>
  <si>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</si>
  <si>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</si>
  <si>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</si>
  <si>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</si>
  <si>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</si>
  <si>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</si>
  <si>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</si>
  <si>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</si>
  <si>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</si>
  <si>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</si>
  <si>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</si>
  <si>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</si>
  <si>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</si>
  <si>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</si>
  <si>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</si>
  <si>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</si>
  <si>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</si>
  <si>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</si>
  <si>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</si>
  <si>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</si>
  <si>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</si>
  <si>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</si>
  <si>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</si>
  <si>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</si>
  <si>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</si>
  <si>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</si>
  <si>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</si>
  <si>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</si>
  <si>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</si>
  <si>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</si>
  <si>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</si>
  <si>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</si>
  <si>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</si>
  <si>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</si>
  <si>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</si>
  <si>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</si>
  <si>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</si>
  <si>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2020 02</t>
  </si>
  <si>
    <t>4</t>
  </si>
  <si>
    <t>1763182748</t>
  </si>
  <si>
    <t>PSC</t>
  </si>
  <si>
    <t xml:space="preserve">Poznámka k souboru cen:_x000D_
1. V ceně jsou započteny i náklady na případné nutné odklizení křovin a stromů na hromady na vzdálenost do 50 m, nebo naložení na dopravní prostředek._x000D_
2. Průměr kmenů stromů (křovin) se měří 0,15 m nad přilehlým terénem._x000D_
3.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</si>
  <si>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112151012</t>
  </si>
  <si>
    <t>Pokácení stromu volné v celku s odřezáním kmene a s odvětvením průměru kmene přes 200 do 300 mm</t>
  </si>
  <si>
    <t>kus</t>
  </si>
  <si>
    <t>1801571159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</si>
  <si>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6. Práce jsou prováděné technikou volného kácení._x000D_
</t>
  </si>
  <si>
    <t>3</t>
  </si>
  <si>
    <t>112201112</t>
  </si>
  <si>
    <t>Odstranění pařezu v rovině nebo na svahu do 1:5 o průměru pařezu na řezné ploše přes 200 do 300 mm</t>
  </si>
  <si>
    <t>-1907719521</t>
  </si>
  <si>
    <t xml:space="preserve">Poznámka k souboru cen:_x000D_
1. V cenách jsou započteny i náklady na odstranění náběhových kořenů, odklizení získaného dřeva na vzdálenost do 20 m, jeho složení na hromady nebo naložení na dopravní prostředek, zasypání jámy, doplnění zeminy, zhutnění a úprava terénu._x000D_
2. Ceny jsou určeny jen pro pěstební zásahy a rekonstrukce v sadovnických a krajinářských úpravách._x000D_
3.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 nejčastěji v rozmezí 0,15-0,45 m nad povrchem stávajícího terénu._x000D_
4. V cenách nejsou započteny náklady na:_x000D_
a) dodání zeminy,_x000D_
b) odvoz a uložení biologického odpadu na skládku._x000D_
5. Pařezy o průměru kmene na řezné ploše větší než 1500 mm se oceňují individuálně._x000D_
6. V cenách jsou započteny náklady na odstranění pařezu vykopáním, vytrháním, frézováním či jinou technologií s odstraněním náběhových kořenů._x000D_
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</si>
  <si>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</si>
  <si>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</si>
  <si>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1493833047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</si>
  <si>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</si>
  <si>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</si>
  <si>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57,51-33,48</t>
  </si>
  <si>
    <t>5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</si>
  <si>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</si>
  <si>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</si>
  <si>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633250747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</si>
  <si>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</si>
  <si>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6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</si>
  <si>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</si>
  <si>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</si>
  <si>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1748835491</t>
  </si>
  <si>
    <t>7</t>
  </si>
  <si>
    <t>113107330</t>
  </si>
  <si>
    <t>Odstranění podkladů nebo krytů strojně plochy jednotlivě do 50 m2 s přemístěním hmot na skládku na vzdálenost do 3 m nebo s naložením na dopravní prostředek z betonu prostého, o tl. vrstvy do 100 mm</t>
  </si>
  <si>
    <t>89818513</t>
  </si>
  <si>
    <t>8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</si>
  <si>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</si>
  <si>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</si>
  <si>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-2018275805</t>
  </si>
  <si>
    <t>12,97+8,72+11,79</t>
  </si>
  <si>
    <t>9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</si>
  <si>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</si>
  <si>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</si>
  <si>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2069341540</t>
  </si>
  <si>
    <t>Vybourání konstrukce stávající vozovky - kryt AB 100 mm</t>
  </si>
  <si>
    <t>43,5</t>
  </si>
  <si>
    <t>10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</si>
  <si>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</si>
  <si>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</si>
  <si>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</si>
  <si>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-1268214904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</si>
  <si>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</si>
  <si>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11</t>
  </si>
  <si>
    <t>122251102</t>
  </si>
  <si>
    <t>Odkopávky a prokopávky nezapažené strojně v hornině třídy těžitelnosti I skupiny 3 přes 20 do 50 m3</t>
  </si>
  <si>
    <t>m3</t>
  </si>
  <si>
    <t>-981137552</t>
  </si>
  <si>
    <t xml:space="preserve">Poznámka k souboru cen:_x000D_
1. V cenách jsou započteny i náklady na přehození výkopku na vzdálenost do 3 m nebo naložení na dopravní prostředek._x000D_
</t>
  </si>
  <si>
    <t>12</t>
  </si>
  <si>
    <t>131251100</t>
  </si>
  <si>
    <t>Hloubení nezapažených jam a zářezů strojně s urovnáním dna do předepsaného profilu a spádu v hornině třídy těžitelnosti I skupiny 3 do 20 m3</t>
  </si>
  <si>
    <t>606111347</t>
  </si>
  <si>
    <t xml:space="preserve">Poznámka k souboru cen:_x000D_
1. Hloubení nezapažených jam hloubky přes 16 m se oceňuje individuálně._x000D_
2. V cenách jsou započteny i náklady na případné nutné přemístění výkopku ve výkopišti a na přehození výkopku na přilehlém terénu na vzdálenost do 3 m od okraje jámy nebo naložení na dopravní prostředek._x000D_
</t>
  </si>
  <si>
    <t>Vsakovací studna</t>
  </si>
  <si>
    <t>2*1*3</t>
  </si>
  <si>
    <t>13</t>
  </si>
  <si>
    <t>132251102</t>
  </si>
  <si>
    <t>Hloubení nezapažených rýh šířky do 800 mm strojně s urovnáním dna do předepsaného profilu a spádu v hornině třídy těžitelnosti I skupiny 3 přes 20 do 50 m3</t>
  </si>
  <si>
    <t>-1174454341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</si>
  <si>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</si>
  <si>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kanalizace</t>
  </si>
  <si>
    <t>6,0*0,8*1,6</t>
  </si>
  <si>
    <t>obrubníky</t>
  </si>
  <si>
    <t>0,3*0,3*(136+190)</t>
  </si>
  <si>
    <t>Součet</t>
  </si>
  <si>
    <t>14</t>
  </si>
  <si>
    <t>162201405</t>
  </si>
  <si>
    <t>Vodorovné přemístění větví, kmenů nebo pařezů s naložením, složením a dopravou do 1000 m větví stromů jehličnatých, průměru kmene přes 100 do 300 mm</t>
  </si>
  <si>
    <t>1174391396</t>
  </si>
  <si>
    <t xml:space="preserve">Poznámka k souboru cen:_x000D_
1. Průměr kmene i pařezu se měří v místě řezu._x000D_
2. Měrná jednotka kus je 1 strom._x000D_
</t>
  </si>
  <si>
    <t>přemístění na deponii obce</t>
  </si>
  <si>
    <t>162201415</t>
  </si>
  <si>
    <t>Vodorovné přemístění větví, kmenů nebo pařezů s naložením, složením a dopravou do 1000 m kmenů stromů jehličnatých, průměru přes 100 do 300 mm</t>
  </si>
  <si>
    <t>-1141250325</t>
  </si>
  <si>
    <t>16</t>
  </si>
  <si>
    <t>162201421</t>
  </si>
  <si>
    <t>Vodorovné přemístění větví, kmenů nebo pařezů s naložením, složením a dopravou do 1000 m pařezů kmenů, průměru přes 100 do 300 mm</t>
  </si>
  <si>
    <t>-940262150</t>
  </si>
  <si>
    <t>17</t>
  </si>
  <si>
    <t>162301501</t>
  </si>
  <si>
    <t>Vodorovné přemístění smýcených křovin do průměru kmene 100 mm na vzdálenost do 5 000 m</t>
  </si>
  <si>
    <t>-2062387646</t>
  </si>
  <si>
    <t xml:space="preserve">Poznámka k souboru cen:_x000D_
1. Ceny nelze použít pro přemístění křovin do 50 m; toto přemístění je započteno v cenách souborů cen Odstranění křovin a stromů části A 01._x000D_
2. V cenách jsou započteny i náklady na složení křovin z dopravního prostředku do hromad na stanoveném místě._x000D_
</t>
  </si>
  <si>
    <t>18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</si>
  <si>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</si>
  <si>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</si>
  <si>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-1802361655</t>
  </si>
  <si>
    <t>19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</si>
  <si>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</si>
  <si>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</si>
  <si>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-1736897416</t>
  </si>
  <si>
    <t>20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</si>
  <si>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</si>
  <si>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</si>
  <si>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-2118857660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</si>
  <si>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</si>
  <si>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</si>
  <si>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-1181920487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</si>
  <si>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</si>
  <si>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zemina na deponii obce</t>
  </si>
  <si>
    <t>55,140</t>
  </si>
  <si>
    <t>22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</si>
  <si>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</si>
  <si>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</si>
  <si>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-1752787031</t>
  </si>
  <si>
    <t>23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</si>
  <si>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</si>
  <si>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</si>
  <si>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-384227415</t>
  </si>
  <si>
    <t>25,5*5 'Přepočtené koeficientem množství</t>
  </si>
  <si>
    <t>24</t>
  </si>
  <si>
    <t>167151101</t>
  </si>
  <si>
    <t>Nakládání, skládání a překládání neulehlého výkopku nebo sypaniny strojně nakládání, množství do 100 m3, z horniny třídy těžitelnosti I, skupiny 1 až 3</t>
  </si>
  <si>
    <t>-1718053466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</si>
  <si>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</si>
  <si>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zatravnění ploch podél linie obrubníků v šířce 0,5 m a po vykácení keřů</t>
  </si>
  <si>
    <t>170*0,15</t>
  </si>
  <si>
    <t>25</t>
  </si>
  <si>
    <t>M</t>
  </si>
  <si>
    <t>10364101</t>
  </si>
  <si>
    <t>zemina pro terénní úpravy -  ornice</t>
  </si>
  <si>
    <t>t</t>
  </si>
  <si>
    <t>-2122825138</t>
  </si>
  <si>
    <t>25,5*1,8 'Přepočtené koeficientem množství</t>
  </si>
  <si>
    <t>26</t>
  </si>
  <si>
    <t>171152501</t>
  </si>
  <si>
    <t>Zhutnění podloží pod násypy z rostlé horniny třídy těžitelnosti I a II, skupiny 1 až 4 z hornin soudružných a nesoudržných</t>
  </si>
  <si>
    <t>973245507</t>
  </si>
  <si>
    <t xml:space="preserve">Poznámka k souboru cen:_x000D_
1. Cena je určena pro zhutnění ploch vodorovných nebo ve sklonu do 1 : 5, je-li předepsáno zhutnění do hloubky 0,7 m od pláně._x000D_
2. Cenu nelze použít pro zhutnění podloží z hornin konzistence kašovité až tekoucí._x000D_
3. Množství jednotek se určí v m2 půdorysné plochy zhutněného podloží._x000D_
</t>
  </si>
  <si>
    <t>259,850</t>
  </si>
  <si>
    <t>8,72</t>
  </si>
  <si>
    <t>27</t>
  </si>
  <si>
    <t>171251201</t>
  </si>
  <si>
    <t>Uložení sypaniny na skládky nebo meziskládky bez hutnění s upravením uložené sypaniny do předepsaného tvaru</t>
  </si>
  <si>
    <t>1023300953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</si>
  <si>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</si>
  <si>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34</t>
  </si>
  <si>
    <t>0,48+2,16</t>
  </si>
  <si>
    <t>12,5</t>
  </si>
  <si>
    <t>28</t>
  </si>
  <si>
    <t>174111101</t>
  </si>
  <si>
    <t>Zásyp sypaninou z jakékoliv horniny ručně s uložením výkopku ve vrstvách se zhutněním jam, šachet, rýh nebo kolem objektů v těchto vykopávkách</t>
  </si>
  <si>
    <t>1491030267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</si>
  <si>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</t>
  </si>
  <si>
    <t>7,680-2,64</t>
  </si>
  <si>
    <t>0,3*0,3*(136+190)-12,5</t>
  </si>
  <si>
    <t>29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</si>
  <si>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</si>
  <si>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</si>
  <si>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428361074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</si>
  <si>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V cenách nejsou zahrnuty náklady na nakupovanou sypaninu. Tato se oceňuje ve specifikaci._x000D_
</t>
  </si>
  <si>
    <t>6,0*0,45*0,8</t>
  </si>
  <si>
    <t>30</t>
  </si>
  <si>
    <t>58331200</t>
  </si>
  <si>
    <t>štěrkopísek netříděný zásypový</t>
  </si>
  <si>
    <t>-71794778</t>
  </si>
  <si>
    <t>2,16*2 'Přepočtené koeficientem množství</t>
  </si>
  <si>
    <t>31</t>
  </si>
  <si>
    <t>181311103</t>
  </si>
  <si>
    <t>Rozprostření a urovnání ornice v rovině nebo ve svahu sklonu do 1:5 ručně při souvislé ploše, tl. vrstvy do 200 mm</t>
  </si>
  <si>
    <t>-1861261380</t>
  </si>
  <si>
    <t xml:space="preserve">Poznámka k souboru cen:_x000D_
1. V ceně jsou započteny i náklady na případné nutné přemístění hromad nebo dočasných skládek na místo spotřeby ze vzdálenosti do 3 m._x000D_
2. V ceně nejsou započteny náklady na získání ornice._x000D_
</t>
  </si>
  <si>
    <t>Zemní práce - povrchové úpravy terénu</t>
  </si>
  <si>
    <t>32</t>
  </si>
  <si>
    <t>181411131</t>
  </si>
  <si>
    <t>Založení trávníku na půdě předem připravené plochy do 1000 m2 výsevem včetně utažení parkového v rovině nebo na svahu do 1:5</t>
  </si>
  <si>
    <t>713977004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</si>
  <si>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</si>
  <si>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33</t>
  </si>
  <si>
    <t>00572410</t>
  </si>
  <si>
    <t>osivo směs travní parková</t>
  </si>
  <si>
    <t>kg</t>
  </si>
  <si>
    <t>-816714395</t>
  </si>
  <si>
    <t>170*0,015 'Přepočtené koeficientem množství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</si>
  <si>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</si>
  <si>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</si>
  <si>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</si>
  <si>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-1046538627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</si>
  <si>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</si>
  <si>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 xml:space="preserve"> zásyp HDK 32-64</t>
  </si>
  <si>
    <t>Svislé a kompletní konstrukce</t>
  </si>
  <si>
    <t>35</t>
  </si>
  <si>
    <t>339921132</t>
  </si>
  <si>
    <t>Osazování palisád betonových v řadě se zabetonováním výšky palisády přes 500 do 1000 mm</t>
  </si>
  <si>
    <t>1123326062</t>
  </si>
  <si>
    <t xml:space="preserve">Poznámka k souboru cen:_x000D_
1. V cenách nejsou započteny náklady na zřízení rýhy nebo jámy a na dodání palisád; tyto se oceňují ve specifikaci._x000D_
2. Ceny lze použít pro palisády o jakémkoli tvaru průřezu._x000D_
3. Měrnou jednotkou (u položek číslo -1131 až -1144) se rozumí metr délky palisádové stěny._x000D_
4. Výškou palisády je uvažována celková délka osazovaného prvku._x000D_
</t>
  </si>
  <si>
    <t>36</t>
  </si>
  <si>
    <t>59228408</t>
  </si>
  <si>
    <t>palisáda betonová tyčová hranatá přírodní 110x110x600mm</t>
  </si>
  <si>
    <t>1440983516</t>
  </si>
  <si>
    <t>12,1/0,1</t>
  </si>
  <si>
    <t>121*1,05 'Přepočtené koeficientem množství</t>
  </si>
  <si>
    <t>Vodorovné konstrukce</t>
  </si>
  <si>
    <t>37</t>
  </si>
  <si>
    <t>451573111</t>
  </si>
  <si>
    <t>Lože pod potrubí, stoky a drobné objekty v otevřeném výkopu z písku a štěrkopísku do 63 mm</t>
  </si>
  <si>
    <t>-1695970149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</si>
  <si>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</si>
  <si>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6,0*0,1*0,8</t>
  </si>
  <si>
    <t>Komunikace pozemní</t>
  </si>
  <si>
    <t>38</t>
  </si>
  <si>
    <t>564851111</t>
  </si>
  <si>
    <t>Podklad ze štěrkodrti ŠD s rozprostřením a zhutněním, po zhutnění tl. 150 mm</t>
  </si>
  <si>
    <t>-1412753807</t>
  </si>
  <si>
    <t>39</t>
  </si>
  <si>
    <t>564871111</t>
  </si>
  <si>
    <t>Podklad ze štěrkodrti ŠD s rozprostřením a zhutněním, po zhutnění tl. 250 mm</t>
  </si>
  <si>
    <t>1112928748</t>
  </si>
  <si>
    <t>40</t>
  </si>
  <si>
    <t>572341111</t>
  </si>
  <si>
    <t>Vyspravení krytu komunikací po překopech inženýrských sítí plochy přes 15 m2 asfaltovým betonem ACO (AB), po zhutnění tl. přes 30 do 50 mm</t>
  </si>
  <si>
    <t>1845628880</t>
  </si>
  <si>
    <t xml:space="preserve">Poznámka k souboru cen:_x000D_
1. Ceny jsou určeny pro vyspravení krytů po překopech pro inženýrské sítě trvalé i dočasné (předepíše-li to projekt)._x000D_
2. Ceny jsou určeny pouze pro případy havárií, přeložek nebo běžných oprav inženýrských sítí._x000D_
3. Ceny nelze použít v rámci výstavby nových inženýrských sítí._x000D_
4. V cenách nejsou započteny náklady na:_x000D_
a) postřik živičný spojovací, který se oceňuje cenami souboru cen 573 2.-11 Postřik živičný spojovací části A 01 tohoto katalogu,_x000D_
b) zdrsňovací posyp, který se oceňuje cenami 578 90-112 Zdrsňovací posyp litého asfaltu z kameniva drobného drceného obaleného asfaltem při překopech inženýrských sítí, 572 40-41 Posyp živičného podkladu nebo krytu části C 01 tohoto katalogu._x000D_
</t>
  </si>
  <si>
    <t>140,39*0,25</t>
  </si>
  <si>
    <t>41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</si>
  <si>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</si>
  <si>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</si>
  <si>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1008134728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</si>
  <si>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</si>
  <si>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239,85+20</t>
  </si>
  <si>
    <t>42</t>
  </si>
  <si>
    <t>59245018</t>
  </si>
  <si>
    <t>dlažba tvar obdélník betonová 200x100x60mm přírodní</t>
  </si>
  <si>
    <t>-612578427</t>
  </si>
  <si>
    <t>239,85*1,05 'Přepočtené koeficientem množství</t>
  </si>
  <si>
    <t>43</t>
  </si>
  <si>
    <t>59245006</t>
  </si>
  <si>
    <t>dlažba tvar obdélník betonová pro nevidomé 200x100x60mm barevná</t>
  </si>
  <si>
    <t>-683953549</t>
  </si>
  <si>
    <t>20*1,1 'Přepočtené koeficientem množství</t>
  </si>
  <si>
    <t>44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</si>
  <si>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</si>
  <si>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</si>
  <si>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-1074647500</t>
  </si>
  <si>
    <t>45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</si>
  <si>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</si>
  <si>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</si>
  <si>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-572110996</t>
  </si>
  <si>
    <t xml:space="preserve">Poznámka k souboru cen:_x000D_
1. Pro volbu cen dlažeb platí toto rozdělení: Skupina A: dlažby z prvků stejného tvaru, Skupina B: dlažby z prvků dvou a více tvarů,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50 mm se oceňuje cenami souboru cen 451 ..-9 Příplatek za každých dalších 10 mm tloušťky podkladu nebo lože._x000D_
</t>
  </si>
  <si>
    <t>7,32+1,4</t>
  </si>
  <si>
    <t>46</t>
  </si>
  <si>
    <t>59245020</t>
  </si>
  <si>
    <t>dlažba tvar obdélník betonová 200x100x80mm přírodní</t>
  </si>
  <si>
    <t>-884009449</t>
  </si>
  <si>
    <t>7,32*1,05 'Přepočtené koeficientem množství</t>
  </si>
  <si>
    <t>47</t>
  </si>
  <si>
    <t>59245226</t>
  </si>
  <si>
    <t>dlažba tvar obdélník betonová pro nevidomé 200x100x80mm barevná</t>
  </si>
  <si>
    <t>1683063208</t>
  </si>
  <si>
    <t>1,4*1,1 'Přepočtené koeficientem množství</t>
  </si>
  <si>
    <t>48</t>
  </si>
  <si>
    <t>596212214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</si>
  <si>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</si>
  <si>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-1383321320</t>
  </si>
  <si>
    <t>Trubní vedení</t>
  </si>
  <si>
    <t>49</t>
  </si>
  <si>
    <t>871315221</t>
  </si>
  <si>
    <t>Kanalizační potrubí z tvrdého PVC v otevřeném výkopu ve sklonu do 20 %, hladkého plnostěnného jednovrstvého, tuhost třídy SN 8 DN 160</t>
  </si>
  <si>
    <t>-151441625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</si>
  <si>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</si>
  <si>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50</t>
  </si>
  <si>
    <t>892351111</t>
  </si>
  <si>
    <t>Tlakové zkoušky vodou na potrubí DN 150 nebo 200</t>
  </si>
  <si>
    <t>387853588</t>
  </si>
  <si>
    <t xml:space="preserve">Poznámka k souboru cen:_x000D_
1. Ceny -2111 jsou určeny pro zabezpečení jednoho konce zkoušeného úseku jakéhokoliv druhu potrubí._x000D_
2. V cenách jsou započteny náklady:_x000D_
a) u cen -1111 - na přísun, montáž, demontáž a odsun zkoušecího čerpadla, napuštění tlakovou vodou a dodání vody pro tlakovou zkoušku,_x000D_
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řady,_x000D_
</t>
  </si>
  <si>
    <t>51</t>
  </si>
  <si>
    <t>895941311</t>
  </si>
  <si>
    <t>Zřízení vpusti kanalizační uliční z betonových dílců typ UVB-50</t>
  </si>
  <si>
    <t>-1716994719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</si>
  <si>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</si>
  <si>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52</t>
  </si>
  <si>
    <t>59223852</t>
  </si>
  <si>
    <t>dno pro uliční vpusť s kalovou prohlubní betonové 450x300x50mm</t>
  </si>
  <si>
    <t>1632443188</t>
  </si>
  <si>
    <t>53</t>
  </si>
  <si>
    <t>59223864</t>
  </si>
  <si>
    <t>prstenec pro uliční vpusť vyrovnávací betonový 390x60x130mm</t>
  </si>
  <si>
    <t>-1419201736</t>
  </si>
  <si>
    <t>54</t>
  </si>
  <si>
    <t>59223856</t>
  </si>
  <si>
    <t>skruž pro uliční vpusť horní betonová 450x195x50mm</t>
  </si>
  <si>
    <t>23473795</t>
  </si>
  <si>
    <t>55</t>
  </si>
  <si>
    <t>59223860</t>
  </si>
  <si>
    <t>skruž pro uliční vpusť středová betonová 450x195x50mm</t>
  </si>
  <si>
    <t>-785862124</t>
  </si>
  <si>
    <t>56</t>
  </si>
  <si>
    <t>59223854</t>
  </si>
  <si>
    <t>skruž pro uliční vpusť s výtokovým otvorem PVC betonová 450x350x50mm</t>
  </si>
  <si>
    <t>-1920296171</t>
  </si>
  <si>
    <t>57</t>
  </si>
  <si>
    <t>899204112</t>
  </si>
  <si>
    <t>Osazení mříží litinových včetně rámů a košů na bahno pro třídu zatížení D400, E600</t>
  </si>
  <si>
    <t>-1664491218</t>
  </si>
  <si>
    <t xml:space="preserve">Poznámka k souboru cen:_x000D_
1. V cenách nejsou započteny náklady na dodání mříží, rámů a košů na bahno; tyto náklady se oceňují ve specifikaci._x000D_
</t>
  </si>
  <si>
    <t>58</t>
  </si>
  <si>
    <t>55242320</t>
  </si>
  <si>
    <t>mříž vtoková litinová plochá 500x500mm</t>
  </si>
  <si>
    <t>-595080058</t>
  </si>
  <si>
    <t>59</t>
  </si>
  <si>
    <t>59223875</t>
  </si>
  <si>
    <t>koš nízký pro uliční vpusti žárově Pz plech pro rám 500/500mm</t>
  </si>
  <si>
    <t>1085463700</t>
  </si>
  <si>
    <t>Ostatní konstrukce a práce, bourání</t>
  </si>
  <si>
    <t>60</t>
  </si>
  <si>
    <t>914111112</t>
  </si>
  <si>
    <t>Montáž svislé dopravní značky základní velikosti do 1 m2 páskováním na sloupy</t>
  </si>
  <si>
    <t>-337405147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</si>
  <si>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</si>
  <si>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61</t>
  </si>
  <si>
    <t>40445621</t>
  </si>
  <si>
    <t>informativní značky provozní IP1-IP3, IP4b-IP7, IP10a, b 500x500mm</t>
  </si>
  <si>
    <t>-1744639502</t>
  </si>
  <si>
    <t>IP6</t>
  </si>
  <si>
    <t>62</t>
  </si>
  <si>
    <t>915221112</t>
  </si>
  <si>
    <t>Vodorovné dopravní značení stříkaným plastem vodící čára bílá šířky 250 mm souvislá retroreflexní</t>
  </si>
  <si>
    <t>967424538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</si>
  <si>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</si>
  <si>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63</t>
  </si>
  <si>
    <t>915221122</t>
  </si>
  <si>
    <t>Vodorovné dopravní značení stříkaným plastem vodící čára bílá šířky 250 mm přerušovaná retroreflexní</t>
  </si>
  <si>
    <t>2050217644</t>
  </si>
  <si>
    <t xml:space="preserve">přerušovaná čára 1,5/3,0/0,25 </t>
  </si>
  <si>
    <t>64</t>
  </si>
  <si>
    <t>915231112</t>
  </si>
  <si>
    <t>Vodorovné dopravní značení stříkaným plastem přechody pro chodce, šipky, symboly nápisy bílé retroreflexní</t>
  </si>
  <si>
    <t>-1699339089</t>
  </si>
  <si>
    <t>65</t>
  </si>
  <si>
    <t>915611111</t>
  </si>
  <si>
    <t>Předznačení pro vodorovné značení stříkané barvou nebo prováděné z nátěrových hmot liniové dělicí čáry, vodicí proužky</t>
  </si>
  <si>
    <t>-707563321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</si>
  <si>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</si>
  <si>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66</t>
  </si>
  <si>
    <t>915621111</t>
  </si>
  <si>
    <t>Předznačení pro vodorovné značení stříkané barvou nebo prováděné z nátěrových hmot plošné šipky, symboly, nápisy</t>
  </si>
  <si>
    <t>1891163751</t>
  </si>
  <si>
    <t>67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</si>
  <si>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</si>
  <si>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</si>
  <si>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-1095826786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</si>
  <si>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4. Měrná jednotka u příplatků je m délky obrubníku._x000D_
</t>
  </si>
  <si>
    <t>68</t>
  </si>
  <si>
    <t>59217016</t>
  </si>
  <si>
    <t>obrubník betonový chodníkový 1000x80x250mm</t>
  </si>
  <si>
    <t>-1886555208</t>
  </si>
  <si>
    <t>190*1,05 'Přepočtené koeficientem množství</t>
  </si>
  <si>
    <t>69</t>
  </si>
  <si>
    <t>916241113</t>
  </si>
  <si>
    <t>Osazení obrubníku kamenného se zřízením lože, s vyplněním a zatřením spár cementovou maltou ležatého s boční opěrou z betonu prostého, do lože z betonu prostého</t>
  </si>
  <si>
    <t>1261146887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</si>
  <si>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</si>
  <si>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70</t>
  </si>
  <si>
    <t>58380005</t>
  </si>
  <si>
    <t>obrubník kamenný žulový přímý 200x250mm</t>
  </si>
  <si>
    <t>1828286931</t>
  </si>
  <si>
    <t>P</t>
  </si>
  <si>
    <t>Poznámka k položce:_x000D_
Hmotnost: 120 kg/bm</t>
  </si>
  <si>
    <t>136*1,05 'Přepočtené koeficientem množství</t>
  </si>
  <si>
    <t>71</t>
  </si>
  <si>
    <t>916991121</t>
  </si>
  <si>
    <t>Lože pod obrubníky, krajníky nebo obruby z dlažebních kostek z betonu prostého</t>
  </si>
  <si>
    <t>1020105640</t>
  </si>
  <si>
    <t>190*0,03</t>
  </si>
  <si>
    <t>136*0,05</t>
  </si>
  <si>
    <t>72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</si>
  <si>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</si>
  <si>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</si>
  <si>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1490115061</t>
  </si>
  <si>
    <t xml:space="preserve">Poznámka k souboru cen:_x000D_
1. V cenách jsou započteny i náklady na vyčištění spár, na impregnaci a zalití spár včetně dodání hmot._x000D_
</t>
  </si>
  <si>
    <t>73</t>
  </si>
  <si>
    <t>919735112</t>
  </si>
  <si>
    <t>Řezání stávajícího živičného krytu nebo podkladu hloubky přes 50 do 100 mm</t>
  </si>
  <si>
    <t>1877611164</t>
  </si>
  <si>
    <t xml:space="preserve">Poznámka k souboru cen:_x000D_
1. V cenách jsou započteny i náklady na spotřebu vody._x000D_
</t>
  </si>
  <si>
    <t>74</t>
  </si>
  <si>
    <t>X1</t>
  </si>
  <si>
    <t>přemístění reklamního poutače</t>
  </si>
  <si>
    <t>kpl</t>
  </si>
  <si>
    <t>vlastní</t>
  </si>
  <si>
    <t>831994198</t>
  </si>
  <si>
    <t>997</t>
  </si>
  <si>
    <t>Přesun sutě</t>
  </si>
  <si>
    <t>75</t>
  </si>
  <si>
    <t>997221561</t>
  </si>
  <si>
    <t>Vodorovná doprava suti bez naložení, ale se složením a s hrubým urovnáním z kusových materiálů, na vzdálenost do 1 km</t>
  </si>
  <si>
    <t>-343584507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</si>
  <si>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</si>
  <si>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76</t>
  </si>
  <si>
    <t>997221569</t>
  </si>
  <si>
    <t>Vodorovná doprava suti bez naložení, ale se složením a s hrubým urovnáním Příplatek k ceně za každý další i započatý 1 km přes 1 km</t>
  </si>
  <si>
    <t>-1152277400</t>
  </si>
  <si>
    <t>suť na deponii obce</t>
  </si>
  <si>
    <t>(62,019-12,851)*4</t>
  </si>
  <si>
    <t>asfalt na skládku</t>
  </si>
  <si>
    <t>12,851*14</t>
  </si>
  <si>
    <t>77</t>
  </si>
  <si>
    <t>997221611</t>
  </si>
  <si>
    <t>Nakládání na dopravní prostředky pro vodorovnou dopravu suti</t>
  </si>
  <si>
    <t>-288944130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</si>
  <si>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</si>
  <si>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78</t>
  </si>
  <si>
    <t>997221875</t>
  </si>
  <si>
    <t>Poplatek za uložení stavebního odpadu na recyklační skládce (skládkovné) asfaltového bez obsahu dehtu zatříděného do Katalogu odpadů pod kódem 17 03 02</t>
  </si>
  <si>
    <t>-1859749928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</si>
  <si>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</si>
  <si>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9,570+3,281</t>
  </si>
  <si>
    <t>998</t>
  </si>
  <si>
    <t>Přesun hmot</t>
  </si>
  <si>
    <t>79</t>
  </si>
  <si>
    <t>998223011</t>
  </si>
  <si>
    <t>Přesun hmot pro pozemní komunikace s krytem dlážděným dopravní vzdálenost do 200 m jakékoliv délky objektu</t>
  </si>
  <si>
    <t>185575507</t>
  </si>
  <si>
    <t>VRN</t>
  </si>
  <si>
    <t>Vedlejší rozpočtové náklady</t>
  </si>
  <si>
    <t>VRN1</t>
  </si>
  <si>
    <t>Průzkumné, geodetické a projektové práce</t>
  </si>
  <si>
    <t>80</t>
  </si>
  <si>
    <t>012002000</t>
  </si>
  <si>
    <t>Geodetické práce</t>
  </si>
  <si>
    <t>CS ÚRS 2020 01</t>
  </si>
  <si>
    <t>1024</t>
  </si>
  <si>
    <t>-607995850</t>
  </si>
  <si>
    <t>81</t>
  </si>
  <si>
    <t>013254000</t>
  </si>
  <si>
    <t>Dokumentace skutečného provedení stavby</t>
  </si>
  <si>
    <t>1866175031</t>
  </si>
  <si>
    <t>VRN3</t>
  </si>
  <si>
    <t>Zařízení staveniště</t>
  </si>
  <si>
    <t>82</t>
  </si>
  <si>
    <t>030001000</t>
  </si>
  <si>
    <t>1403078809</t>
  </si>
  <si>
    <t>VRN4</t>
  </si>
  <si>
    <t>Inženýrská činnost</t>
  </si>
  <si>
    <t>83</t>
  </si>
  <si>
    <t>043154000</t>
  </si>
  <si>
    <t>Zkoušky hutnicí</t>
  </si>
  <si>
    <t>-215895550</t>
  </si>
  <si>
    <t>VRN7</t>
  </si>
  <si>
    <t>Provozní vlivy</t>
  </si>
  <si>
    <t>84</t>
  </si>
  <si>
    <t>072103002</t>
  </si>
  <si>
    <t>Projednání DIO a zajištění DIR komunikace I. třídy</t>
  </si>
  <si>
    <t>1372923905</t>
  </si>
  <si>
    <t>85</t>
  </si>
  <si>
    <t>072103021</t>
  </si>
  <si>
    <t>Zajištění DIO komunikace I. třídy - jednoduché el. vedení</t>
  </si>
  <si>
    <t>-1257355787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</si>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</sst>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16" workbookViewId="0">
      <selection activeCell="L45" sqref="L45:AO4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1" t="s">
        <v>14</v>
      </c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23"/>
      <c r="AQ5" s="23"/>
      <c r="AR5" s="21"/>
      <c r="BE5" s="34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3" t="s">
        <v>17</v>
      </c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23"/>
      <c r="AQ6" s="23"/>
      <c r="AR6" s="21"/>
      <c r="BE6" s="34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9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9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4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4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9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49"/>
      <c r="BS13" s="18" t="s">
        <v>6</v>
      </c>
    </row>
    <row r="14" spans="1:74" ht="12.75">
      <c r="B14" s="22"/>
      <c r="C14" s="23"/>
      <c r="D14" s="23"/>
      <c r="E14" s="354" t="s">
        <v>30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4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9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4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32</v>
      </c>
      <c r="AO17" s="23"/>
      <c r="AP17" s="23"/>
      <c r="AQ17" s="23"/>
      <c r="AR17" s="21"/>
      <c r="BE17" s="349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9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36</v>
      </c>
      <c r="AO19" s="23"/>
      <c r="AP19" s="23"/>
      <c r="AQ19" s="23"/>
      <c r="AR19" s="21"/>
      <c r="BE19" s="34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49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9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9"/>
    </row>
    <row r="23" spans="1:71" s="1" customFormat="1" ht="47.25" customHeight="1">
      <c r="B23" s="22"/>
      <c r="C23" s="23"/>
      <c r="D23" s="23"/>
      <c r="E23" s="356" t="s">
        <v>39</v>
      </c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23"/>
      <c r="AP23" s="23"/>
      <c r="AQ23" s="23"/>
      <c r="AR23" s="21"/>
      <c r="BE23" s="34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9"/>
    </row>
    <row r="26" spans="1:71" s="2" customFormat="1" ht="25.9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7" t="e">
        <f>ROUND(AG54,2)</f>
        <v>#REF!</v>
      </c>
      <c r="AL26" s="358"/>
      <c r="AM26" s="358"/>
      <c r="AN26" s="358"/>
      <c r="AO26" s="358"/>
      <c r="AP26" s="37"/>
      <c r="AQ26" s="37"/>
      <c r="AR26" s="40"/>
      <c r="BE26" s="34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9" t="s">
        <v>41</v>
      </c>
      <c r="M28" s="359"/>
      <c r="N28" s="359"/>
      <c r="O28" s="359"/>
      <c r="P28" s="359"/>
      <c r="Q28" s="37"/>
      <c r="R28" s="37"/>
      <c r="S28" s="37"/>
      <c r="T28" s="37"/>
      <c r="U28" s="37"/>
      <c r="V28" s="37"/>
      <c r="W28" s="359" t="s">
        <v>42</v>
      </c>
      <c r="X28" s="359"/>
      <c r="Y28" s="359"/>
      <c r="Z28" s="359"/>
      <c r="AA28" s="359"/>
      <c r="AB28" s="359"/>
      <c r="AC28" s="359"/>
      <c r="AD28" s="359"/>
      <c r="AE28" s="359"/>
      <c r="AF28" s="37"/>
      <c r="AG28" s="37"/>
      <c r="AH28" s="37"/>
      <c r="AI28" s="37"/>
      <c r="AJ28" s="37"/>
      <c r="AK28" s="359" t="s">
        <v>43</v>
      </c>
      <c r="AL28" s="359"/>
      <c r="AM28" s="359"/>
      <c r="AN28" s="359"/>
      <c r="AO28" s="359"/>
      <c r="AP28" s="37"/>
      <c r="AQ28" s="37"/>
      <c r="AR28" s="40"/>
      <c r="BE28" s="349"/>
    </row>
    <row r="29" spans="1:71" s="3" customFormat="1" ht="14.45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43">
        <v>0.21</v>
      </c>
      <c r="M29" s="342"/>
      <c r="N29" s="342"/>
      <c r="O29" s="342"/>
      <c r="P29" s="342"/>
      <c r="Q29" s="42"/>
      <c r="R29" s="42"/>
      <c r="S29" s="42"/>
      <c r="T29" s="42"/>
      <c r="U29" s="42"/>
      <c r="V29" s="42"/>
      <c r="W29" s="341" t="e">
        <f>ROUND(AZ54, 2)</f>
        <v>#REF!</v>
      </c>
      <c r="X29" s="342"/>
      <c r="Y29" s="342"/>
      <c r="Z29" s="342"/>
      <c r="AA29" s="342"/>
      <c r="AB29" s="342"/>
      <c r="AC29" s="342"/>
      <c r="AD29" s="342"/>
      <c r="AE29" s="342"/>
      <c r="AF29" s="42"/>
      <c r="AG29" s="42"/>
      <c r="AH29" s="42"/>
      <c r="AI29" s="42"/>
      <c r="AJ29" s="42"/>
      <c r="AK29" s="341" t="e">
        <f>ROUND(AV54, 2)</f>
        <v>#REF!</v>
      </c>
      <c r="AL29" s="342"/>
      <c r="AM29" s="342"/>
      <c r="AN29" s="342"/>
      <c r="AO29" s="342"/>
      <c r="AP29" s="42"/>
      <c r="AQ29" s="42"/>
      <c r="AR29" s="43"/>
      <c r="BE29" s="350"/>
    </row>
    <row r="30" spans="1:71" s="3" customFormat="1" ht="14.45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43">
        <v>0.15</v>
      </c>
      <c r="M30" s="342"/>
      <c r="N30" s="342"/>
      <c r="O30" s="342"/>
      <c r="P30" s="342"/>
      <c r="Q30" s="42"/>
      <c r="R30" s="42"/>
      <c r="S30" s="42"/>
      <c r="T30" s="42"/>
      <c r="U30" s="42"/>
      <c r="V30" s="42"/>
      <c r="W30" s="341" t="e">
        <f>ROUND(BA54, 2)</f>
        <v>#REF!</v>
      </c>
      <c r="X30" s="342"/>
      <c r="Y30" s="342"/>
      <c r="Z30" s="342"/>
      <c r="AA30" s="342"/>
      <c r="AB30" s="342"/>
      <c r="AC30" s="342"/>
      <c r="AD30" s="342"/>
      <c r="AE30" s="342"/>
      <c r="AF30" s="42"/>
      <c r="AG30" s="42"/>
      <c r="AH30" s="42"/>
      <c r="AI30" s="42"/>
      <c r="AJ30" s="42"/>
      <c r="AK30" s="341" t="e">
        <f>ROUND(AW54, 2)</f>
        <v>#REF!</v>
      </c>
      <c r="AL30" s="342"/>
      <c r="AM30" s="342"/>
      <c r="AN30" s="342"/>
      <c r="AO30" s="342"/>
      <c r="AP30" s="42"/>
      <c r="AQ30" s="42"/>
      <c r="AR30" s="43"/>
      <c r="BE30" s="350"/>
    </row>
    <row r="31" spans="1:71" s="3" customFormat="1" ht="14.45" hidden="1" customHeight="1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343">
        <v>0.21</v>
      </c>
      <c r="M31" s="342"/>
      <c r="N31" s="342"/>
      <c r="O31" s="342"/>
      <c r="P31" s="342"/>
      <c r="Q31" s="42"/>
      <c r="R31" s="42"/>
      <c r="S31" s="42"/>
      <c r="T31" s="42"/>
      <c r="U31" s="42"/>
      <c r="V31" s="42"/>
      <c r="W31" s="341" t="e">
        <f>ROUND(BB54, 2)</f>
        <v>#REF!</v>
      </c>
      <c r="X31" s="342"/>
      <c r="Y31" s="342"/>
      <c r="Z31" s="342"/>
      <c r="AA31" s="342"/>
      <c r="AB31" s="342"/>
      <c r="AC31" s="342"/>
      <c r="AD31" s="342"/>
      <c r="AE31" s="342"/>
      <c r="AF31" s="42"/>
      <c r="AG31" s="42"/>
      <c r="AH31" s="42"/>
      <c r="AI31" s="42"/>
      <c r="AJ31" s="42"/>
      <c r="AK31" s="341">
        <v>0</v>
      </c>
      <c r="AL31" s="342"/>
      <c r="AM31" s="342"/>
      <c r="AN31" s="342"/>
      <c r="AO31" s="342"/>
      <c r="AP31" s="42"/>
      <c r="AQ31" s="42"/>
      <c r="AR31" s="43"/>
      <c r="BE31" s="350"/>
    </row>
    <row r="32" spans="1:71" s="3" customFormat="1" ht="14.45" hidden="1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43">
        <v>0.15</v>
      </c>
      <c r="M32" s="342"/>
      <c r="N32" s="342"/>
      <c r="O32" s="342"/>
      <c r="P32" s="342"/>
      <c r="Q32" s="42"/>
      <c r="R32" s="42"/>
      <c r="S32" s="42"/>
      <c r="T32" s="42"/>
      <c r="U32" s="42"/>
      <c r="V32" s="42"/>
      <c r="W32" s="341" t="e">
        <f>ROUND(BC54, 2)</f>
        <v>#REF!</v>
      </c>
      <c r="X32" s="342"/>
      <c r="Y32" s="342"/>
      <c r="Z32" s="342"/>
      <c r="AA32" s="342"/>
      <c r="AB32" s="342"/>
      <c r="AC32" s="342"/>
      <c r="AD32" s="342"/>
      <c r="AE32" s="342"/>
      <c r="AF32" s="42"/>
      <c r="AG32" s="42"/>
      <c r="AH32" s="42"/>
      <c r="AI32" s="42"/>
      <c r="AJ32" s="42"/>
      <c r="AK32" s="341">
        <v>0</v>
      </c>
      <c r="AL32" s="342"/>
      <c r="AM32" s="342"/>
      <c r="AN32" s="342"/>
      <c r="AO32" s="342"/>
      <c r="AP32" s="42"/>
      <c r="AQ32" s="42"/>
      <c r="AR32" s="43"/>
      <c r="BE32" s="350"/>
    </row>
    <row r="33" spans="1:57" s="3" customFormat="1" ht="14.45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43">
        <v>0</v>
      </c>
      <c r="M33" s="342"/>
      <c r="N33" s="342"/>
      <c r="O33" s="342"/>
      <c r="P33" s="342"/>
      <c r="Q33" s="42"/>
      <c r="R33" s="42"/>
      <c r="S33" s="42"/>
      <c r="T33" s="42"/>
      <c r="U33" s="42"/>
      <c r="V33" s="42"/>
      <c r="W33" s="341" t="e">
        <f>ROUND(BD54, 2)</f>
        <v>#REF!</v>
      </c>
      <c r="X33" s="342"/>
      <c r="Y33" s="342"/>
      <c r="Z33" s="342"/>
      <c r="AA33" s="342"/>
      <c r="AB33" s="342"/>
      <c r="AC33" s="342"/>
      <c r="AD33" s="342"/>
      <c r="AE33" s="342"/>
      <c r="AF33" s="42"/>
      <c r="AG33" s="42"/>
      <c r="AH33" s="42"/>
      <c r="AI33" s="42"/>
      <c r="AJ33" s="42"/>
      <c r="AK33" s="341">
        <v>0</v>
      </c>
      <c r="AL33" s="342"/>
      <c r="AM33" s="342"/>
      <c r="AN33" s="342"/>
      <c r="AO33" s="342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344" t="s">
        <v>52</v>
      </c>
      <c r="Y35" s="345"/>
      <c r="Z35" s="345"/>
      <c r="AA35" s="345"/>
      <c r="AB35" s="345"/>
      <c r="AC35" s="46"/>
      <c r="AD35" s="46"/>
      <c r="AE35" s="46"/>
      <c r="AF35" s="46"/>
      <c r="AG35" s="46"/>
      <c r="AH35" s="46"/>
      <c r="AI35" s="46"/>
      <c r="AJ35" s="46"/>
      <c r="AK35" s="346" t="e">
        <f>SUM(AK26:AK33)</f>
        <v>#REF!</v>
      </c>
      <c r="AL35" s="345"/>
      <c r="AM35" s="345"/>
      <c r="AN35" s="345"/>
      <c r="AO35" s="34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2020-76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0" t="str">
        <f>K6</f>
        <v>Vybudování přechodu pro chodce a místa pro přecházení v ulici 5. května, Česká Kamenice</v>
      </c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2" t="str">
        <f>IF(AN8= "","",AN8)</f>
        <v>25. 8. 2020</v>
      </c>
      <c r="AN47" s="332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Česká Kamenice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3" t="str">
        <f>IF(E17="","",E17)</f>
        <v>IQ PROJEKT s.r.o.</v>
      </c>
      <c r="AN49" s="334"/>
      <c r="AO49" s="334"/>
      <c r="AP49" s="334"/>
      <c r="AQ49" s="37"/>
      <c r="AR49" s="40"/>
      <c r="AS49" s="335" t="s">
        <v>54</v>
      </c>
      <c r="AT49" s="336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33" t="str">
        <f>IF(E20="","",E20)</f>
        <v>ing. Kateřina Tumpachová</v>
      </c>
      <c r="AN50" s="334"/>
      <c r="AO50" s="334"/>
      <c r="AP50" s="334"/>
      <c r="AQ50" s="37"/>
      <c r="AR50" s="40"/>
      <c r="AS50" s="337"/>
      <c r="AT50" s="33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9"/>
      <c r="AT51" s="340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26" t="s">
        <v>55</v>
      </c>
      <c r="D52" s="327"/>
      <c r="E52" s="327"/>
      <c r="F52" s="327"/>
      <c r="G52" s="327"/>
      <c r="H52" s="67"/>
      <c r="I52" s="328" t="s">
        <v>56</v>
      </c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9" t="s">
        <v>57</v>
      </c>
      <c r="AH52" s="327"/>
      <c r="AI52" s="327"/>
      <c r="AJ52" s="327"/>
      <c r="AK52" s="327"/>
      <c r="AL52" s="327"/>
      <c r="AM52" s="327"/>
      <c r="AN52" s="328" t="s">
        <v>58</v>
      </c>
      <c r="AO52" s="327"/>
      <c r="AP52" s="327"/>
      <c r="AQ52" s="68" t="s">
        <v>59</v>
      </c>
      <c r="AR52" s="40"/>
      <c r="AS52" s="69" t="s">
        <v>60</v>
      </c>
      <c r="AT52" s="70" t="s">
        <v>61</v>
      </c>
      <c r="AU52" s="70" t="s">
        <v>62</v>
      </c>
      <c r="AV52" s="70" t="s">
        <v>63</v>
      </c>
      <c r="AW52" s="70" t="s">
        <v>64</v>
      </c>
      <c r="AX52" s="70" t="s">
        <v>65</v>
      </c>
      <c r="AY52" s="70" t="s">
        <v>66</v>
      </c>
      <c r="AZ52" s="70" t="s">
        <v>67</v>
      </c>
      <c r="BA52" s="70" t="s">
        <v>68</v>
      </c>
      <c r="BB52" s="70" t="s">
        <v>69</v>
      </c>
      <c r="BC52" s="70" t="s">
        <v>70</v>
      </c>
      <c r="BD52" s="71" t="s">
        <v>71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24" t="e">
        <f>ROUND(SUM(AG55:AG56),2)</f>
        <v>#REF!</v>
      </c>
      <c r="AH54" s="324"/>
      <c r="AI54" s="324"/>
      <c r="AJ54" s="324"/>
      <c r="AK54" s="324"/>
      <c r="AL54" s="324"/>
      <c r="AM54" s="324"/>
      <c r="AN54" s="325" t="e">
        <f>SUM(AG54,AT54)</f>
        <v>#REF!</v>
      </c>
      <c r="AO54" s="325"/>
      <c r="AP54" s="325"/>
      <c r="AQ54" s="79" t="s">
        <v>19</v>
      </c>
      <c r="AR54" s="80"/>
      <c r="AS54" s="81">
        <f>ROUND(SUM(AS55:AS56),2)</f>
        <v>0</v>
      </c>
      <c r="AT54" s="82" t="e">
        <f>ROUND(SUM(AV54:AW54),2)</f>
        <v>#REF!</v>
      </c>
      <c r="AU54" s="83" t="e">
        <f>ROUND(SUM(AU55:AU56),5)</f>
        <v>#REF!</v>
      </c>
      <c r="AV54" s="82" t="e">
        <f>ROUND(AZ54*L29,2)</f>
        <v>#REF!</v>
      </c>
      <c r="AW54" s="82" t="e">
        <f>ROUND(BA54*L30,2)</f>
        <v>#REF!</v>
      </c>
      <c r="AX54" s="82" t="e">
        <f>ROUND(BB54*L29,2)</f>
        <v>#REF!</v>
      </c>
      <c r="AY54" s="82" t="e">
        <f>ROUND(BC54*L30,2)</f>
        <v>#REF!</v>
      </c>
      <c r="AZ54" s="82" t="e">
        <f>ROUND(SUM(AZ55:AZ56),2)</f>
        <v>#REF!</v>
      </c>
      <c r="BA54" s="82" t="e">
        <f>ROUND(SUM(BA55:BA56),2)</f>
        <v>#REF!</v>
      </c>
      <c r="BB54" s="82" t="e">
        <f>ROUND(SUM(BB55:BB56),2)</f>
        <v>#REF!</v>
      </c>
      <c r="BC54" s="82" t="e">
        <f>ROUND(SUM(BC55:BC56),2)</f>
        <v>#REF!</v>
      </c>
      <c r="BD54" s="84" t="e">
        <f>ROUND(SUM(BD55:BD56),2)</f>
        <v>#REF!</v>
      </c>
      <c r="BS54" s="85" t="s">
        <v>73</v>
      </c>
      <c r="BT54" s="85" t="s">
        <v>74</v>
      </c>
      <c r="BU54" s="86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1" s="7" customFormat="1" ht="16.5" customHeight="1">
      <c r="A55" s="87" t="s">
        <v>78</v>
      </c>
      <c r="B55" s="88"/>
      <c r="C55" s="89"/>
      <c r="D55" s="323" t="s">
        <v>79</v>
      </c>
      <c r="E55" s="323"/>
      <c r="F55" s="323"/>
      <c r="G55" s="323"/>
      <c r="H55" s="323"/>
      <c r="I55" s="90"/>
      <c r="J55" s="323" t="s">
        <v>80</v>
      </c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1">
        <f>'SO 101 - CHODNÍK PRO PĚŠÍ '!J30</f>
        <v>0</v>
      </c>
      <c r="AH55" s="322"/>
      <c r="AI55" s="322"/>
      <c r="AJ55" s="322"/>
      <c r="AK55" s="322"/>
      <c r="AL55" s="322"/>
      <c r="AM55" s="322"/>
      <c r="AN55" s="321">
        <f>SUM(AG55,AT55)</f>
        <v>0</v>
      </c>
      <c r="AO55" s="322"/>
      <c r="AP55" s="322"/>
      <c r="AQ55" s="91" t="s">
        <v>81</v>
      </c>
      <c r="AR55" s="92"/>
      <c r="AS55" s="93">
        <v>0</v>
      </c>
      <c r="AT55" s="94">
        <f>ROUND(SUM(AV55:AW55),2)</f>
        <v>0</v>
      </c>
      <c r="AU55" s="95">
        <f>'SO 101 - CHODNÍK PRO PĚŠÍ '!P95</f>
        <v>0</v>
      </c>
      <c r="AV55" s="94">
        <f>'SO 101 - CHODNÍK PRO PĚŠÍ '!J33</f>
        <v>0</v>
      </c>
      <c r="AW55" s="94">
        <f>'SO 101 - CHODNÍK PRO PĚŠÍ '!J34</f>
        <v>0</v>
      </c>
      <c r="AX55" s="94">
        <f>'SO 101 - CHODNÍK PRO PĚŠÍ '!J35</f>
        <v>0</v>
      </c>
      <c r="AY55" s="94">
        <f>'SO 101 - CHODNÍK PRO PĚŠÍ '!J36</f>
        <v>0</v>
      </c>
      <c r="AZ55" s="94">
        <f>'SO 101 - CHODNÍK PRO PĚŠÍ '!F33</f>
        <v>0</v>
      </c>
      <c r="BA55" s="94">
        <f>'SO 101 - CHODNÍK PRO PĚŠÍ '!F34</f>
        <v>0</v>
      </c>
      <c r="BB55" s="94">
        <f>'SO 101 - CHODNÍK PRO PĚŠÍ '!F35</f>
        <v>0</v>
      </c>
      <c r="BC55" s="94">
        <f>'SO 101 - CHODNÍK PRO PĚŠÍ '!F36</f>
        <v>0</v>
      </c>
      <c r="BD55" s="96">
        <f>'SO 101 - CHODNÍK PRO PĚŠÍ '!F37</f>
        <v>0</v>
      </c>
      <c r="BT55" s="97" t="s">
        <v>82</v>
      </c>
      <c r="BV55" s="97" t="s">
        <v>76</v>
      </c>
      <c r="BW55" s="97" t="s">
        <v>83</v>
      </c>
      <c r="BX55" s="97" t="s">
        <v>5</v>
      </c>
      <c r="CL55" s="97" t="s">
        <v>19</v>
      </c>
      <c r="CM55" s="97" t="s">
        <v>84</v>
      </c>
    </row>
    <row r="56" spans="1:91" s="7" customFormat="1" ht="16.5" customHeight="1">
      <c r="A56" s="87" t="s">
        <v>78</v>
      </c>
      <c r="B56" s="88"/>
      <c r="C56" s="89"/>
      <c r="D56" s="323" t="s">
        <v>85</v>
      </c>
      <c r="E56" s="323"/>
      <c r="F56" s="323"/>
      <c r="G56" s="323"/>
      <c r="H56" s="323"/>
      <c r="I56" s="90"/>
      <c r="J56" s="323" t="s">
        <v>86</v>
      </c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1" t="e">
        <f>#REF!</f>
        <v>#REF!</v>
      </c>
      <c r="AH56" s="322"/>
      <c r="AI56" s="322"/>
      <c r="AJ56" s="322"/>
      <c r="AK56" s="322"/>
      <c r="AL56" s="322"/>
      <c r="AM56" s="322"/>
      <c r="AN56" s="321" t="e">
        <f>SUM(AG56,AT56)</f>
        <v>#REF!</v>
      </c>
      <c r="AO56" s="322"/>
      <c r="AP56" s="322"/>
      <c r="AQ56" s="91" t="s">
        <v>81</v>
      </c>
      <c r="AR56" s="92"/>
      <c r="AS56" s="98">
        <v>0</v>
      </c>
      <c r="AT56" s="99" t="e">
        <f>ROUND(SUM(AV56:AW56),2)</f>
        <v>#REF!</v>
      </c>
      <c r="AU56" s="100" t="e">
        <f>#REF!</f>
        <v>#REF!</v>
      </c>
      <c r="AV56" s="99" t="e">
        <f>#REF!</f>
        <v>#REF!</v>
      </c>
      <c r="AW56" s="99" t="e">
        <f>#REF!</f>
        <v>#REF!</v>
      </c>
      <c r="AX56" s="99" t="e">
        <f>#REF!</f>
        <v>#REF!</v>
      </c>
      <c r="AY56" s="99" t="e">
        <f>#REF!</f>
        <v>#REF!</v>
      </c>
      <c r="AZ56" s="99" t="e">
        <f>#REF!</f>
        <v>#REF!</v>
      </c>
      <c r="BA56" s="99" t="e">
        <f>#REF!</f>
        <v>#REF!</v>
      </c>
      <c r="BB56" s="99" t="e">
        <f>#REF!</f>
        <v>#REF!</v>
      </c>
      <c r="BC56" s="99" t="e">
        <f>#REF!</f>
        <v>#REF!</v>
      </c>
      <c r="BD56" s="101" t="e">
        <f>#REF!</f>
        <v>#REF!</v>
      </c>
      <c r="BT56" s="97" t="s">
        <v>82</v>
      </c>
      <c r="BV56" s="97" t="s">
        <v>76</v>
      </c>
      <c r="BW56" s="97" t="s">
        <v>87</v>
      </c>
      <c r="BX56" s="97" t="s">
        <v>5</v>
      </c>
      <c r="CL56" s="97" t="s">
        <v>19</v>
      </c>
      <c r="CM56" s="97" t="s">
        <v>84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E5DbsvXCIIjxJs8i1gebFL9iBFJyA5GtdyzVgOMKtHtb4MZ7dHXGNP3an+OjsEdQniIma5LyinbdJ4Xegjck9A==" saltValue="qA8gL+EWMoaL5vIlrDBXAg0cmUaUJPpwa0tBTydam4dZCprSb/9X95Hn1DpY/Xdet7pH8X/42BowHibvqPToeA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SO 101 - CHODNÍK PRO PĚŠÍ '!C2" display="/"/>
    <hyperlink ref="A56" location="'SO 02 - Veřejné osvětlení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6"/>
  <sheetViews>
    <sheetView showGridLines="0" tabSelected="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8" t="s">
        <v>83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84</v>
      </c>
    </row>
    <row r="4" spans="1:46" s="1" customFormat="1" ht="24.95" customHeight="1">
      <c r="B4" s="21"/>
      <c r="D4" s="104" t="s">
        <v>88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3" t="str">
        <f>'Rekapitulace stavby'!K6</f>
        <v>Vybudování přechodu pro chodce a místa pro přecházení v ulici 5. května, Česká Kamenice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06" t="s">
        <v>89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90</v>
      </c>
      <c r="F9" s="366"/>
      <c r="G9" s="366"/>
      <c r="H9" s="366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25. 8. 2020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Město Česká Kamenice</v>
      </c>
      <c r="F15" s="35"/>
      <c r="G15" s="35"/>
      <c r="H15" s="35"/>
      <c r="I15" s="106" t="s">
        <v>28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tr">
        <f>IF('Rekapitulace stavby'!AN16="","",'Rekapitulace stavby'!AN16)</f>
        <v>03258106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IQ PROJEKT s.r.o.</v>
      </c>
      <c r="F21" s="35"/>
      <c r="G21" s="35"/>
      <c r="H21" s="35"/>
      <c r="I21" s="106" t="s">
        <v>28</v>
      </c>
      <c r="J21" s="108" t="str">
        <f>IF('Rekapitulace stavby'!AN17="","",'Rekapitulace stavby'!AN17)</f>
        <v>03258106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">
        <v>36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37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38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9" t="s">
        <v>19</v>
      </c>
      <c r="F27" s="369"/>
      <c r="G27" s="369"/>
      <c r="H27" s="369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40</v>
      </c>
      <c r="E30" s="35"/>
      <c r="F30" s="35"/>
      <c r="G30" s="35"/>
      <c r="H30" s="35"/>
      <c r="I30" s="35"/>
      <c r="J30" s="115">
        <f>ROUND(J95,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42</v>
      </c>
      <c r="G32" s="35"/>
      <c r="H32" s="35"/>
      <c r="I32" s="116" t="s">
        <v>41</v>
      </c>
      <c r="J32" s="116" t="s">
        <v>43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44</v>
      </c>
      <c r="E33" s="106" t="s">
        <v>45</v>
      </c>
      <c r="F33" s="118">
        <f>ROUND((SUM(BE95:BE315)),  2)</f>
        <v>0</v>
      </c>
      <c r="G33" s="35"/>
      <c r="H33" s="35"/>
      <c r="I33" s="119">
        <v>0.21</v>
      </c>
      <c r="J33" s="118">
        <f>ROUND(((SUM(BE95:BE315))*I33),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46</v>
      </c>
      <c r="F34" s="118">
        <f>ROUND((SUM(BF95:BF315)),  2)</f>
        <v>0</v>
      </c>
      <c r="G34" s="35"/>
      <c r="H34" s="35"/>
      <c r="I34" s="119">
        <v>0.15</v>
      </c>
      <c r="J34" s="118">
        <f>ROUND(((SUM(BF95:BF315))*I34),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47</v>
      </c>
      <c r="F35" s="118">
        <f>ROUND((SUM(BG95:BG315)),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48</v>
      </c>
      <c r="F36" s="118">
        <f>ROUND((SUM(BH95:BH315)),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49</v>
      </c>
      <c r="F37" s="118">
        <f>ROUND((SUM(BI95:BI315)),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50</v>
      </c>
      <c r="E39" s="122"/>
      <c r="F39" s="122"/>
      <c r="G39" s="123" t="s">
        <v>51</v>
      </c>
      <c r="H39" s="124" t="s">
        <v>52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91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1" t="str">
        <f>E7</f>
        <v>Vybudování přechodu pro chodce a místa pro přecházení v ulici 5. května, Česká Kamenice</v>
      </c>
      <c r="F48" s="362"/>
      <c r="G48" s="362"/>
      <c r="H48" s="362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89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0" t="str">
        <f>E9</f>
        <v xml:space="preserve">SO 101 - CHODNÍK PRO PĚŠÍ </v>
      </c>
      <c r="F50" s="360"/>
      <c r="G50" s="360"/>
      <c r="H50" s="36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25. 8. 2020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Česká Kamenice</v>
      </c>
      <c r="G54" s="37"/>
      <c r="H54" s="37"/>
      <c r="I54" s="30" t="s">
        <v>31</v>
      </c>
      <c r="J54" s="33" t="str">
        <f>E21</f>
        <v>IQ PROJEKT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7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Kateřina Tumpachová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92</v>
      </c>
      <c r="D57" s="132"/>
      <c r="E57" s="132"/>
      <c r="F57" s="132"/>
      <c r="G57" s="132"/>
      <c r="H57" s="132"/>
      <c r="I57" s="132"/>
      <c r="J57" s="133" t="s">
        <v>93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72</v>
      </c>
      <c r="D59" s="37"/>
      <c r="E59" s="37"/>
      <c r="F59" s="37"/>
      <c r="G59" s="37"/>
      <c r="H59" s="37"/>
      <c r="I59" s="37"/>
      <c r="J59" s="78">
        <f>J95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94</v>
      </c>
    </row>
    <row r="60" spans="1:47" s="9" customFormat="1" ht="24.95" customHeight="1">
      <c r="B60" s="135"/>
      <c r="C60" s="136"/>
      <c r="D60" s="137" t="s">
        <v>95</v>
      </c>
      <c r="E60" s="138"/>
      <c r="F60" s="138"/>
      <c r="G60" s="138"/>
      <c r="H60" s="138"/>
      <c r="I60" s="138"/>
      <c r="J60" s="139">
        <f>J96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96</v>
      </c>
      <c r="E61" s="144"/>
      <c r="F61" s="144"/>
      <c r="G61" s="144"/>
      <c r="H61" s="144"/>
      <c r="I61" s="144"/>
      <c r="J61" s="145">
        <f>J97</f>
        <v>0</v>
      </c>
      <c r="K61" s="142"/>
      <c r="L61" s="146"/>
    </row>
    <row r="62" spans="1:47" s="10" customFormat="1" ht="14.85" customHeight="1">
      <c r="B62" s="141"/>
      <c r="C62" s="142"/>
      <c r="D62" s="143" t="s">
        <v>97</v>
      </c>
      <c r="E62" s="144"/>
      <c r="F62" s="144"/>
      <c r="G62" s="144"/>
      <c r="H62" s="144"/>
      <c r="I62" s="144"/>
      <c r="J62" s="145">
        <f>J191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98</v>
      </c>
      <c r="E63" s="144"/>
      <c r="F63" s="144"/>
      <c r="G63" s="144"/>
      <c r="H63" s="144"/>
      <c r="I63" s="144"/>
      <c r="J63" s="145">
        <f>J196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99</v>
      </c>
      <c r="E64" s="144"/>
      <c r="F64" s="144"/>
      <c r="G64" s="144"/>
      <c r="H64" s="144"/>
      <c r="I64" s="144"/>
      <c r="J64" s="145">
        <f>J202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100</v>
      </c>
      <c r="E65" s="144"/>
      <c r="F65" s="144"/>
      <c r="G65" s="144"/>
      <c r="H65" s="144"/>
      <c r="I65" s="144"/>
      <c r="J65" s="145">
        <f>J208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101</v>
      </c>
      <c r="E66" s="144"/>
      <c r="F66" s="144"/>
      <c r="G66" s="144"/>
      <c r="H66" s="144"/>
      <c r="I66" s="144"/>
      <c r="J66" s="145">
        <f>J212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102</v>
      </c>
      <c r="E67" s="144"/>
      <c r="F67" s="144"/>
      <c r="G67" s="144"/>
      <c r="H67" s="144"/>
      <c r="I67" s="144"/>
      <c r="J67" s="145">
        <f>J236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103</v>
      </c>
      <c r="E68" s="144"/>
      <c r="F68" s="144"/>
      <c r="G68" s="144"/>
      <c r="H68" s="144"/>
      <c r="I68" s="144"/>
      <c r="J68" s="145">
        <f>J252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104</v>
      </c>
      <c r="E69" s="144"/>
      <c r="F69" s="144"/>
      <c r="G69" s="144"/>
      <c r="H69" s="144"/>
      <c r="I69" s="144"/>
      <c r="J69" s="145">
        <f>J288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105</v>
      </c>
      <c r="E70" s="144"/>
      <c r="F70" s="144"/>
      <c r="G70" s="144"/>
      <c r="H70" s="144"/>
      <c r="I70" s="144"/>
      <c r="J70" s="145">
        <f>J303</f>
        <v>0</v>
      </c>
      <c r="K70" s="142"/>
      <c r="L70" s="146"/>
    </row>
    <row r="71" spans="1:31" s="9" customFormat="1" ht="24.95" customHeight="1">
      <c r="B71" s="135"/>
      <c r="C71" s="136"/>
      <c r="D71" s="137" t="s">
        <v>106</v>
      </c>
      <c r="E71" s="138"/>
      <c r="F71" s="138"/>
      <c r="G71" s="138"/>
      <c r="H71" s="138"/>
      <c r="I71" s="138"/>
      <c r="J71" s="139">
        <f>J305</f>
        <v>0</v>
      </c>
      <c r="K71" s="136"/>
      <c r="L71" s="140"/>
    </row>
    <row r="72" spans="1:31" s="10" customFormat="1" ht="19.899999999999999" customHeight="1">
      <c r="B72" s="141"/>
      <c r="C72" s="142"/>
      <c r="D72" s="143" t="s">
        <v>107</v>
      </c>
      <c r="E72" s="144"/>
      <c r="F72" s="144"/>
      <c r="G72" s="144"/>
      <c r="H72" s="144"/>
      <c r="I72" s="144"/>
      <c r="J72" s="145">
        <f>J306</f>
        <v>0</v>
      </c>
      <c r="K72" s="142"/>
      <c r="L72" s="146"/>
    </row>
    <row r="73" spans="1:31" s="10" customFormat="1" ht="19.899999999999999" customHeight="1">
      <c r="B73" s="141"/>
      <c r="C73" s="142"/>
      <c r="D73" s="143" t="s">
        <v>108</v>
      </c>
      <c r="E73" s="144"/>
      <c r="F73" s="144"/>
      <c r="G73" s="144"/>
      <c r="H73" s="144"/>
      <c r="I73" s="144"/>
      <c r="J73" s="145">
        <f>J309</f>
        <v>0</v>
      </c>
      <c r="K73" s="142"/>
      <c r="L73" s="146"/>
    </row>
    <row r="74" spans="1:31" s="10" customFormat="1" ht="19.899999999999999" customHeight="1">
      <c r="B74" s="141"/>
      <c r="C74" s="142"/>
      <c r="D74" s="143" t="s">
        <v>109</v>
      </c>
      <c r="E74" s="144"/>
      <c r="F74" s="144"/>
      <c r="G74" s="144"/>
      <c r="H74" s="144"/>
      <c r="I74" s="144"/>
      <c r="J74" s="145">
        <f>J311</f>
        <v>0</v>
      </c>
      <c r="K74" s="142"/>
      <c r="L74" s="146"/>
    </row>
    <row r="75" spans="1:31" s="10" customFormat="1" ht="19.899999999999999" customHeight="1">
      <c r="B75" s="141"/>
      <c r="C75" s="142"/>
      <c r="D75" s="143" t="s">
        <v>110</v>
      </c>
      <c r="E75" s="144"/>
      <c r="F75" s="144"/>
      <c r="G75" s="144"/>
      <c r="H75" s="144"/>
      <c r="I75" s="144"/>
      <c r="J75" s="145">
        <f>J313</f>
        <v>0</v>
      </c>
      <c r="K75" s="142"/>
      <c r="L75" s="146"/>
    </row>
    <row r="76" spans="1:31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63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6.5" customHeight="1">
      <c r="A85" s="35"/>
      <c r="B85" s="36"/>
      <c r="C85" s="37"/>
      <c r="D85" s="37"/>
      <c r="E85" s="361" t="str">
        <f>E7</f>
        <v>Vybudování přechodu pro chodce a místa pro přecházení v ulici 5. května, Česká Kamenice</v>
      </c>
      <c r="F85" s="362"/>
      <c r="G85" s="362"/>
      <c r="H85" s="362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2" customHeight="1">
      <c r="A86" s="35"/>
      <c r="B86" s="36"/>
      <c r="C86" s="30" t="s">
        <v>89</v>
      </c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6.5" customHeight="1">
      <c r="A87" s="35"/>
      <c r="B87" s="36"/>
      <c r="C87" s="37"/>
      <c r="D87" s="37"/>
      <c r="E87" s="330" t="str">
        <f>E9</f>
        <v xml:space="preserve">SO 101 - CHODNÍK PRO PĚŠÍ </v>
      </c>
      <c r="F87" s="360"/>
      <c r="G87" s="360"/>
      <c r="H87" s="360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12" customHeight="1">
      <c r="A89" s="35"/>
      <c r="B89" s="36"/>
      <c r="C89" s="30" t="s">
        <v>21</v>
      </c>
      <c r="D89" s="37"/>
      <c r="E89" s="37"/>
      <c r="F89" s="28" t="str">
        <f>F12</f>
        <v xml:space="preserve"> </v>
      </c>
      <c r="G89" s="37"/>
      <c r="H89" s="37"/>
      <c r="I89" s="30" t="s">
        <v>23</v>
      </c>
      <c r="J89" s="60" t="str">
        <f>IF(J12="","",J12)</f>
        <v>25. 8. 2020</v>
      </c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25</v>
      </c>
      <c r="D91" s="37"/>
      <c r="E91" s="37"/>
      <c r="F91" s="28" t="str">
        <f>E15</f>
        <v>Město Česká Kamenice</v>
      </c>
      <c r="G91" s="37"/>
      <c r="H91" s="37"/>
      <c r="I91" s="30" t="s">
        <v>31</v>
      </c>
      <c r="J91" s="33" t="str">
        <f>E21</f>
        <v>IQ PROJEKT s.r.o.</v>
      </c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25.7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30" t="s">
        <v>35</v>
      </c>
      <c r="J92" s="33" t="str">
        <f>E24</f>
        <v>ing. Kateřina Tumpachová</v>
      </c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11" customFormat="1" ht="29.25" customHeight="1">
      <c r="A94" s="147"/>
      <c r="B94" s="148"/>
      <c r="C94" s="149" t="s">
        <v>112</v>
      </c>
      <c r="D94" s="150" t="s">
        <v>59</v>
      </c>
      <c r="E94" s="150" t="s">
        <v>55</v>
      </c>
      <c r="F94" s="150" t="s">
        <v>56</v>
      </c>
      <c r="G94" s="150" t="s">
        <v>113</v>
      </c>
      <c r="H94" s="150" t="s">
        <v>114</v>
      </c>
      <c r="I94" s="150" t="s">
        <v>115</v>
      </c>
      <c r="J94" s="150" t="s">
        <v>93</v>
      </c>
      <c r="K94" s="151" t="s">
        <v>116</v>
      </c>
      <c r="L94" s="152"/>
      <c r="M94" s="69" t="s">
        <v>19</v>
      </c>
      <c r="N94" s="70" t="s">
        <v>44</v>
      </c>
      <c r="O94" s="70" t="s">
        <v>117</v>
      </c>
      <c r="P94" s="70" t="s">
        <v>118</v>
      </c>
      <c r="Q94" s="70" t="s">
        <v>119</v>
      </c>
      <c r="R94" s="70" t="s">
        <v>120</v>
      </c>
      <c r="S94" s="70" t="s">
        <v>121</v>
      </c>
      <c r="T94" s="71" t="s">
        <v>122</v>
      </c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</row>
    <row r="95" spans="1:63" s="2" customFormat="1" ht="22.9" customHeight="1">
      <c r="A95" s="35"/>
      <c r="B95" s="36"/>
      <c r="C95" s="76" t="s">
        <v>123</v>
      </c>
      <c r="D95" s="37"/>
      <c r="E95" s="37"/>
      <c r="F95" s="37"/>
      <c r="G95" s="37"/>
      <c r="H95" s="37"/>
      <c r="I95" s="37"/>
      <c r="J95" s="153">
        <f>BK95</f>
        <v>0</v>
      </c>
      <c r="K95" s="37"/>
      <c r="L95" s="40"/>
      <c r="M95" s="72"/>
      <c r="N95" s="154"/>
      <c r="O95" s="73"/>
      <c r="P95" s="155">
        <f>P96+P305</f>
        <v>0</v>
      </c>
      <c r="Q95" s="73"/>
      <c r="R95" s="155">
        <f>R96+R305</f>
        <v>318.47572578491997</v>
      </c>
      <c r="S95" s="73"/>
      <c r="T95" s="156">
        <f>T96+T305</f>
        <v>62.019190000000002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73</v>
      </c>
      <c r="AU95" s="18" t="s">
        <v>94</v>
      </c>
      <c r="BK95" s="157">
        <f>BK96+BK305</f>
        <v>0</v>
      </c>
    </row>
    <row r="96" spans="1:63" s="12" customFormat="1" ht="25.9" customHeight="1">
      <c r="B96" s="158"/>
      <c r="C96" s="159"/>
      <c r="D96" s="160" t="s">
        <v>73</v>
      </c>
      <c r="E96" s="161" t="s">
        <v>124</v>
      </c>
      <c r="F96" s="161" t="s">
        <v>125</v>
      </c>
      <c r="G96" s="159"/>
      <c r="H96" s="159"/>
      <c r="I96" s="162"/>
      <c r="J96" s="163">
        <f>BK96</f>
        <v>0</v>
      </c>
      <c r="K96" s="159"/>
      <c r="L96" s="164"/>
      <c r="M96" s="165"/>
      <c r="N96" s="166"/>
      <c r="O96" s="166"/>
      <c r="P96" s="167">
        <f>P97+P196+P202+P208+P212+P236+P252+P288+P303</f>
        <v>0</v>
      </c>
      <c r="Q96" s="166"/>
      <c r="R96" s="167">
        <f>R97+R196+R202+R208+R212+R236+R252+R288+R303</f>
        <v>318.47572578491997</v>
      </c>
      <c r="S96" s="166"/>
      <c r="T96" s="168">
        <f>T97+T196+T202+T208+T212+T236+T252+T288+T303</f>
        <v>62.019190000000002</v>
      </c>
      <c r="AR96" s="169" t="s">
        <v>82</v>
      </c>
      <c r="AT96" s="170" t="s">
        <v>73</v>
      </c>
      <c r="AU96" s="170" t="s">
        <v>74</v>
      </c>
      <c r="AY96" s="169" t="s">
        <v>126</v>
      </c>
      <c r="BK96" s="171">
        <f>BK97+BK196+BK202+BK208+BK212+BK236+BK252+BK288+BK303</f>
        <v>0</v>
      </c>
    </row>
    <row r="97" spans="1:65" s="12" customFormat="1" ht="22.9" customHeight="1">
      <c r="B97" s="158"/>
      <c r="C97" s="159"/>
      <c r="D97" s="160" t="s">
        <v>73</v>
      </c>
      <c r="E97" s="172" t="s">
        <v>82</v>
      </c>
      <c r="F97" s="172" t="s">
        <v>127</v>
      </c>
      <c r="G97" s="159"/>
      <c r="H97" s="159"/>
      <c r="I97" s="162"/>
      <c r="J97" s="173">
        <f>BK97</f>
        <v>0</v>
      </c>
      <c r="K97" s="159"/>
      <c r="L97" s="164"/>
      <c r="M97" s="165"/>
      <c r="N97" s="166"/>
      <c r="O97" s="166"/>
      <c r="P97" s="167">
        <f>P98+SUM(P99:P191)</f>
        <v>0</v>
      </c>
      <c r="Q97" s="166"/>
      <c r="R97" s="167">
        <f>R98+SUM(R99:R191)</f>
        <v>50.222549999999998</v>
      </c>
      <c r="S97" s="166"/>
      <c r="T97" s="168">
        <f>T98+SUM(T99:T191)</f>
        <v>62.019190000000002</v>
      </c>
      <c r="AR97" s="169" t="s">
        <v>82</v>
      </c>
      <c r="AT97" s="170" t="s">
        <v>73</v>
      </c>
      <c r="AU97" s="170" t="s">
        <v>82</v>
      </c>
      <c r="AY97" s="169" t="s">
        <v>126</v>
      </c>
      <c r="BK97" s="171">
        <f>BK98+SUM(BK99:BK191)</f>
        <v>0</v>
      </c>
    </row>
    <row r="98" spans="1:65" s="2" customFormat="1" ht="24.2" customHeight="1">
      <c r="A98" s="35"/>
      <c r="B98" s="36"/>
      <c r="C98" s="174" t="s">
        <v>82</v>
      </c>
      <c r="D98" s="174" t="s">
        <v>128</v>
      </c>
      <c r="E98" s="175" t="s">
        <v>129</v>
      </c>
      <c r="F98" s="176" t="s">
        <v>130</v>
      </c>
      <c r="G98" s="177" t="s">
        <v>131</v>
      </c>
      <c r="H98" s="178">
        <v>20</v>
      </c>
      <c r="I98" s="179"/>
      <c r="J98" s="180">
        <f>ROUND(I98*H98,2)</f>
        <v>0</v>
      </c>
      <c r="K98" s="176" t="s">
        <v>132</v>
      </c>
      <c r="L98" s="40"/>
      <c r="M98" s="181" t="s">
        <v>19</v>
      </c>
      <c r="N98" s="182" t="s">
        <v>45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133</v>
      </c>
      <c r="AT98" s="185" t="s">
        <v>128</v>
      </c>
      <c r="AU98" s="185" t="s">
        <v>84</v>
      </c>
      <c r="AY98" s="18" t="s">
        <v>126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82</v>
      </c>
      <c r="BK98" s="186">
        <f>ROUND(I98*H98,2)</f>
        <v>0</v>
      </c>
      <c r="BL98" s="18" t="s">
        <v>133</v>
      </c>
      <c r="BM98" s="185" t="s">
        <v>134</v>
      </c>
    </row>
    <row r="99" spans="1:65" s="2" customFormat="1" ht="78">
      <c r="A99" s="35"/>
      <c r="B99" s="36"/>
      <c r="C99" s="37"/>
      <c r="D99" s="187" t="s">
        <v>135</v>
      </c>
      <c r="E99" s="37"/>
      <c r="F99" s="188" t="s">
        <v>136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135</v>
      </c>
      <c r="AU99" s="18" t="s">
        <v>84</v>
      </c>
    </row>
    <row r="100" spans="1:65" s="2" customFormat="1" ht="14.45" customHeight="1">
      <c r="A100" s="35"/>
      <c r="B100" s="36"/>
      <c r="C100" s="174" t="s">
        <v>84</v>
      </c>
      <c r="D100" s="174" t="s">
        <v>128</v>
      </c>
      <c r="E100" s="175" t="s">
        <v>137</v>
      </c>
      <c r="F100" s="176" t="s">
        <v>138</v>
      </c>
      <c r="G100" s="177" t="s">
        <v>139</v>
      </c>
      <c r="H100" s="178">
        <v>8</v>
      </c>
      <c r="I100" s="179"/>
      <c r="J100" s="180">
        <f>ROUND(I100*H100,2)</f>
        <v>0</v>
      </c>
      <c r="K100" s="176" t="s">
        <v>132</v>
      </c>
      <c r="L100" s="40"/>
      <c r="M100" s="181" t="s">
        <v>19</v>
      </c>
      <c r="N100" s="182" t="s">
        <v>45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133</v>
      </c>
      <c r="AT100" s="185" t="s">
        <v>128</v>
      </c>
      <c r="AU100" s="185" t="s">
        <v>84</v>
      </c>
      <c r="AY100" s="18" t="s">
        <v>126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82</v>
      </c>
      <c r="BK100" s="186">
        <f>ROUND(I100*H100,2)</f>
        <v>0</v>
      </c>
      <c r="BL100" s="18" t="s">
        <v>133</v>
      </c>
      <c r="BM100" s="185" t="s">
        <v>140</v>
      </c>
    </row>
    <row r="101" spans="1:65" s="2" customFormat="1" ht="136.5">
      <c r="A101" s="35"/>
      <c r="B101" s="36"/>
      <c r="C101" s="37"/>
      <c r="D101" s="187" t="s">
        <v>135</v>
      </c>
      <c r="E101" s="37"/>
      <c r="F101" s="188" t="s">
        <v>141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135</v>
      </c>
      <c r="AU101" s="18" t="s">
        <v>84</v>
      </c>
    </row>
    <row r="102" spans="1:65" s="2" customFormat="1" ht="14.45" customHeight="1">
      <c r="A102" s="35"/>
      <c r="B102" s="36"/>
      <c r="C102" s="174" t="s">
        <v>142</v>
      </c>
      <c r="D102" s="174" t="s">
        <v>128</v>
      </c>
      <c r="E102" s="175" t="s">
        <v>143</v>
      </c>
      <c r="F102" s="176" t="s">
        <v>144</v>
      </c>
      <c r="G102" s="177" t="s">
        <v>139</v>
      </c>
      <c r="H102" s="178">
        <v>8</v>
      </c>
      <c r="I102" s="179"/>
      <c r="J102" s="180">
        <f>ROUND(I102*H102,2)</f>
        <v>0</v>
      </c>
      <c r="K102" s="176" t="s">
        <v>132</v>
      </c>
      <c r="L102" s="40"/>
      <c r="M102" s="181" t="s">
        <v>19</v>
      </c>
      <c r="N102" s="182" t="s">
        <v>45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133</v>
      </c>
      <c r="AT102" s="185" t="s">
        <v>128</v>
      </c>
      <c r="AU102" s="185" t="s">
        <v>84</v>
      </c>
      <c r="AY102" s="18" t="s">
        <v>126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82</v>
      </c>
      <c r="BK102" s="186">
        <f>ROUND(I102*H102,2)</f>
        <v>0</v>
      </c>
      <c r="BL102" s="18" t="s">
        <v>133</v>
      </c>
      <c r="BM102" s="185" t="s">
        <v>145</v>
      </c>
    </row>
    <row r="103" spans="1:65" s="2" customFormat="1" ht="136.5">
      <c r="A103" s="35"/>
      <c r="B103" s="36"/>
      <c r="C103" s="37"/>
      <c r="D103" s="187" t="s">
        <v>135</v>
      </c>
      <c r="E103" s="37"/>
      <c r="F103" s="188" t="s">
        <v>146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135</v>
      </c>
      <c r="AU103" s="18" t="s">
        <v>84</v>
      </c>
    </row>
    <row r="104" spans="1:65" s="2" customFormat="1" ht="37.9" customHeight="1">
      <c r="A104" s="35"/>
      <c r="B104" s="36"/>
      <c r="C104" s="174" t="s">
        <v>133</v>
      </c>
      <c r="D104" s="174" t="s">
        <v>128</v>
      </c>
      <c r="E104" s="175" t="s">
        <v>147</v>
      </c>
      <c r="F104" s="176" t="s">
        <v>148</v>
      </c>
      <c r="G104" s="177" t="s">
        <v>131</v>
      </c>
      <c r="H104" s="178">
        <v>24.03</v>
      </c>
      <c r="I104" s="179"/>
      <c r="J104" s="180">
        <f>ROUND(I104*H104,2)</f>
        <v>0</v>
      </c>
      <c r="K104" s="176" t="s">
        <v>132</v>
      </c>
      <c r="L104" s="40"/>
      <c r="M104" s="181" t="s">
        <v>19</v>
      </c>
      <c r="N104" s="182" t="s">
        <v>45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0.255</v>
      </c>
      <c r="T104" s="184">
        <f>S104*H104</f>
        <v>6.12765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133</v>
      </c>
      <c r="AT104" s="185" t="s">
        <v>128</v>
      </c>
      <c r="AU104" s="185" t="s">
        <v>84</v>
      </c>
      <c r="AY104" s="18" t="s">
        <v>126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82</v>
      </c>
      <c r="BK104" s="186">
        <f>ROUND(I104*H104,2)</f>
        <v>0</v>
      </c>
      <c r="BL104" s="18" t="s">
        <v>133</v>
      </c>
      <c r="BM104" s="185" t="s">
        <v>149</v>
      </c>
    </row>
    <row r="105" spans="1:65" s="2" customFormat="1" ht="126.75">
      <c r="A105" s="35"/>
      <c r="B105" s="36"/>
      <c r="C105" s="37"/>
      <c r="D105" s="187" t="s">
        <v>135</v>
      </c>
      <c r="E105" s="37"/>
      <c r="F105" s="188" t="s">
        <v>150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135</v>
      </c>
      <c r="AU105" s="18" t="s">
        <v>84</v>
      </c>
    </row>
    <row r="106" spans="1:65" s="13" customFormat="1">
      <c r="B106" s="192"/>
      <c r="C106" s="193"/>
      <c r="D106" s="187" t="s">
        <v>151</v>
      </c>
      <c r="E106" s="194" t="s">
        <v>19</v>
      </c>
      <c r="F106" s="195" t="s">
        <v>152</v>
      </c>
      <c r="G106" s="193"/>
      <c r="H106" s="196">
        <v>24.03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151</v>
      </c>
      <c r="AU106" s="202" t="s">
        <v>84</v>
      </c>
      <c r="AV106" s="13" t="s">
        <v>84</v>
      </c>
      <c r="AW106" s="13" t="s">
        <v>34</v>
      </c>
      <c r="AX106" s="13" t="s">
        <v>82</v>
      </c>
      <c r="AY106" s="202" t="s">
        <v>126</v>
      </c>
    </row>
    <row r="107" spans="1:65" s="2" customFormat="1" ht="37.9" customHeight="1">
      <c r="A107" s="35"/>
      <c r="B107" s="36"/>
      <c r="C107" s="174" t="s">
        <v>153</v>
      </c>
      <c r="D107" s="174" t="s">
        <v>128</v>
      </c>
      <c r="E107" s="175" t="s">
        <v>154</v>
      </c>
      <c r="F107" s="176" t="s">
        <v>155</v>
      </c>
      <c r="G107" s="177" t="s">
        <v>131</v>
      </c>
      <c r="H107" s="178">
        <v>33.479999999999997</v>
      </c>
      <c r="I107" s="179"/>
      <c r="J107" s="180">
        <f>ROUND(I107*H107,2)</f>
        <v>0</v>
      </c>
      <c r="K107" s="176" t="s">
        <v>132</v>
      </c>
      <c r="L107" s="40"/>
      <c r="M107" s="181" t="s">
        <v>19</v>
      </c>
      <c r="N107" s="182" t="s">
        <v>45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0.17</v>
      </c>
      <c r="T107" s="184">
        <f>S107*H107</f>
        <v>5.6916000000000002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133</v>
      </c>
      <c r="AT107" s="185" t="s">
        <v>128</v>
      </c>
      <c r="AU107" s="185" t="s">
        <v>84</v>
      </c>
      <c r="AY107" s="18" t="s">
        <v>126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82</v>
      </c>
      <c r="BK107" s="186">
        <f>ROUND(I107*H107,2)</f>
        <v>0</v>
      </c>
      <c r="BL107" s="18" t="s">
        <v>133</v>
      </c>
      <c r="BM107" s="185" t="s">
        <v>156</v>
      </c>
    </row>
    <row r="108" spans="1:65" s="2" customFormat="1" ht="175.5">
      <c r="A108" s="35"/>
      <c r="B108" s="36"/>
      <c r="C108" s="37"/>
      <c r="D108" s="187" t="s">
        <v>135</v>
      </c>
      <c r="E108" s="37"/>
      <c r="F108" s="188" t="s">
        <v>157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135</v>
      </c>
      <c r="AU108" s="18" t="s">
        <v>84</v>
      </c>
    </row>
    <row r="109" spans="1:65" s="2" customFormat="1" ht="37.9" customHeight="1">
      <c r="A109" s="35"/>
      <c r="B109" s="36"/>
      <c r="C109" s="174" t="s">
        <v>158</v>
      </c>
      <c r="D109" s="174" t="s">
        <v>128</v>
      </c>
      <c r="E109" s="175" t="s">
        <v>159</v>
      </c>
      <c r="F109" s="176" t="s">
        <v>160</v>
      </c>
      <c r="G109" s="177" t="s">
        <v>131</v>
      </c>
      <c r="H109" s="178">
        <v>24.03</v>
      </c>
      <c r="I109" s="179"/>
      <c r="J109" s="180">
        <f>ROUND(I109*H109,2)</f>
        <v>0</v>
      </c>
      <c r="K109" s="176" t="s">
        <v>132</v>
      </c>
      <c r="L109" s="40"/>
      <c r="M109" s="181" t="s">
        <v>19</v>
      </c>
      <c r="N109" s="182" t="s">
        <v>45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0.28999999999999998</v>
      </c>
      <c r="T109" s="184">
        <f>S109*H109</f>
        <v>6.9687000000000001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133</v>
      </c>
      <c r="AT109" s="185" t="s">
        <v>128</v>
      </c>
      <c r="AU109" s="185" t="s">
        <v>84</v>
      </c>
      <c r="AY109" s="18" t="s">
        <v>126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82</v>
      </c>
      <c r="BK109" s="186">
        <f>ROUND(I109*H109,2)</f>
        <v>0</v>
      </c>
      <c r="BL109" s="18" t="s">
        <v>133</v>
      </c>
      <c r="BM109" s="185" t="s">
        <v>161</v>
      </c>
    </row>
    <row r="110" spans="1:65" s="2" customFormat="1" ht="175.5">
      <c r="A110" s="35"/>
      <c r="B110" s="36"/>
      <c r="C110" s="37"/>
      <c r="D110" s="187" t="s">
        <v>135</v>
      </c>
      <c r="E110" s="37"/>
      <c r="F110" s="188" t="s">
        <v>157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135</v>
      </c>
      <c r="AU110" s="18" t="s">
        <v>84</v>
      </c>
    </row>
    <row r="111" spans="1:65" s="2" customFormat="1" ht="24.2" customHeight="1">
      <c r="A111" s="35"/>
      <c r="B111" s="36"/>
      <c r="C111" s="174" t="s">
        <v>162</v>
      </c>
      <c r="D111" s="174" t="s">
        <v>128</v>
      </c>
      <c r="E111" s="175" t="s">
        <v>163</v>
      </c>
      <c r="F111" s="176" t="s">
        <v>164</v>
      </c>
      <c r="G111" s="177" t="s">
        <v>131</v>
      </c>
      <c r="H111" s="178">
        <v>33.479999999999997</v>
      </c>
      <c r="I111" s="179"/>
      <c r="J111" s="180">
        <f>ROUND(I111*H111,2)</f>
        <v>0</v>
      </c>
      <c r="K111" s="176" t="s">
        <v>132</v>
      </c>
      <c r="L111" s="40"/>
      <c r="M111" s="181" t="s">
        <v>19</v>
      </c>
      <c r="N111" s="182" t="s">
        <v>45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0.24</v>
      </c>
      <c r="T111" s="184">
        <f>S111*H111</f>
        <v>8.0351999999999997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133</v>
      </c>
      <c r="AT111" s="185" t="s">
        <v>128</v>
      </c>
      <c r="AU111" s="185" t="s">
        <v>84</v>
      </c>
      <c r="AY111" s="18" t="s">
        <v>126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82</v>
      </c>
      <c r="BK111" s="186">
        <f>ROUND(I111*H111,2)</f>
        <v>0</v>
      </c>
      <c r="BL111" s="18" t="s">
        <v>133</v>
      </c>
      <c r="BM111" s="185" t="s">
        <v>165</v>
      </c>
    </row>
    <row r="112" spans="1:65" s="2" customFormat="1" ht="175.5">
      <c r="A112" s="35"/>
      <c r="B112" s="36"/>
      <c r="C112" s="37"/>
      <c r="D112" s="187" t="s">
        <v>135</v>
      </c>
      <c r="E112" s="37"/>
      <c r="F112" s="188" t="s">
        <v>157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135</v>
      </c>
      <c r="AU112" s="18" t="s">
        <v>84</v>
      </c>
    </row>
    <row r="113" spans="1:65" s="2" customFormat="1" ht="24.2" customHeight="1">
      <c r="A113" s="35"/>
      <c r="B113" s="36"/>
      <c r="C113" s="174" t="s">
        <v>166</v>
      </c>
      <c r="D113" s="174" t="s">
        <v>128</v>
      </c>
      <c r="E113" s="175" t="s">
        <v>167</v>
      </c>
      <c r="F113" s="176" t="s">
        <v>168</v>
      </c>
      <c r="G113" s="177" t="s">
        <v>131</v>
      </c>
      <c r="H113" s="178">
        <v>33.479999999999997</v>
      </c>
      <c r="I113" s="179"/>
      <c r="J113" s="180">
        <f>ROUND(I113*H113,2)</f>
        <v>0</v>
      </c>
      <c r="K113" s="176" t="s">
        <v>132</v>
      </c>
      <c r="L113" s="40"/>
      <c r="M113" s="181" t="s">
        <v>19</v>
      </c>
      <c r="N113" s="182" t="s">
        <v>45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9.8000000000000004E-2</v>
      </c>
      <c r="T113" s="184">
        <f>S113*H113</f>
        <v>3.28104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133</v>
      </c>
      <c r="AT113" s="185" t="s">
        <v>128</v>
      </c>
      <c r="AU113" s="185" t="s">
        <v>84</v>
      </c>
      <c r="AY113" s="18" t="s">
        <v>126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82</v>
      </c>
      <c r="BK113" s="186">
        <f>ROUND(I113*H113,2)</f>
        <v>0</v>
      </c>
      <c r="BL113" s="18" t="s">
        <v>133</v>
      </c>
      <c r="BM113" s="185" t="s">
        <v>169</v>
      </c>
    </row>
    <row r="114" spans="1:65" s="2" customFormat="1" ht="175.5">
      <c r="A114" s="35"/>
      <c r="B114" s="36"/>
      <c r="C114" s="37"/>
      <c r="D114" s="187" t="s">
        <v>135</v>
      </c>
      <c r="E114" s="37"/>
      <c r="F114" s="188" t="s">
        <v>157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135</v>
      </c>
      <c r="AU114" s="18" t="s">
        <v>84</v>
      </c>
    </row>
    <row r="115" spans="1:65" s="13" customFormat="1">
      <c r="B115" s="192"/>
      <c r="C115" s="193"/>
      <c r="D115" s="187" t="s">
        <v>151</v>
      </c>
      <c r="E115" s="194" t="s">
        <v>19</v>
      </c>
      <c r="F115" s="195" t="s">
        <v>170</v>
      </c>
      <c r="G115" s="193"/>
      <c r="H115" s="196">
        <v>33.479999999999997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151</v>
      </c>
      <c r="AU115" s="202" t="s">
        <v>84</v>
      </c>
      <c r="AV115" s="13" t="s">
        <v>84</v>
      </c>
      <c r="AW115" s="13" t="s">
        <v>34</v>
      </c>
      <c r="AX115" s="13" t="s">
        <v>82</v>
      </c>
      <c r="AY115" s="202" t="s">
        <v>126</v>
      </c>
    </row>
    <row r="116" spans="1:65" s="2" customFormat="1" ht="37.9" customHeight="1">
      <c r="A116" s="35"/>
      <c r="B116" s="36"/>
      <c r="C116" s="174" t="s">
        <v>171</v>
      </c>
      <c r="D116" s="174" t="s">
        <v>128</v>
      </c>
      <c r="E116" s="175" t="s">
        <v>172</v>
      </c>
      <c r="F116" s="176" t="s">
        <v>173</v>
      </c>
      <c r="G116" s="177" t="s">
        <v>131</v>
      </c>
      <c r="H116" s="178">
        <v>43.5</v>
      </c>
      <c r="I116" s="179"/>
      <c r="J116" s="180">
        <f>ROUND(I116*H116,2)</f>
        <v>0</v>
      </c>
      <c r="K116" s="176" t="s">
        <v>132</v>
      </c>
      <c r="L116" s="40"/>
      <c r="M116" s="181" t="s">
        <v>19</v>
      </c>
      <c r="N116" s="182" t="s">
        <v>45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0.22</v>
      </c>
      <c r="T116" s="184">
        <f>S116*H116</f>
        <v>9.57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133</v>
      </c>
      <c r="AT116" s="185" t="s">
        <v>128</v>
      </c>
      <c r="AU116" s="185" t="s">
        <v>84</v>
      </c>
      <c r="AY116" s="18" t="s">
        <v>126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82</v>
      </c>
      <c r="BK116" s="186">
        <f>ROUND(I116*H116,2)</f>
        <v>0</v>
      </c>
      <c r="BL116" s="18" t="s">
        <v>133</v>
      </c>
      <c r="BM116" s="185" t="s">
        <v>174</v>
      </c>
    </row>
    <row r="117" spans="1:65" s="2" customFormat="1" ht="175.5">
      <c r="A117" s="35"/>
      <c r="B117" s="36"/>
      <c r="C117" s="37"/>
      <c r="D117" s="187" t="s">
        <v>135</v>
      </c>
      <c r="E117" s="37"/>
      <c r="F117" s="188" t="s">
        <v>157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135</v>
      </c>
      <c r="AU117" s="18" t="s">
        <v>84</v>
      </c>
    </row>
    <row r="118" spans="1:65" s="14" customFormat="1">
      <c r="B118" s="203"/>
      <c r="C118" s="204"/>
      <c r="D118" s="187" t="s">
        <v>151</v>
      </c>
      <c r="E118" s="205" t="s">
        <v>19</v>
      </c>
      <c r="F118" s="206" t="s">
        <v>175</v>
      </c>
      <c r="G118" s="204"/>
      <c r="H118" s="205" t="s">
        <v>19</v>
      </c>
      <c r="I118" s="207"/>
      <c r="J118" s="204"/>
      <c r="K118" s="204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151</v>
      </c>
      <c r="AU118" s="212" t="s">
        <v>84</v>
      </c>
      <c r="AV118" s="14" t="s">
        <v>82</v>
      </c>
      <c r="AW118" s="14" t="s">
        <v>34</v>
      </c>
      <c r="AX118" s="14" t="s">
        <v>74</v>
      </c>
      <c r="AY118" s="212" t="s">
        <v>126</v>
      </c>
    </row>
    <row r="119" spans="1:65" s="13" customFormat="1">
      <c r="B119" s="192"/>
      <c r="C119" s="193"/>
      <c r="D119" s="187" t="s">
        <v>151</v>
      </c>
      <c r="E119" s="194" t="s">
        <v>19</v>
      </c>
      <c r="F119" s="195" t="s">
        <v>176</v>
      </c>
      <c r="G119" s="193"/>
      <c r="H119" s="196">
        <v>43.5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151</v>
      </c>
      <c r="AU119" s="202" t="s">
        <v>84</v>
      </c>
      <c r="AV119" s="13" t="s">
        <v>84</v>
      </c>
      <c r="AW119" s="13" t="s">
        <v>34</v>
      </c>
      <c r="AX119" s="13" t="s">
        <v>82</v>
      </c>
      <c r="AY119" s="202" t="s">
        <v>126</v>
      </c>
    </row>
    <row r="120" spans="1:65" s="2" customFormat="1" ht="24.2" customHeight="1">
      <c r="A120" s="35"/>
      <c r="B120" s="36"/>
      <c r="C120" s="174" t="s">
        <v>177</v>
      </c>
      <c r="D120" s="174" t="s">
        <v>128</v>
      </c>
      <c r="E120" s="175" t="s">
        <v>178</v>
      </c>
      <c r="F120" s="176" t="s">
        <v>179</v>
      </c>
      <c r="G120" s="177" t="s">
        <v>180</v>
      </c>
      <c r="H120" s="178">
        <v>109</v>
      </c>
      <c r="I120" s="179"/>
      <c r="J120" s="180">
        <f>ROUND(I120*H120,2)</f>
        <v>0</v>
      </c>
      <c r="K120" s="176" t="s">
        <v>132</v>
      </c>
      <c r="L120" s="40"/>
      <c r="M120" s="181" t="s">
        <v>19</v>
      </c>
      <c r="N120" s="182" t="s">
        <v>45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0.20499999999999999</v>
      </c>
      <c r="T120" s="184">
        <f>S120*H120</f>
        <v>22.344999999999999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133</v>
      </c>
      <c r="AT120" s="185" t="s">
        <v>128</v>
      </c>
      <c r="AU120" s="185" t="s">
        <v>84</v>
      </c>
      <c r="AY120" s="18" t="s">
        <v>126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82</v>
      </c>
      <c r="BK120" s="186">
        <f>ROUND(I120*H120,2)</f>
        <v>0</v>
      </c>
      <c r="BL120" s="18" t="s">
        <v>133</v>
      </c>
      <c r="BM120" s="185" t="s">
        <v>181</v>
      </c>
    </row>
    <row r="121" spans="1:65" s="2" customFormat="1" ht="136.5">
      <c r="A121" s="35"/>
      <c r="B121" s="36"/>
      <c r="C121" s="37"/>
      <c r="D121" s="187" t="s">
        <v>135</v>
      </c>
      <c r="E121" s="37"/>
      <c r="F121" s="188" t="s">
        <v>182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135</v>
      </c>
      <c r="AU121" s="18" t="s">
        <v>84</v>
      </c>
    </row>
    <row r="122" spans="1:65" s="2" customFormat="1" ht="14.45" customHeight="1">
      <c r="A122" s="35"/>
      <c r="B122" s="36"/>
      <c r="C122" s="174" t="s">
        <v>183</v>
      </c>
      <c r="D122" s="174" t="s">
        <v>128</v>
      </c>
      <c r="E122" s="175" t="s">
        <v>184</v>
      </c>
      <c r="F122" s="176" t="s">
        <v>185</v>
      </c>
      <c r="G122" s="177" t="s">
        <v>186</v>
      </c>
      <c r="H122" s="178">
        <v>34</v>
      </c>
      <c r="I122" s="179"/>
      <c r="J122" s="180">
        <f>ROUND(I122*H122,2)</f>
        <v>0</v>
      </c>
      <c r="K122" s="176" t="s">
        <v>132</v>
      </c>
      <c r="L122" s="40"/>
      <c r="M122" s="181" t="s">
        <v>19</v>
      </c>
      <c r="N122" s="182" t="s">
        <v>45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133</v>
      </c>
      <c r="AT122" s="185" t="s">
        <v>128</v>
      </c>
      <c r="AU122" s="185" t="s">
        <v>84</v>
      </c>
      <c r="AY122" s="18" t="s">
        <v>126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82</v>
      </c>
      <c r="BK122" s="186">
        <f>ROUND(I122*H122,2)</f>
        <v>0</v>
      </c>
      <c r="BL122" s="18" t="s">
        <v>133</v>
      </c>
      <c r="BM122" s="185" t="s">
        <v>187</v>
      </c>
    </row>
    <row r="123" spans="1:65" s="2" customFormat="1" ht="29.25">
      <c r="A123" s="35"/>
      <c r="B123" s="36"/>
      <c r="C123" s="37"/>
      <c r="D123" s="187" t="s">
        <v>135</v>
      </c>
      <c r="E123" s="37"/>
      <c r="F123" s="188" t="s">
        <v>188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135</v>
      </c>
      <c r="AU123" s="18" t="s">
        <v>84</v>
      </c>
    </row>
    <row r="124" spans="1:65" s="2" customFormat="1" ht="24.2" customHeight="1">
      <c r="A124" s="35"/>
      <c r="B124" s="36"/>
      <c r="C124" s="174" t="s">
        <v>189</v>
      </c>
      <c r="D124" s="174" t="s">
        <v>128</v>
      </c>
      <c r="E124" s="175" t="s">
        <v>190</v>
      </c>
      <c r="F124" s="176" t="s">
        <v>191</v>
      </c>
      <c r="G124" s="177" t="s">
        <v>186</v>
      </c>
      <c r="H124" s="178">
        <v>6</v>
      </c>
      <c r="I124" s="179"/>
      <c r="J124" s="180">
        <f>ROUND(I124*H124,2)</f>
        <v>0</v>
      </c>
      <c r="K124" s="176" t="s">
        <v>132</v>
      </c>
      <c r="L124" s="40"/>
      <c r="M124" s="181" t="s">
        <v>19</v>
      </c>
      <c r="N124" s="182" t="s">
        <v>45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133</v>
      </c>
      <c r="AT124" s="185" t="s">
        <v>128</v>
      </c>
      <c r="AU124" s="185" t="s">
        <v>84</v>
      </c>
      <c r="AY124" s="18" t="s">
        <v>126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82</v>
      </c>
      <c r="BK124" s="186">
        <f>ROUND(I124*H124,2)</f>
        <v>0</v>
      </c>
      <c r="BL124" s="18" t="s">
        <v>133</v>
      </c>
      <c r="BM124" s="185" t="s">
        <v>192</v>
      </c>
    </row>
    <row r="125" spans="1:65" s="2" customFormat="1" ht="48.75">
      <c r="A125" s="35"/>
      <c r="B125" s="36"/>
      <c r="C125" s="37"/>
      <c r="D125" s="187" t="s">
        <v>135</v>
      </c>
      <c r="E125" s="37"/>
      <c r="F125" s="188" t="s">
        <v>193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135</v>
      </c>
      <c r="AU125" s="18" t="s">
        <v>84</v>
      </c>
    </row>
    <row r="126" spans="1:65" s="14" customFormat="1">
      <c r="B126" s="203"/>
      <c r="C126" s="204"/>
      <c r="D126" s="187" t="s">
        <v>151</v>
      </c>
      <c r="E126" s="205" t="s">
        <v>19</v>
      </c>
      <c r="F126" s="206" t="s">
        <v>194</v>
      </c>
      <c r="G126" s="204"/>
      <c r="H126" s="205" t="s">
        <v>19</v>
      </c>
      <c r="I126" s="207"/>
      <c r="J126" s="204"/>
      <c r="K126" s="204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151</v>
      </c>
      <c r="AU126" s="212" t="s">
        <v>84</v>
      </c>
      <c r="AV126" s="14" t="s">
        <v>82</v>
      </c>
      <c r="AW126" s="14" t="s">
        <v>34</v>
      </c>
      <c r="AX126" s="14" t="s">
        <v>74</v>
      </c>
      <c r="AY126" s="212" t="s">
        <v>126</v>
      </c>
    </row>
    <row r="127" spans="1:65" s="13" customFormat="1">
      <c r="B127" s="192"/>
      <c r="C127" s="193"/>
      <c r="D127" s="187" t="s">
        <v>151</v>
      </c>
      <c r="E127" s="194" t="s">
        <v>19</v>
      </c>
      <c r="F127" s="195" t="s">
        <v>195</v>
      </c>
      <c r="G127" s="193"/>
      <c r="H127" s="196">
        <v>6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151</v>
      </c>
      <c r="AU127" s="202" t="s">
        <v>84</v>
      </c>
      <c r="AV127" s="13" t="s">
        <v>84</v>
      </c>
      <c r="AW127" s="13" t="s">
        <v>34</v>
      </c>
      <c r="AX127" s="13" t="s">
        <v>82</v>
      </c>
      <c r="AY127" s="202" t="s">
        <v>126</v>
      </c>
    </row>
    <row r="128" spans="1:65" s="2" customFormat="1" ht="24.2" customHeight="1">
      <c r="A128" s="35"/>
      <c r="B128" s="36"/>
      <c r="C128" s="174" t="s">
        <v>196</v>
      </c>
      <c r="D128" s="174" t="s">
        <v>128</v>
      </c>
      <c r="E128" s="175" t="s">
        <v>197</v>
      </c>
      <c r="F128" s="176" t="s">
        <v>198</v>
      </c>
      <c r="G128" s="177" t="s">
        <v>186</v>
      </c>
      <c r="H128" s="178">
        <v>37.020000000000003</v>
      </c>
      <c r="I128" s="179"/>
      <c r="J128" s="180">
        <f>ROUND(I128*H128,2)</f>
        <v>0</v>
      </c>
      <c r="K128" s="176" t="s">
        <v>132</v>
      </c>
      <c r="L128" s="40"/>
      <c r="M128" s="181" t="s">
        <v>19</v>
      </c>
      <c r="N128" s="182" t="s">
        <v>45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133</v>
      </c>
      <c r="AT128" s="185" t="s">
        <v>128</v>
      </c>
      <c r="AU128" s="185" t="s">
        <v>84</v>
      </c>
      <c r="AY128" s="18" t="s">
        <v>126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82</v>
      </c>
      <c r="BK128" s="186">
        <f>ROUND(I128*H128,2)</f>
        <v>0</v>
      </c>
      <c r="BL128" s="18" t="s">
        <v>133</v>
      </c>
      <c r="BM128" s="185" t="s">
        <v>199</v>
      </c>
    </row>
    <row r="129" spans="1:65" s="2" customFormat="1" ht="39">
      <c r="A129" s="35"/>
      <c r="B129" s="36"/>
      <c r="C129" s="37"/>
      <c r="D129" s="187" t="s">
        <v>135</v>
      </c>
      <c r="E129" s="37"/>
      <c r="F129" s="188" t="s">
        <v>200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135</v>
      </c>
      <c r="AU129" s="18" t="s">
        <v>84</v>
      </c>
    </row>
    <row r="130" spans="1:65" s="14" customFormat="1">
      <c r="B130" s="203"/>
      <c r="C130" s="204"/>
      <c r="D130" s="187" t="s">
        <v>151</v>
      </c>
      <c r="E130" s="205" t="s">
        <v>19</v>
      </c>
      <c r="F130" s="206" t="s">
        <v>201</v>
      </c>
      <c r="G130" s="204"/>
      <c r="H130" s="205" t="s">
        <v>19</v>
      </c>
      <c r="I130" s="207"/>
      <c r="J130" s="204"/>
      <c r="K130" s="204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151</v>
      </c>
      <c r="AU130" s="212" t="s">
        <v>84</v>
      </c>
      <c r="AV130" s="14" t="s">
        <v>82</v>
      </c>
      <c r="AW130" s="14" t="s">
        <v>34</v>
      </c>
      <c r="AX130" s="14" t="s">
        <v>74</v>
      </c>
      <c r="AY130" s="212" t="s">
        <v>126</v>
      </c>
    </row>
    <row r="131" spans="1:65" s="13" customFormat="1">
      <c r="B131" s="192"/>
      <c r="C131" s="193"/>
      <c r="D131" s="187" t="s">
        <v>151</v>
      </c>
      <c r="E131" s="194" t="s">
        <v>19</v>
      </c>
      <c r="F131" s="195" t="s">
        <v>202</v>
      </c>
      <c r="G131" s="193"/>
      <c r="H131" s="196">
        <v>7.68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151</v>
      </c>
      <c r="AU131" s="202" t="s">
        <v>84</v>
      </c>
      <c r="AV131" s="13" t="s">
        <v>84</v>
      </c>
      <c r="AW131" s="13" t="s">
        <v>34</v>
      </c>
      <c r="AX131" s="13" t="s">
        <v>74</v>
      </c>
      <c r="AY131" s="202" t="s">
        <v>126</v>
      </c>
    </row>
    <row r="132" spans="1:65" s="14" customFormat="1">
      <c r="B132" s="203"/>
      <c r="C132" s="204"/>
      <c r="D132" s="187" t="s">
        <v>151</v>
      </c>
      <c r="E132" s="205" t="s">
        <v>19</v>
      </c>
      <c r="F132" s="206" t="s">
        <v>203</v>
      </c>
      <c r="G132" s="204"/>
      <c r="H132" s="205" t="s">
        <v>19</v>
      </c>
      <c r="I132" s="207"/>
      <c r="J132" s="204"/>
      <c r="K132" s="204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151</v>
      </c>
      <c r="AU132" s="212" t="s">
        <v>84</v>
      </c>
      <c r="AV132" s="14" t="s">
        <v>82</v>
      </c>
      <c r="AW132" s="14" t="s">
        <v>34</v>
      </c>
      <c r="AX132" s="14" t="s">
        <v>74</v>
      </c>
      <c r="AY132" s="212" t="s">
        <v>126</v>
      </c>
    </row>
    <row r="133" spans="1:65" s="13" customFormat="1">
      <c r="B133" s="192"/>
      <c r="C133" s="193"/>
      <c r="D133" s="187" t="s">
        <v>151</v>
      </c>
      <c r="E133" s="194" t="s">
        <v>19</v>
      </c>
      <c r="F133" s="195" t="s">
        <v>204</v>
      </c>
      <c r="G133" s="193"/>
      <c r="H133" s="196">
        <v>29.34</v>
      </c>
      <c r="I133" s="197"/>
      <c r="J133" s="193"/>
      <c r="K133" s="193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151</v>
      </c>
      <c r="AU133" s="202" t="s">
        <v>84</v>
      </c>
      <c r="AV133" s="13" t="s">
        <v>84</v>
      </c>
      <c r="AW133" s="13" t="s">
        <v>34</v>
      </c>
      <c r="AX133" s="13" t="s">
        <v>74</v>
      </c>
      <c r="AY133" s="202" t="s">
        <v>126</v>
      </c>
    </row>
    <row r="134" spans="1:65" s="15" customFormat="1">
      <c r="B134" s="213"/>
      <c r="C134" s="214"/>
      <c r="D134" s="187" t="s">
        <v>151</v>
      </c>
      <c r="E134" s="215" t="s">
        <v>19</v>
      </c>
      <c r="F134" s="216" t="s">
        <v>205</v>
      </c>
      <c r="G134" s="214"/>
      <c r="H134" s="217">
        <v>37.019999999999996</v>
      </c>
      <c r="I134" s="218"/>
      <c r="J134" s="214"/>
      <c r="K134" s="214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151</v>
      </c>
      <c r="AU134" s="223" t="s">
        <v>84</v>
      </c>
      <c r="AV134" s="15" t="s">
        <v>133</v>
      </c>
      <c r="AW134" s="15" t="s">
        <v>34</v>
      </c>
      <c r="AX134" s="15" t="s">
        <v>82</v>
      </c>
      <c r="AY134" s="223" t="s">
        <v>126</v>
      </c>
    </row>
    <row r="135" spans="1:65" s="2" customFormat="1" ht="24.2" customHeight="1">
      <c r="A135" s="35"/>
      <c r="B135" s="36"/>
      <c r="C135" s="174" t="s">
        <v>206</v>
      </c>
      <c r="D135" s="174" t="s">
        <v>128</v>
      </c>
      <c r="E135" s="175" t="s">
        <v>207</v>
      </c>
      <c r="F135" s="176" t="s">
        <v>208</v>
      </c>
      <c r="G135" s="177" t="s">
        <v>139</v>
      </c>
      <c r="H135" s="178">
        <v>8</v>
      </c>
      <c r="I135" s="179"/>
      <c r="J135" s="180">
        <f>ROUND(I135*H135,2)</f>
        <v>0</v>
      </c>
      <c r="K135" s="176" t="s">
        <v>132</v>
      </c>
      <c r="L135" s="40"/>
      <c r="M135" s="181" t="s">
        <v>19</v>
      </c>
      <c r="N135" s="182" t="s">
        <v>45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133</v>
      </c>
      <c r="AT135" s="185" t="s">
        <v>128</v>
      </c>
      <c r="AU135" s="185" t="s">
        <v>84</v>
      </c>
      <c r="AY135" s="18" t="s">
        <v>126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82</v>
      </c>
      <c r="BK135" s="186">
        <f>ROUND(I135*H135,2)</f>
        <v>0</v>
      </c>
      <c r="BL135" s="18" t="s">
        <v>133</v>
      </c>
      <c r="BM135" s="185" t="s">
        <v>209</v>
      </c>
    </row>
    <row r="136" spans="1:65" s="2" customFormat="1" ht="39">
      <c r="A136" s="35"/>
      <c r="B136" s="36"/>
      <c r="C136" s="37"/>
      <c r="D136" s="187" t="s">
        <v>135</v>
      </c>
      <c r="E136" s="37"/>
      <c r="F136" s="188" t="s">
        <v>210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135</v>
      </c>
      <c r="AU136" s="18" t="s">
        <v>84</v>
      </c>
    </row>
    <row r="137" spans="1:65" s="14" customFormat="1">
      <c r="B137" s="203"/>
      <c r="C137" s="204"/>
      <c r="D137" s="187" t="s">
        <v>151</v>
      </c>
      <c r="E137" s="205" t="s">
        <v>19</v>
      </c>
      <c r="F137" s="206" t="s">
        <v>211</v>
      </c>
      <c r="G137" s="204"/>
      <c r="H137" s="205" t="s">
        <v>19</v>
      </c>
      <c r="I137" s="207"/>
      <c r="J137" s="204"/>
      <c r="K137" s="204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151</v>
      </c>
      <c r="AU137" s="212" t="s">
        <v>84</v>
      </c>
      <c r="AV137" s="14" t="s">
        <v>82</v>
      </c>
      <c r="AW137" s="14" t="s">
        <v>34</v>
      </c>
      <c r="AX137" s="14" t="s">
        <v>74</v>
      </c>
      <c r="AY137" s="212" t="s">
        <v>126</v>
      </c>
    </row>
    <row r="138" spans="1:65" s="13" customFormat="1">
      <c r="B138" s="192"/>
      <c r="C138" s="193"/>
      <c r="D138" s="187" t="s">
        <v>151</v>
      </c>
      <c r="E138" s="194" t="s">
        <v>19</v>
      </c>
      <c r="F138" s="195" t="s">
        <v>166</v>
      </c>
      <c r="G138" s="193"/>
      <c r="H138" s="196">
        <v>8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151</v>
      </c>
      <c r="AU138" s="202" t="s">
        <v>84</v>
      </c>
      <c r="AV138" s="13" t="s">
        <v>84</v>
      </c>
      <c r="AW138" s="13" t="s">
        <v>34</v>
      </c>
      <c r="AX138" s="13" t="s">
        <v>82</v>
      </c>
      <c r="AY138" s="202" t="s">
        <v>126</v>
      </c>
    </row>
    <row r="139" spans="1:65" s="2" customFormat="1" ht="24.2" customHeight="1">
      <c r="A139" s="35"/>
      <c r="B139" s="36"/>
      <c r="C139" s="174" t="s">
        <v>8</v>
      </c>
      <c r="D139" s="174" t="s">
        <v>128</v>
      </c>
      <c r="E139" s="175" t="s">
        <v>212</v>
      </c>
      <c r="F139" s="176" t="s">
        <v>213</v>
      </c>
      <c r="G139" s="177" t="s">
        <v>139</v>
      </c>
      <c r="H139" s="178">
        <v>8</v>
      </c>
      <c r="I139" s="179"/>
      <c r="J139" s="180">
        <f>ROUND(I139*H139,2)</f>
        <v>0</v>
      </c>
      <c r="K139" s="176" t="s">
        <v>132</v>
      </c>
      <c r="L139" s="40"/>
      <c r="M139" s="181" t="s">
        <v>19</v>
      </c>
      <c r="N139" s="182" t="s">
        <v>45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133</v>
      </c>
      <c r="AT139" s="185" t="s">
        <v>128</v>
      </c>
      <c r="AU139" s="185" t="s">
        <v>84</v>
      </c>
      <c r="AY139" s="18" t="s">
        <v>126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82</v>
      </c>
      <c r="BK139" s="186">
        <f>ROUND(I139*H139,2)</f>
        <v>0</v>
      </c>
      <c r="BL139" s="18" t="s">
        <v>133</v>
      </c>
      <c r="BM139" s="185" t="s">
        <v>214</v>
      </c>
    </row>
    <row r="140" spans="1:65" s="2" customFormat="1" ht="39">
      <c r="A140" s="35"/>
      <c r="B140" s="36"/>
      <c r="C140" s="37"/>
      <c r="D140" s="187" t="s">
        <v>135</v>
      </c>
      <c r="E140" s="37"/>
      <c r="F140" s="188" t="s">
        <v>210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135</v>
      </c>
      <c r="AU140" s="18" t="s">
        <v>84</v>
      </c>
    </row>
    <row r="141" spans="1:65" s="2" customFormat="1" ht="24.2" customHeight="1">
      <c r="A141" s="35"/>
      <c r="B141" s="36"/>
      <c r="C141" s="174" t="s">
        <v>215</v>
      </c>
      <c r="D141" s="174" t="s">
        <v>128</v>
      </c>
      <c r="E141" s="175" t="s">
        <v>216</v>
      </c>
      <c r="F141" s="176" t="s">
        <v>217</v>
      </c>
      <c r="G141" s="177" t="s">
        <v>139</v>
      </c>
      <c r="H141" s="178">
        <v>8</v>
      </c>
      <c r="I141" s="179"/>
      <c r="J141" s="180">
        <f>ROUND(I141*H141,2)</f>
        <v>0</v>
      </c>
      <c r="K141" s="176" t="s">
        <v>132</v>
      </c>
      <c r="L141" s="40"/>
      <c r="M141" s="181" t="s">
        <v>19</v>
      </c>
      <c r="N141" s="182" t="s">
        <v>45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133</v>
      </c>
      <c r="AT141" s="185" t="s">
        <v>128</v>
      </c>
      <c r="AU141" s="185" t="s">
        <v>84</v>
      </c>
      <c r="AY141" s="18" t="s">
        <v>126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82</v>
      </c>
      <c r="BK141" s="186">
        <f>ROUND(I141*H141,2)</f>
        <v>0</v>
      </c>
      <c r="BL141" s="18" t="s">
        <v>133</v>
      </c>
      <c r="BM141" s="185" t="s">
        <v>218</v>
      </c>
    </row>
    <row r="142" spans="1:65" s="2" customFormat="1" ht="39">
      <c r="A142" s="35"/>
      <c r="B142" s="36"/>
      <c r="C142" s="37"/>
      <c r="D142" s="187" t="s">
        <v>135</v>
      </c>
      <c r="E142" s="37"/>
      <c r="F142" s="188" t="s">
        <v>210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135</v>
      </c>
      <c r="AU142" s="18" t="s">
        <v>84</v>
      </c>
    </row>
    <row r="143" spans="1:65" s="2" customFormat="1" ht="14.45" customHeight="1">
      <c r="A143" s="35"/>
      <c r="B143" s="36"/>
      <c r="C143" s="174" t="s">
        <v>219</v>
      </c>
      <c r="D143" s="174" t="s">
        <v>128</v>
      </c>
      <c r="E143" s="175" t="s">
        <v>220</v>
      </c>
      <c r="F143" s="176" t="s">
        <v>221</v>
      </c>
      <c r="G143" s="177" t="s">
        <v>131</v>
      </c>
      <c r="H143" s="178">
        <v>20</v>
      </c>
      <c r="I143" s="179"/>
      <c r="J143" s="180">
        <f>ROUND(I143*H143,2)</f>
        <v>0</v>
      </c>
      <c r="K143" s="176" t="s">
        <v>132</v>
      </c>
      <c r="L143" s="40"/>
      <c r="M143" s="181" t="s">
        <v>19</v>
      </c>
      <c r="N143" s="182" t="s">
        <v>45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133</v>
      </c>
      <c r="AT143" s="185" t="s">
        <v>128</v>
      </c>
      <c r="AU143" s="185" t="s">
        <v>84</v>
      </c>
      <c r="AY143" s="18" t="s">
        <v>126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82</v>
      </c>
      <c r="BK143" s="186">
        <f>ROUND(I143*H143,2)</f>
        <v>0</v>
      </c>
      <c r="BL143" s="18" t="s">
        <v>133</v>
      </c>
      <c r="BM143" s="185" t="s">
        <v>222</v>
      </c>
    </row>
    <row r="144" spans="1:65" s="2" customFormat="1" ht="48.75">
      <c r="A144" s="35"/>
      <c r="B144" s="36"/>
      <c r="C144" s="37"/>
      <c r="D144" s="187" t="s">
        <v>135</v>
      </c>
      <c r="E144" s="37"/>
      <c r="F144" s="188" t="s">
        <v>223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135</v>
      </c>
      <c r="AU144" s="18" t="s">
        <v>84</v>
      </c>
    </row>
    <row r="145" spans="1:65" s="2" customFormat="1" ht="37.9" customHeight="1">
      <c r="A145" s="35"/>
      <c r="B145" s="36"/>
      <c r="C145" s="174" t="s">
        <v>224</v>
      </c>
      <c r="D145" s="174" t="s">
        <v>128</v>
      </c>
      <c r="E145" s="175" t="s">
        <v>225</v>
      </c>
      <c r="F145" s="176" t="s">
        <v>226</v>
      </c>
      <c r="G145" s="177" t="s">
        <v>139</v>
      </c>
      <c r="H145" s="178">
        <v>32</v>
      </c>
      <c r="I145" s="179"/>
      <c r="J145" s="180">
        <f>ROUND(I145*H145,2)</f>
        <v>0</v>
      </c>
      <c r="K145" s="176" t="s">
        <v>132</v>
      </c>
      <c r="L145" s="40"/>
      <c r="M145" s="181" t="s">
        <v>19</v>
      </c>
      <c r="N145" s="182" t="s">
        <v>45</v>
      </c>
      <c r="O145" s="65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133</v>
      </c>
      <c r="AT145" s="185" t="s">
        <v>128</v>
      </c>
      <c r="AU145" s="185" t="s">
        <v>84</v>
      </c>
      <c r="AY145" s="18" t="s">
        <v>126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82</v>
      </c>
      <c r="BK145" s="186">
        <f>ROUND(I145*H145,2)</f>
        <v>0</v>
      </c>
      <c r="BL145" s="18" t="s">
        <v>133</v>
      </c>
      <c r="BM145" s="185" t="s">
        <v>227</v>
      </c>
    </row>
    <row r="146" spans="1:65" s="2" customFormat="1" ht="39">
      <c r="A146" s="35"/>
      <c r="B146" s="36"/>
      <c r="C146" s="37"/>
      <c r="D146" s="187" t="s">
        <v>135</v>
      </c>
      <c r="E146" s="37"/>
      <c r="F146" s="188" t="s">
        <v>210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135</v>
      </c>
      <c r="AU146" s="18" t="s">
        <v>84</v>
      </c>
    </row>
    <row r="147" spans="1:65" s="2" customFormat="1" ht="24.2" customHeight="1">
      <c r="A147" s="35"/>
      <c r="B147" s="36"/>
      <c r="C147" s="174" t="s">
        <v>228</v>
      </c>
      <c r="D147" s="174" t="s">
        <v>128</v>
      </c>
      <c r="E147" s="175" t="s">
        <v>229</v>
      </c>
      <c r="F147" s="176" t="s">
        <v>230</v>
      </c>
      <c r="G147" s="177" t="s">
        <v>139</v>
      </c>
      <c r="H147" s="178">
        <v>32</v>
      </c>
      <c r="I147" s="179"/>
      <c r="J147" s="180">
        <f>ROUND(I147*H147,2)</f>
        <v>0</v>
      </c>
      <c r="K147" s="176" t="s">
        <v>132</v>
      </c>
      <c r="L147" s="40"/>
      <c r="M147" s="181" t="s">
        <v>19</v>
      </c>
      <c r="N147" s="182" t="s">
        <v>45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133</v>
      </c>
      <c r="AT147" s="185" t="s">
        <v>128</v>
      </c>
      <c r="AU147" s="185" t="s">
        <v>84</v>
      </c>
      <c r="AY147" s="18" t="s">
        <v>126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82</v>
      </c>
      <c r="BK147" s="186">
        <f>ROUND(I147*H147,2)</f>
        <v>0</v>
      </c>
      <c r="BL147" s="18" t="s">
        <v>133</v>
      </c>
      <c r="BM147" s="185" t="s">
        <v>231</v>
      </c>
    </row>
    <row r="148" spans="1:65" s="2" customFormat="1" ht="39">
      <c r="A148" s="35"/>
      <c r="B148" s="36"/>
      <c r="C148" s="37"/>
      <c r="D148" s="187" t="s">
        <v>135</v>
      </c>
      <c r="E148" s="37"/>
      <c r="F148" s="188" t="s">
        <v>210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135</v>
      </c>
      <c r="AU148" s="18" t="s">
        <v>84</v>
      </c>
    </row>
    <row r="149" spans="1:65" s="2" customFormat="1" ht="24.2" customHeight="1">
      <c r="A149" s="35"/>
      <c r="B149" s="36"/>
      <c r="C149" s="174" t="s">
        <v>232</v>
      </c>
      <c r="D149" s="174" t="s">
        <v>128</v>
      </c>
      <c r="E149" s="175" t="s">
        <v>233</v>
      </c>
      <c r="F149" s="176" t="s">
        <v>234</v>
      </c>
      <c r="G149" s="177" t="s">
        <v>139</v>
      </c>
      <c r="H149" s="178">
        <v>32</v>
      </c>
      <c r="I149" s="179"/>
      <c r="J149" s="180">
        <f>ROUND(I149*H149,2)</f>
        <v>0</v>
      </c>
      <c r="K149" s="176" t="s">
        <v>132</v>
      </c>
      <c r="L149" s="40"/>
      <c r="M149" s="181" t="s">
        <v>19</v>
      </c>
      <c r="N149" s="182" t="s">
        <v>45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133</v>
      </c>
      <c r="AT149" s="185" t="s">
        <v>128</v>
      </c>
      <c r="AU149" s="185" t="s">
        <v>84</v>
      </c>
      <c r="AY149" s="18" t="s">
        <v>126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82</v>
      </c>
      <c r="BK149" s="186">
        <f>ROUND(I149*H149,2)</f>
        <v>0</v>
      </c>
      <c r="BL149" s="18" t="s">
        <v>133</v>
      </c>
      <c r="BM149" s="185" t="s">
        <v>235</v>
      </c>
    </row>
    <row r="150" spans="1:65" s="2" customFormat="1" ht="39">
      <c r="A150" s="35"/>
      <c r="B150" s="36"/>
      <c r="C150" s="37"/>
      <c r="D150" s="187" t="s">
        <v>135</v>
      </c>
      <c r="E150" s="37"/>
      <c r="F150" s="188" t="s">
        <v>210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135</v>
      </c>
      <c r="AU150" s="18" t="s">
        <v>84</v>
      </c>
    </row>
    <row r="151" spans="1:65" s="2" customFormat="1" ht="37.9" customHeight="1">
      <c r="A151" s="35"/>
      <c r="B151" s="36"/>
      <c r="C151" s="174" t="s">
        <v>7</v>
      </c>
      <c r="D151" s="174" t="s">
        <v>128</v>
      </c>
      <c r="E151" s="175" t="s">
        <v>236</v>
      </c>
      <c r="F151" s="176" t="s">
        <v>237</v>
      </c>
      <c r="G151" s="177" t="s">
        <v>186</v>
      </c>
      <c r="H151" s="178">
        <v>55.14</v>
      </c>
      <c r="I151" s="179"/>
      <c r="J151" s="180">
        <f>ROUND(I151*H151,2)</f>
        <v>0</v>
      </c>
      <c r="K151" s="176" t="s">
        <v>132</v>
      </c>
      <c r="L151" s="40"/>
      <c r="M151" s="181" t="s">
        <v>19</v>
      </c>
      <c r="N151" s="182" t="s">
        <v>45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133</v>
      </c>
      <c r="AT151" s="185" t="s">
        <v>128</v>
      </c>
      <c r="AU151" s="185" t="s">
        <v>84</v>
      </c>
      <c r="AY151" s="18" t="s">
        <v>126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82</v>
      </c>
      <c r="BK151" s="186">
        <f>ROUND(I151*H151,2)</f>
        <v>0</v>
      </c>
      <c r="BL151" s="18" t="s">
        <v>133</v>
      </c>
      <c r="BM151" s="185" t="s">
        <v>238</v>
      </c>
    </row>
    <row r="152" spans="1:65" s="2" customFormat="1" ht="58.5">
      <c r="A152" s="35"/>
      <c r="B152" s="36"/>
      <c r="C152" s="37"/>
      <c r="D152" s="187" t="s">
        <v>135</v>
      </c>
      <c r="E152" s="37"/>
      <c r="F152" s="188" t="s">
        <v>239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135</v>
      </c>
      <c r="AU152" s="18" t="s">
        <v>84</v>
      </c>
    </row>
    <row r="153" spans="1:65" s="14" customFormat="1">
      <c r="B153" s="203"/>
      <c r="C153" s="204"/>
      <c r="D153" s="187" t="s">
        <v>151</v>
      </c>
      <c r="E153" s="205" t="s">
        <v>19</v>
      </c>
      <c r="F153" s="206" t="s">
        <v>240</v>
      </c>
      <c r="G153" s="204"/>
      <c r="H153" s="205" t="s">
        <v>19</v>
      </c>
      <c r="I153" s="207"/>
      <c r="J153" s="204"/>
      <c r="K153" s="204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151</v>
      </c>
      <c r="AU153" s="212" t="s">
        <v>84</v>
      </c>
      <c r="AV153" s="14" t="s">
        <v>82</v>
      </c>
      <c r="AW153" s="14" t="s">
        <v>34</v>
      </c>
      <c r="AX153" s="14" t="s">
        <v>74</v>
      </c>
      <c r="AY153" s="212" t="s">
        <v>126</v>
      </c>
    </row>
    <row r="154" spans="1:65" s="13" customFormat="1">
      <c r="B154" s="192"/>
      <c r="C154" s="193"/>
      <c r="D154" s="187" t="s">
        <v>151</v>
      </c>
      <c r="E154" s="194" t="s">
        <v>19</v>
      </c>
      <c r="F154" s="195" t="s">
        <v>241</v>
      </c>
      <c r="G154" s="193"/>
      <c r="H154" s="196">
        <v>55.14</v>
      </c>
      <c r="I154" s="197"/>
      <c r="J154" s="193"/>
      <c r="K154" s="193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151</v>
      </c>
      <c r="AU154" s="202" t="s">
        <v>84</v>
      </c>
      <c r="AV154" s="13" t="s">
        <v>84</v>
      </c>
      <c r="AW154" s="13" t="s">
        <v>34</v>
      </c>
      <c r="AX154" s="13" t="s">
        <v>82</v>
      </c>
      <c r="AY154" s="202" t="s">
        <v>126</v>
      </c>
    </row>
    <row r="155" spans="1:65" s="2" customFormat="1" ht="37.9" customHeight="1">
      <c r="A155" s="35"/>
      <c r="B155" s="36"/>
      <c r="C155" s="174" t="s">
        <v>242</v>
      </c>
      <c r="D155" s="174" t="s">
        <v>128</v>
      </c>
      <c r="E155" s="175" t="s">
        <v>243</v>
      </c>
      <c r="F155" s="176" t="s">
        <v>244</v>
      </c>
      <c r="G155" s="177" t="s">
        <v>186</v>
      </c>
      <c r="H155" s="178">
        <v>25.5</v>
      </c>
      <c r="I155" s="179"/>
      <c r="J155" s="180">
        <f>ROUND(I155*H155,2)</f>
        <v>0</v>
      </c>
      <c r="K155" s="176" t="s">
        <v>132</v>
      </c>
      <c r="L155" s="40"/>
      <c r="M155" s="181" t="s">
        <v>19</v>
      </c>
      <c r="N155" s="182" t="s">
        <v>45</v>
      </c>
      <c r="O155" s="65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133</v>
      </c>
      <c r="AT155" s="185" t="s">
        <v>128</v>
      </c>
      <c r="AU155" s="185" t="s">
        <v>84</v>
      </c>
      <c r="AY155" s="18" t="s">
        <v>126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82</v>
      </c>
      <c r="BK155" s="186">
        <f>ROUND(I155*H155,2)</f>
        <v>0</v>
      </c>
      <c r="BL155" s="18" t="s">
        <v>133</v>
      </c>
      <c r="BM155" s="185" t="s">
        <v>245</v>
      </c>
    </row>
    <row r="156" spans="1:65" s="2" customFormat="1" ht="58.5">
      <c r="A156" s="35"/>
      <c r="B156" s="36"/>
      <c r="C156" s="37"/>
      <c r="D156" s="187" t="s">
        <v>135</v>
      </c>
      <c r="E156" s="37"/>
      <c r="F156" s="188" t="s">
        <v>239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135</v>
      </c>
      <c r="AU156" s="18" t="s">
        <v>84</v>
      </c>
    </row>
    <row r="157" spans="1:65" s="2" customFormat="1" ht="37.9" customHeight="1">
      <c r="A157" s="35"/>
      <c r="B157" s="36"/>
      <c r="C157" s="174" t="s">
        <v>246</v>
      </c>
      <c r="D157" s="174" t="s">
        <v>128</v>
      </c>
      <c r="E157" s="175" t="s">
        <v>247</v>
      </c>
      <c r="F157" s="176" t="s">
        <v>248</v>
      </c>
      <c r="G157" s="177" t="s">
        <v>186</v>
      </c>
      <c r="H157" s="178">
        <v>127.5</v>
      </c>
      <c r="I157" s="179"/>
      <c r="J157" s="180">
        <f>ROUND(I157*H157,2)</f>
        <v>0</v>
      </c>
      <c r="K157" s="176" t="s">
        <v>132</v>
      </c>
      <c r="L157" s="40"/>
      <c r="M157" s="181" t="s">
        <v>19</v>
      </c>
      <c r="N157" s="182" t="s">
        <v>45</v>
      </c>
      <c r="O157" s="65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133</v>
      </c>
      <c r="AT157" s="185" t="s">
        <v>128</v>
      </c>
      <c r="AU157" s="185" t="s">
        <v>84</v>
      </c>
      <c r="AY157" s="18" t="s">
        <v>126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82</v>
      </c>
      <c r="BK157" s="186">
        <f>ROUND(I157*H157,2)</f>
        <v>0</v>
      </c>
      <c r="BL157" s="18" t="s">
        <v>133</v>
      </c>
      <c r="BM157" s="185" t="s">
        <v>249</v>
      </c>
    </row>
    <row r="158" spans="1:65" s="2" customFormat="1" ht="58.5">
      <c r="A158" s="35"/>
      <c r="B158" s="36"/>
      <c r="C158" s="37"/>
      <c r="D158" s="187" t="s">
        <v>135</v>
      </c>
      <c r="E158" s="37"/>
      <c r="F158" s="188" t="s">
        <v>239</v>
      </c>
      <c r="G158" s="37"/>
      <c r="H158" s="37"/>
      <c r="I158" s="189"/>
      <c r="J158" s="37"/>
      <c r="K158" s="37"/>
      <c r="L158" s="40"/>
      <c r="M158" s="190"/>
      <c r="N158" s="191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135</v>
      </c>
      <c r="AU158" s="18" t="s">
        <v>84</v>
      </c>
    </row>
    <row r="159" spans="1:65" s="13" customFormat="1">
      <c r="B159" s="192"/>
      <c r="C159" s="193"/>
      <c r="D159" s="187" t="s">
        <v>151</v>
      </c>
      <c r="E159" s="193"/>
      <c r="F159" s="195" t="s">
        <v>250</v>
      </c>
      <c r="G159" s="193"/>
      <c r="H159" s="196">
        <v>127.5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151</v>
      </c>
      <c r="AU159" s="202" t="s">
        <v>84</v>
      </c>
      <c r="AV159" s="13" t="s">
        <v>84</v>
      </c>
      <c r="AW159" s="13" t="s">
        <v>4</v>
      </c>
      <c r="AX159" s="13" t="s">
        <v>82</v>
      </c>
      <c r="AY159" s="202" t="s">
        <v>126</v>
      </c>
    </row>
    <row r="160" spans="1:65" s="2" customFormat="1" ht="24.2" customHeight="1">
      <c r="A160" s="35"/>
      <c r="B160" s="36"/>
      <c r="C160" s="174" t="s">
        <v>251</v>
      </c>
      <c r="D160" s="174" t="s">
        <v>128</v>
      </c>
      <c r="E160" s="175" t="s">
        <v>252</v>
      </c>
      <c r="F160" s="176" t="s">
        <v>253</v>
      </c>
      <c r="G160" s="177" t="s">
        <v>186</v>
      </c>
      <c r="H160" s="178">
        <v>25.5</v>
      </c>
      <c r="I160" s="179"/>
      <c r="J160" s="180">
        <f>ROUND(I160*H160,2)</f>
        <v>0</v>
      </c>
      <c r="K160" s="176" t="s">
        <v>132</v>
      </c>
      <c r="L160" s="40"/>
      <c r="M160" s="181" t="s">
        <v>19</v>
      </c>
      <c r="N160" s="182" t="s">
        <v>45</v>
      </c>
      <c r="O160" s="65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133</v>
      </c>
      <c r="AT160" s="185" t="s">
        <v>128</v>
      </c>
      <c r="AU160" s="185" t="s">
        <v>84</v>
      </c>
      <c r="AY160" s="18" t="s">
        <v>126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8" t="s">
        <v>82</v>
      </c>
      <c r="BK160" s="186">
        <f>ROUND(I160*H160,2)</f>
        <v>0</v>
      </c>
      <c r="BL160" s="18" t="s">
        <v>133</v>
      </c>
      <c r="BM160" s="185" t="s">
        <v>254</v>
      </c>
    </row>
    <row r="161" spans="1:65" s="2" customFormat="1" ht="87.75">
      <c r="A161" s="35"/>
      <c r="B161" s="36"/>
      <c r="C161" s="37"/>
      <c r="D161" s="187" t="s">
        <v>135</v>
      </c>
      <c r="E161" s="37"/>
      <c r="F161" s="188" t="s">
        <v>255</v>
      </c>
      <c r="G161" s="37"/>
      <c r="H161" s="37"/>
      <c r="I161" s="189"/>
      <c r="J161" s="37"/>
      <c r="K161" s="37"/>
      <c r="L161" s="40"/>
      <c r="M161" s="190"/>
      <c r="N161" s="191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135</v>
      </c>
      <c r="AU161" s="18" t="s">
        <v>84</v>
      </c>
    </row>
    <row r="162" spans="1:65" s="14" customFormat="1">
      <c r="B162" s="203"/>
      <c r="C162" s="204"/>
      <c r="D162" s="187" t="s">
        <v>151</v>
      </c>
      <c r="E162" s="205" t="s">
        <v>19</v>
      </c>
      <c r="F162" s="206" t="s">
        <v>256</v>
      </c>
      <c r="G162" s="204"/>
      <c r="H162" s="205" t="s">
        <v>19</v>
      </c>
      <c r="I162" s="207"/>
      <c r="J162" s="204"/>
      <c r="K162" s="204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151</v>
      </c>
      <c r="AU162" s="212" t="s">
        <v>84</v>
      </c>
      <c r="AV162" s="14" t="s">
        <v>82</v>
      </c>
      <c r="AW162" s="14" t="s">
        <v>34</v>
      </c>
      <c r="AX162" s="14" t="s">
        <v>74</v>
      </c>
      <c r="AY162" s="212" t="s">
        <v>126</v>
      </c>
    </row>
    <row r="163" spans="1:65" s="13" customFormat="1">
      <c r="B163" s="192"/>
      <c r="C163" s="193"/>
      <c r="D163" s="187" t="s">
        <v>151</v>
      </c>
      <c r="E163" s="194" t="s">
        <v>19</v>
      </c>
      <c r="F163" s="195" t="s">
        <v>257</v>
      </c>
      <c r="G163" s="193"/>
      <c r="H163" s="196">
        <v>25.5</v>
      </c>
      <c r="I163" s="197"/>
      <c r="J163" s="193"/>
      <c r="K163" s="193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151</v>
      </c>
      <c r="AU163" s="202" t="s">
        <v>84</v>
      </c>
      <c r="AV163" s="13" t="s">
        <v>84</v>
      </c>
      <c r="AW163" s="13" t="s">
        <v>34</v>
      </c>
      <c r="AX163" s="13" t="s">
        <v>82</v>
      </c>
      <c r="AY163" s="202" t="s">
        <v>126</v>
      </c>
    </row>
    <row r="164" spans="1:65" s="2" customFormat="1" ht="14.45" customHeight="1">
      <c r="A164" s="35"/>
      <c r="B164" s="36"/>
      <c r="C164" s="224" t="s">
        <v>258</v>
      </c>
      <c r="D164" s="224" t="s">
        <v>259</v>
      </c>
      <c r="E164" s="225" t="s">
        <v>260</v>
      </c>
      <c r="F164" s="226" t="s">
        <v>261</v>
      </c>
      <c r="G164" s="227" t="s">
        <v>262</v>
      </c>
      <c r="H164" s="228">
        <v>45.9</v>
      </c>
      <c r="I164" s="229"/>
      <c r="J164" s="230">
        <f>ROUND(I164*H164,2)</f>
        <v>0</v>
      </c>
      <c r="K164" s="226" t="s">
        <v>132</v>
      </c>
      <c r="L164" s="231"/>
      <c r="M164" s="232" t="s">
        <v>19</v>
      </c>
      <c r="N164" s="233" t="s">
        <v>45</v>
      </c>
      <c r="O164" s="65"/>
      <c r="P164" s="183">
        <f>O164*H164</f>
        <v>0</v>
      </c>
      <c r="Q164" s="183">
        <v>1</v>
      </c>
      <c r="R164" s="183">
        <f>Q164*H164</f>
        <v>45.9</v>
      </c>
      <c r="S164" s="183">
        <v>0</v>
      </c>
      <c r="T164" s="18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166</v>
      </c>
      <c r="AT164" s="185" t="s">
        <v>259</v>
      </c>
      <c r="AU164" s="185" t="s">
        <v>84</v>
      </c>
      <c r="AY164" s="18" t="s">
        <v>126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82</v>
      </c>
      <c r="BK164" s="186">
        <f>ROUND(I164*H164,2)</f>
        <v>0</v>
      </c>
      <c r="BL164" s="18" t="s">
        <v>133</v>
      </c>
      <c r="BM164" s="185" t="s">
        <v>263</v>
      </c>
    </row>
    <row r="165" spans="1:65" s="13" customFormat="1">
      <c r="B165" s="192"/>
      <c r="C165" s="193"/>
      <c r="D165" s="187" t="s">
        <v>151</v>
      </c>
      <c r="E165" s="193"/>
      <c r="F165" s="195" t="s">
        <v>264</v>
      </c>
      <c r="G165" s="193"/>
      <c r="H165" s="196">
        <v>45.9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151</v>
      </c>
      <c r="AU165" s="202" t="s">
        <v>84</v>
      </c>
      <c r="AV165" s="13" t="s">
        <v>84</v>
      </c>
      <c r="AW165" s="13" t="s">
        <v>4</v>
      </c>
      <c r="AX165" s="13" t="s">
        <v>82</v>
      </c>
      <c r="AY165" s="202" t="s">
        <v>126</v>
      </c>
    </row>
    <row r="166" spans="1:65" s="2" customFormat="1" ht="24.2" customHeight="1">
      <c r="A166" s="35"/>
      <c r="B166" s="36"/>
      <c r="C166" s="174" t="s">
        <v>265</v>
      </c>
      <c r="D166" s="174" t="s">
        <v>128</v>
      </c>
      <c r="E166" s="175" t="s">
        <v>266</v>
      </c>
      <c r="F166" s="176" t="s">
        <v>267</v>
      </c>
      <c r="G166" s="177" t="s">
        <v>131</v>
      </c>
      <c r="H166" s="178">
        <v>268.57</v>
      </c>
      <c r="I166" s="179"/>
      <c r="J166" s="180">
        <f>ROUND(I166*H166,2)</f>
        <v>0</v>
      </c>
      <c r="K166" s="176" t="s">
        <v>132</v>
      </c>
      <c r="L166" s="40"/>
      <c r="M166" s="181" t="s">
        <v>19</v>
      </c>
      <c r="N166" s="182" t="s">
        <v>45</v>
      </c>
      <c r="O166" s="65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133</v>
      </c>
      <c r="AT166" s="185" t="s">
        <v>128</v>
      </c>
      <c r="AU166" s="185" t="s">
        <v>84</v>
      </c>
      <c r="AY166" s="18" t="s">
        <v>126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82</v>
      </c>
      <c r="BK166" s="186">
        <f>ROUND(I166*H166,2)</f>
        <v>0</v>
      </c>
      <c r="BL166" s="18" t="s">
        <v>133</v>
      </c>
      <c r="BM166" s="185" t="s">
        <v>268</v>
      </c>
    </row>
    <row r="167" spans="1:65" s="2" customFormat="1" ht="48.75">
      <c r="A167" s="35"/>
      <c r="B167" s="36"/>
      <c r="C167" s="37"/>
      <c r="D167" s="187" t="s">
        <v>135</v>
      </c>
      <c r="E167" s="37"/>
      <c r="F167" s="188" t="s">
        <v>269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135</v>
      </c>
      <c r="AU167" s="18" t="s">
        <v>84</v>
      </c>
    </row>
    <row r="168" spans="1:65" s="13" customFormat="1">
      <c r="B168" s="192"/>
      <c r="C168" s="193"/>
      <c r="D168" s="187" t="s">
        <v>151</v>
      </c>
      <c r="E168" s="194" t="s">
        <v>19</v>
      </c>
      <c r="F168" s="195" t="s">
        <v>270</v>
      </c>
      <c r="G168" s="193"/>
      <c r="H168" s="196">
        <v>259.85000000000002</v>
      </c>
      <c r="I168" s="197"/>
      <c r="J168" s="193"/>
      <c r="K168" s="193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151</v>
      </c>
      <c r="AU168" s="202" t="s">
        <v>84</v>
      </c>
      <c r="AV168" s="13" t="s">
        <v>84</v>
      </c>
      <c r="AW168" s="13" t="s">
        <v>34</v>
      </c>
      <c r="AX168" s="13" t="s">
        <v>74</v>
      </c>
      <c r="AY168" s="202" t="s">
        <v>126</v>
      </c>
    </row>
    <row r="169" spans="1:65" s="13" customFormat="1">
      <c r="B169" s="192"/>
      <c r="C169" s="193"/>
      <c r="D169" s="187" t="s">
        <v>151</v>
      </c>
      <c r="E169" s="194" t="s">
        <v>19</v>
      </c>
      <c r="F169" s="195" t="s">
        <v>271</v>
      </c>
      <c r="G169" s="193"/>
      <c r="H169" s="196">
        <v>8.7200000000000006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151</v>
      </c>
      <c r="AU169" s="202" t="s">
        <v>84</v>
      </c>
      <c r="AV169" s="13" t="s">
        <v>84</v>
      </c>
      <c r="AW169" s="13" t="s">
        <v>34</v>
      </c>
      <c r="AX169" s="13" t="s">
        <v>74</v>
      </c>
      <c r="AY169" s="202" t="s">
        <v>126</v>
      </c>
    </row>
    <row r="170" spans="1:65" s="15" customFormat="1">
      <c r="B170" s="213"/>
      <c r="C170" s="214"/>
      <c r="D170" s="187" t="s">
        <v>151</v>
      </c>
      <c r="E170" s="215" t="s">
        <v>19</v>
      </c>
      <c r="F170" s="216" t="s">
        <v>205</v>
      </c>
      <c r="G170" s="214"/>
      <c r="H170" s="217">
        <v>268.57000000000005</v>
      </c>
      <c r="I170" s="218"/>
      <c r="J170" s="214"/>
      <c r="K170" s="214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151</v>
      </c>
      <c r="AU170" s="223" t="s">
        <v>84</v>
      </c>
      <c r="AV170" s="15" t="s">
        <v>133</v>
      </c>
      <c r="AW170" s="15" t="s">
        <v>34</v>
      </c>
      <c r="AX170" s="15" t="s">
        <v>82</v>
      </c>
      <c r="AY170" s="223" t="s">
        <v>126</v>
      </c>
    </row>
    <row r="171" spans="1:65" s="2" customFormat="1" ht="24.2" customHeight="1">
      <c r="A171" s="35"/>
      <c r="B171" s="36"/>
      <c r="C171" s="174" t="s">
        <v>272</v>
      </c>
      <c r="D171" s="174" t="s">
        <v>128</v>
      </c>
      <c r="E171" s="175" t="s">
        <v>273</v>
      </c>
      <c r="F171" s="176" t="s">
        <v>274</v>
      </c>
      <c r="G171" s="177" t="s">
        <v>186</v>
      </c>
      <c r="H171" s="178">
        <v>55.14</v>
      </c>
      <c r="I171" s="179"/>
      <c r="J171" s="180">
        <f>ROUND(I171*H171,2)</f>
        <v>0</v>
      </c>
      <c r="K171" s="176" t="s">
        <v>132</v>
      </c>
      <c r="L171" s="40"/>
      <c r="M171" s="181" t="s">
        <v>19</v>
      </c>
      <c r="N171" s="182" t="s">
        <v>45</v>
      </c>
      <c r="O171" s="65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133</v>
      </c>
      <c r="AT171" s="185" t="s">
        <v>128</v>
      </c>
      <c r="AU171" s="185" t="s">
        <v>84</v>
      </c>
      <c r="AY171" s="18" t="s">
        <v>126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82</v>
      </c>
      <c r="BK171" s="186">
        <f>ROUND(I171*H171,2)</f>
        <v>0</v>
      </c>
      <c r="BL171" s="18" t="s">
        <v>133</v>
      </c>
      <c r="BM171" s="185" t="s">
        <v>275</v>
      </c>
    </row>
    <row r="172" spans="1:65" s="2" customFormat="1" ht="97.5">
      <c r="A172" s="35"/>
      <c r="B172" s="36"/>
      <c r="C172" s="37"/>
      <c r="D172" s="187" t="s">
        <v>135</v>
      </c>
      <c r="E172" s="37"/>
      <c r="F172" s="188" t="s">
        <v>276</v>
      </c>
      <c r="G172" s="37"/>
      <c r="H172" s="37"/>
      <c r="I172" s="189"/>
      <c r="J172" s="37"/>
      <c r="K172" s="37"/>
      <c r="L172" s="40"/>
      <c r="M172" s="190"/>
      <c r="N172" s="19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135</v>
      </c>
      <c r="AU172" s="18" t="s">
        <v>84</v>
      </c>
    </row>
    <row r="173" spans="1:65" s="13" customFormat="1">
      <c r="B173" s="192"/>
      <c r="C173" s="193"/>
      <c r="D173" s="187" t="s">
        <v>151</v>
      </c>
      <c r="E173" s="194" t="s">
        <v>19</v>
      </c>
      <c r="F173" s="195" t="s">
        <v>277</v>
      </c>
      <c r="G173" s="193"/>
      <c r="H173" s="196">
        <v>34</v>
      </c>
      <c r="I173" s="197"/>
      <c r="J173" s="193"/>
      <c r="K173" s="193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151</v>
      </c>
      <c r="AU173" s="202" t="s">
        <v>84</v>
      </c>
      <c r="AV173" s="13" t="s">
        <v>84</v>
      </c>
      <c r="AW173" s="13" t="s">
        <v>34</v>
      </c>
      <c r="AX173" s="13" t="s">
        <v>74</v>
      </c>
      <c r="AY173" s="202" t="s">
        <v>126</v>
      </c>
    </row>
    <row r="174" spans="1:65" s="13" customFormat="1">
      <c r="B174" s="192"/>
      <c r="C174" s="193"/>
      <c r="D174" s="187" t="s">
        <v>151</v>
      </c>
      <c r="E174" s="194" t="s">
        <v>19</v>
      </c>
      <c r="F174" s="195" t="s">
        <v>278</v>
      </c>
      <c r="G174" s="193"/>
      <c r="H174" s="196">
        <v>2.64</v>
      </c>
      <c r="I174" s="197"/>
      <c r="J174" s="193"/>
      <c r="K174" s="193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151</v>
      </c>
      <c r="AU174" s="202" t="s">
        <v>84</v>
      </c>
      <c r="AV174" s="13" t="s">
        <v>84</v>
      </c>
      <c r="AW174" s="13" t="s">
        <v>34</v>
      </c>
      <c r="AX174" s="13" t="s">
        <v>74</v>
      </c>
      <c r="AY174" s="202" t="s">
        <v>126</v>
      </c>
    </row>
    <row r="175" spans="1:65" s="13" customFormat="1">
      <c r="B175" s="192"/>
      <c r="C175" s="193"/>
      <c r="D175" s="187" t="s">
        <v>151</v>
      </c>
      <c r="E175" s="194" t="s">
        <v>19</v>
      </c>
      <c r="F175" s="195" t="s">
        <v>158</v>
      </c>
      <c r="G175" s="193"/>
      <c r="H175" s="196">
        <v>6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151</v>
      </c>
      <c r="AU175" s="202" t="s">
        <v>84</v>
      </c>
      <c r="AV175" s="13" t="s">
        <v>84</v>
      </c>
      <c r="AW175" s="13" t="s">
        <v>34</v>
      </c>
      <c r="AX175" s="13" t="s">
        <v>74</v>
      </c>
      <c r="AY175" s="202" t="s">
        <v>126</v>
      </c>
    </row>
    <row r="176" spans="1:65" s="13" customFormat="1">
      <c r="B176" s="192"/>
      <c r="C176" s="193"/>
      <c r="D176" s="187" t="s">
        <v>151</v>
      </c>
      <c r="E176" s="194" t="s">
        <v>19</v>
      </c>
      <c r="F176" s="195" t="s">
        <v>279</v>
      </c>
      <c r="G176" s="193"/>
      <c r="H176" s="196">
        <v>12.5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151</v>
      </c>
      <c r="AU176" s="202" t="s">
        <v>84</v>
      </c>
      <c r="AV176" s="13" t="s">
        <v>84</v>
      </c>
      <c r="AW176" s="13" t="s">
        <v>34</v>
      </c>
      <c r="AX176" s="13" t="s">
        <v>74</v>
      </c>
      <c r="AY176" s="202" t="s">
        <v>126</v>
      </c>
    </row>
    <row r="177" spans="1:65" s="15" customFormat="1">
      <c r="B177" s="213"/>
      <c r="C177" s="214"/>
      <c r="D177" s="187" t="s">
        <v>151</v>
      </c>
      <c r="E177" s="215" t="s">
        <v>19</v>
      </c>
      <c r="F177" s="216" t="s">
        <v>205</v>
      </c>
      <c r="G177" s="214"/>
      <c r="H177" s="217">
        <v>55.14</v>
      </c>
      <c r="I177" s="218"/>
      <c r="J177" s="214"/>
      <c r="K177" s="214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151</v>
      </c>
      <c r="AU177" s="223" t="s">
        <v>84</v>
      </c>
      <c r="AV177" s="15" t="s">
        <v>133</v>
      </c>
      <c r="AW177" s="15" t="s">
        <v>34</v>
      </c>
      <c r="AX177" s="15" t="s">
        <v>82</v>
      </c>
      <c r="AY177" s="223" t="s">
        <v>126</v>
      </c>
    </row>
    <row r="178" spans="1:65" s="2" customFormat="1" ht="24.2" customHeight="1">
      <c r="A178" s="35"/>
      <c r="B178" s="36"/>
      <c r="C178" s="174" t="s">
        <v>280</v>
      </c>
      <c r="D178" s="174" t="s">
        <v>128</v>
      </c>
      <c r="E178" s="175" t="s">
        <v>281</v>
      </c>
      <c r="F178" s="176" t="s">
        <v>282</v>
      </c>
      <c r="G178" s="177" t="s">
        <v>186</v>
      </c>
      <c r="H178" s="178">
        <v>21.88</v>
      </c>
      <c r="I178" s="179"/>
      <c r="J178" s="180">
        <f>ROUND(I178*H178,2)</f>
        <v>0</v>
      </c>
      <c r="K178" s="176" t="s">
        <v>132</v>
      </c>
      <c r="L178" s="40"/>
      <c r="M178" s="181" t="s">
        <v>19</v>
      </c>
      <c r="N178" s="182" t="s">
        <v>45</v>
      </c>
      <c r="O178" s="65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133</v>
      </c>
      <c r="AT178" s="185" t="s">
        <v>128</v>
      </c>
      <c r="AU178" s="185" t="s">
        <v>84</v>
      </c>
      <c r="AY178" s="18" t="s">
        <v>126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82</v>
      </c>
      <c r="BK178" s="186">
        <f>ROUND(I178*H178,2)</f>
        <v>0</v>
      </c>
      <c r="BL178" s="18" t="s">
        <v>133</v>
      </c>
      <c r="BM178" s="185" t="s">
        <v>283</v>
      </c>
    </row>
    <row r="179" spans="1:65" s="2" customFormat="1" ht="117">
      <c r="A179" s="35"/>
      <c r="B179" s="36"/>
      <c r="C179" s="37"/>
      <c r="D179" s="187" t="s">
        <v>135</v>
      </c>
      <c r="E179" s="37"/>
      <c r="F179" s="188" t="s">
        <v>284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135</v>
      </c>
      <c r="AU179" s="18" t="s">
        <v>84</v>
      </c>
    </row>
    <row r="180" spans="1:65" s="13" customFormat="1">
      <c r="B180" s="192"/>
      <c r="C180" s="193"/>
      <c r="D180" s="187" t="s">
        <v>151</v>
      </c>
      <c r="E180" s="194" t="s">
        <v>19</v>
      </c>
      <c r="F180" s="195" t="s">
        <v>285</v>
      </c>
      <c r="G180" s="193"/>
      <c r="H180" s="196">
        <v>5.04</v>
      </c>
      <c r="I180" s="197"/>
      <c r="J180" s="193"/>
      <c r="K180" s="193"/>
      <c r="L180" s="198"/>
      <c r="M180" s="199"/>
      <c r="N180" s="200"/>
      <c r="O180" s="200"/>
      <c r="P180" s="200"/>
      <c r="Q180" s="200"/>
      <c r="R180" s="200"/>
      <c r="S180" s="200"/>
      <c r="T180" s="201"/>
      <c r="AT180" s="202" t="s">
        <v>151</v>
      </c>
      <c r="AU180" s="202" t="s">
        <v>84</v>
      </c>
      <c r="AV180" s="13" t="s">
        <v>84</v>
      </c>
      <c r="AW180" s="13" t="s">
        <v>34</v>
      </c>
      <c r="AX180" s="13" t="s">
        <v>74</v>
      </c>
      <c r="AY180" s="202" t="s">
        <v>126</v>
      </c>
    </row>
    <row r="181" spans="1:65" s="14" customFormat="1">
      <c r="B181" s="203"/>
      <c r="C181" s="204"/>
      <c r="D181" s="187" t="s">
        <v>151</v>
      </c>
      <c r="E181" s="205" t="s">
        <v>19</v>
      </c>
      <c r="F181" s="206" t="s">
        <v>203</v>
      </c>
      <c r="G181" s="204"/>
      <c r="H181" s="205" t="s">
        <v>19</v>
      </c>
      <c r="I181" s="207"/>
      <c r="J181" s="204"/>
      <c r="K181" s="204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151</v>
      </c>
      <c r="AU181" s="212" t="s">
        <v>84</v>
      </c>
      <c r="AV181" s="14" t="s">
        <v>82</v>
      </c>
      <c r="AW181" s="14" t="s">
        <v>34</v>
      </c>
      <c r="AX181" s="14" t="s">
        <v>74</v>
      </c>
      <c r="AY181" s="212" t="s">
        <v>126</v>
      </c>
    </row>
    <row r="182" spans="1:65" s="13" customFormat="1">
      <c r="B182" s="192"/>
      <c r="C182" s="193"/>
      <c r="D182" s="187" t="s">
        <v>151</v>
      </c>
      <c r="E182" s="194" t="s">
        <v>19</v>
      </c>
      <c r="F182" s="195" t="s">
        <v>286</v>
      </c>
      <c r="G182" s="193"/>
      <c r="H182" s="196">
        <v>16.84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151</v>
      </c>
      <c r="AU182" s="202" t="s">
        <v>84</v>
      </c>
      <c r="AV182" s="13" t="s">
        <v>84</v>
      </c>
      <c r="AW182" s="13" t="s">
        <v>34</v>
      </c>
      <c r="AX182" s="13" t="s">
        <v>74</v>
      </c>
      <c r="AY182" s="202" t="s">
        <v>126</v>
      </c>
    </row>
    <row r="183" spans="1:65" s="15" customFormat="1">
      <c r="B183" s="213"/>
      <c r="C183" s="214"/>
      <c r="D183" s="187" t="s">
        <v>151</v>
      </c>
      <c r="E183" s="215" t="s">
        <v>19</v>
      </c>
      <c r="F183" s="216" t="s">
        <v>205</v>
      </c>
      <c r="G183" s="214"/>
      <c r="H183" s="217">
        <v>21.88</v>
      </c>
      <c r="I183" s="218"/>
      <c r="J183" s="214"/>
      <c r="K183" s="214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151</v>
      </c>
      <c r="AU183" s="223" t="s">
        <v>84</v>
      </c>
      <c r="AV183" s="15" t="s">
        <v>133</v>
      </c>
      <c r="AW183" s="15" t="s">
        <v>34</v>
      </c>
      <c r="AX183" s="15" t="s">
        <v>82</v>
      </c>
      <c r="AY183" s="223" t="s">
        <v>126</v>
      </c>
    </row>
    <row r="184" spans="1:65" s="2" customFormat="1" ht="37.9" customHeight="1">
      <c r="A184" s="35"/>
      <c r="B184" s="36"/>
      <c r="C184" s="174" t="s">
        <v>287</v>
      </c>
      <c r="D184" s="174" t="s">
        <v>128</v>
      </c>
      <c r="E184" s="175" t="s">
        <v>288</v>
      </c>
      <c r="F184" s="176" t="s">
        <v>289</v>
      </c>
      <c r="G184" s="177" t="s">
        <v>186</v>
      </c>
      <c r="H184" s="178">
        <v>2.16</v>
      </c>
      <c r="I184" s="179"/>
      <c r="J184" s="180">
        <f>ROUND(I184*H184,2)</f>
        <v>0</v>
      </c>
      <c r="K184" s="176" t="s">
        <v>132</v>
      </c>
      <c r="L184" s="40"/>
      <c r="M184" s="181" t="s">
        <v>19</v>
      </c>
      <c r="N184" s="182" t="s">
        <v>45</v>
      </c>
      <c r="O184" s="65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133</v>
      </c>
      <c r="AT184" s="185" t="s">
        <v>128</v>
      </c>
      <c r="AU184" s="185" t="s">
        <v>84</v>
      </c>
      <c r="AY184" s="18" t="s">
        <v>126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82</v>
      </c>
      <c r="BK184" s="186">
        <f>ROUND(I184*H184,2)</f>
        <v>0</v>
      </c>
      <c r="BL184" s="18" t="s">
        <v>133</v>
      </c>
      <c r="BM184" s="185" t="s">
        <v>290</v>
      </c>
    </row>
    <row r="185" spans="1:65" s="2" customFormat="1" ht="58.5">
      <c r="A185" s="35"/>
      <c r="B185" s="36"/>
      <c r="C185" s="37"/>
      <c r="D185" s="187" t="s">
        <v>135</v>
      </c>
      <c r="E185" s="37"/>
      <c r="F185" s="188" t="s">
        <v>291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135</v>
      </c>
      <c r="AU185" s="18" t="s">
        <v>84</v>
      </c>
    </row>
    <row r="186" spans="1:65" s="13" customFormat="1">
      <c r="B186" s="192"/>
      <c r="C186" s="193"/>
      <c r="D186" s="187" t="s">
        <v>151</v>
      </c>
      <c r="E186" s="194" t="s">
        <v>19</v>
      </c>
      <c r="F186" s="195" t="s">
        <v>292</v>
      </c>
      <c r="G186" s="193"/>
      <c r="H186" s="196">
        <v>2.16</v>
      </c>
      <c r="I186" s="197"/>
      <c r="J186" s="193"/>
      <c r="K186" s="193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151</v>
      </c>
      <c r="AU186" s="202" t="s">
        <v>84</v>
      </c>
      <c r="AV186" s="13" t="s">
        <v>84</v>
      </c>
      <c r="AW186" s="13" t="s">
        <v>34</v>
      </c>
      <c r="AX186" s="13" t="s">
        <v>82</v>
      </c>
      <c r="AY186" s="202" t="s">
        <v>126</v>
      </c>
    </row>
    <row r="187" spans="1:65" s="2" customFormat="1" ht="14.45" customHeight="1">
      <c r="A187" s="35"/>
      <c r="B187" s="36"/>
      <c r="C187" s="224" t="s">
        <v>293</v>
      </c>
      <c r="D187" s="224" t="s">
        <v>259</v>
      </c>
      <c r="E187" s="225" t="s">
        <v>294</v>
      </c>
      <c r="F187" s="226" t="s">
        <v>295</v>
      </c>
      <c r="G187" s="227" t="s">
        <v>262</v>
      </c>
      <c r="H187" s="228">
        <v>4.32</v>
      </c>
      <c r="I187" s="229"/>
      <c r="J187" s="230">
        <f>ROUND(I187*H187,2)</f>
        <v>0</v>
      </c>
      <c r="K187" s="226" t="s">
        <v>132</v>
      </c>
      <c r="L187" s="231"/>
      <c r="M187" s="232" t="s">
        <v>19</v>
      </c>
      <c r="N187" s="233" t="s">
        <v>45</v>
      </c>
      <c r="O187" s="65"/>
      <c r="P187" s="183">
        <f>O187*H187</f>
        <v>0</v>
      </c>
      <c r="Q187" s="183">
        <v>1</v>
      </c>
      <c r="R187" s="183">
        <f>Q187*H187</f>
        <v>4.32</v>
      </c>
      <c r="S187" s="183">
        <v>0</v>
      </c>
      <c r="T187" s="18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166</v>
      </c>
      <c r="AT187" s="185" t="s">
        <v>259</v>
      </c>
      <c r="AU187" s="185" t="s">
        <v>84</v>
      </c>
      <c r="AY187" s="18" t="s">
        <v>126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82</v>
      </c>
      <c r="BK187" s="186">
        <f>ROUND(I187*H187,2)</f>
        <v>0</v>
      </c>
      <c r="BL187" s="18" t="s">
        <v>133</v>
      </c>
      <c r="BM187" s="185" t="s">
        <v>296</v>
      </c>
    </row>
    <row r="188" spans="1:65" s="13" customFormat="1">
      <c r="B188" s="192"/>
      <c r="C188" s="193"/>
      <c r="D188" s="187" t="s">
        <v>151</v>
      </c>
      <c r="E188" s="193"/>
      <c r="F188" s="195" t="s">
        <v>297</v>
      </c>
      <c r="G188" s="193"/>
      <c r="H188" s="196">
        <v>4.32</v>
      </c>
      <c r="I188" s="197"/>
      <c r="J188" s="193"/>
      <c r="K188" s="193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151</v>
      </c>
      <c r="AU188" s="202" t="s">
        <v>84</v>
      </c>
      <c r="AV188" s="13" t="s">
        <v>84</v>
      </c>
      <c r="AW188" s="13" t="s">
        <v>4</v>
      </c>
      <c r="AX188" s="13" t="s">
        <v>82</v>
      </c>
      <c r="AY188" s="202" t="s">
        <v>126</v>
      </c>
    </row>
    <row r="189" spans="1:65" s="2" customFormat="1" ht="24.2" customHeight="1">
      <c r="A189" s="35"/>
      <c r="B189" s="36"/>
      <c r="C189" s="174" t="s">
        <v>298</v>
      </c>
      <c r="D189" s="174" t="s">
        <v>128</v>
      </c>
      <c r="E189" s="175" t="s">
        <v>299</v>
      </c>
      <c r="F189" s="176" t="s">
        <v>300</v>
      </c>
      <c r="G189" s="177" t="s">
        <v>131</v>
      </c>
      <c r="H189" s="178">
        <v>170</v>
      </c>
      <c r="I189" s="179"/>
      <c r="J189" s="180">
        <f>ROUND(I189*H189,2)</f>
        <v>0</v>
      </c>
      <c r="K189" s="176" t="s">
        <v>132</v>
      </c>
      <c r="L189" s="40"/>
      <c r="M189" s="181" t="s">
        <v>19</v>
      </c>
      <c r="N189" s="182" t="s">
        <v>45</v>
      </c>
      <c r="O189" s="65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133</v>
      </c>
      <c r="AT189" s="185" t="s">
        <v>128</v>
      </c>
      <c r="AU189" s="185" t="s">
        <v>84</v>
      </c>
      <c r="AY189" s="18" t="s">
        <v>126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82</v>
      </c>
      <c r="BK189" s="186">
        <f>ROUND(I189*H189,2)</f>
        <v>0</v>
      </c>
      <c r="BL189" s="18" t="s">
        <v>133</v>
      </c>
      <c r="BM189" s="185" t="s">
        <v>301</v>
      </c>
    </row>
    <row r="190" spans="1:65" s="2" customFormat="1" ht="48.75">
      <c r="A190" s="35"/>
      <c r="B190" s="36"/>
      <c r="C190" s="37"/>
      <c r="D190" s="187" t="s">
        <v>135</v>
      </c>
      <c r="E190" s="37"/>
      <c r="F190" s="188" t="s">
        <v>302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135</v>
      </c>
      <c r="AU190" s="18" t="s">
        <v>84</v>
      </c>
    </row>
    <row r="191" spans="1:65" s="12" customFormat="1" ht="20.85" customHeight="1">
      <c r="B191" s="158"/>
      <c r="C191" s="159"/>
      <c r="D191" s="160" t="s">
        <v>73</v>
      </c>
      <c r="E191" s="172" t="s">
        <v>224</v>
      </c>
      <c r="F191" s="172" t="s">
        <v>303</v>
      </c>
      <c r="G191" s="159"/>
      <c r="H191" s="159"/>
      <c r="I191" s="162"/>
      <c r="J191" s="173">
        <f>BK191</f>
        <v>0</v>
      </c>
      <c r="K191" s="159"/>
      <c r="L191" s="164"/>
      <c r="M191" s="165"/>
      <c r="N191" s="166"/>
      <c r="O191" s="166"/>
      <c r="P191" s="167">
        <f>SUM(P192:P195)</f>
        <v>0</v>
      </c>
      <c r="Q191" s="166"/>
      <c r="R191" s="167">
        <f>SUM(R192:R195)</f>
        <v>2.5499999999999997E-3</v>
      </c>
      <c r="S191" s="166"/>
      <c r="T191" s="168">
        <f>SUM(T192:T195)</f>
        <v>0</v>
      </c>
      <c r="AR191" s="169" t="s">
        <v>82</v>
      </c>
      <c r="AT191" s="170" t="s">
        <v>73</v>
      </c>
      <c r="AU191" s="170" t="s">
        <v>84</v>
      </c>
      <c r="AY191" s="169" t="s">
        <v>126</v>
      </c>
      <c r="BK191" s="171">
        <f>SUM(BK192:BK195)</f>
        <v>0</v>
      </c>
    </row>
    <row r="192" spans="1:65" s="2" customFormat="1" ht="24.2" customHeight="1">
      <c r="A192" s="35"/>
      <c r="B192" s="36"/>
      <c r="C192" s="174" t="s">
        <v>304</v>
      </c>
      <c r="D192" s="174" t="s">
        <v>128</v>
      </c>
      <c r="E192" s="175" t="s">
        <v>305</v>
      </c>
      <c r="F192" s="176" t="s">
        <v>306</v>
      </c>
      <c r="G192" s="177" t="s">
        <v>131</v>
      </c>
      <c r="H192" s="178">
        <v>170</v>
      </c>
      <c r="I192" s="179"/>
      <c r="J192" s="180">
        <f>ROUND(I192*H192,2)</f>
        <v>0</v>
      </c>
      <c r="K192" s="176" t="s">
        <v>132</v>
      </c>
      <c r="L192" s="40"/>
      <c r="M192" s="181" t="s">
        <v>19</v>
      </c>
      <c r="N192" s="182" t="s">
        <v>45</v>
      </c>
      <c r="O192" s="65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133</v>
      </c>
      <c r="AT192" s="185" t="s">
        <v>128</v>
      </c>
      <c r="AU192" s="185" t="s">
        <v>142</v>
      </c>
      <c r="AY192" s="18" t="s">
        <v>126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8" t="s">
        <v>82</v>
      </c>
      <c r="BK192" s="186">
        <f>ROUND(I192*H192,2)</f>
        <v>0</v>
      </c>
      <c r="BL192" s="18" t="s">
        <v>133</v>
      </c>
      <c r="BM192" s="185" t="s">
        <v>307</v>
      </c>
    </row>
    <row r="193" spans="1:65" s="2" customFormat="1" ht="107.25">
      <c r="A193" s="35"/>
      <c r="B193" s="36"/>
      <c r="C193" s="37"/>
      <c r="D193" s="187" t="s">
        <v>135</v>
      </c>
      <c r="E193" s="37"/>
      <c r="F193" s="188" t="s">
        <v>308</v>
      </c>
      <c r="G193" s="37"/>
      <c r="H193" s="37"/>
      <c r="I193" s="189"/>
      <c r="J193" s="37"/>
      <c r="K193" s="37"/>
      <c r="L193" s="40"/>
      <c r="M193" s="190"/>
      <c r="N193" s="191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135</v>
      </c>
      <c r="AU193" s="18" t="s">
        <v>142</v>
      </c>
    </row>
    <row r="194" spans="1:65" s="2" customFormat="1" ht="14.45" customHeight="1">
      <c r="A194" s="35"/>
      <c r="B194" s="36"/>
      <c r="C194" s="224" t="s">
        <v>309</v>
      </c>
      <c r="D194" s="224" t="s">
        <v>259</v>
      </c>
      <c r="E194" s="225" t="s">
        <v>310</v>
      </c>
      <c r="F194" s="226" t="s">
        <v>311</v>
      </c>
      <c r="G194" s="227" t="s">
        <v>312</v>
      </c>
      <c r="H194" s="228">
        <v>2.5499999999999998</v>
      </c>
      <c r="I194" s="229"/>
      <c r="J194" s="230">
        <f>ROUND(I194*H194,2)</f>
        <v>0</v>
      </c>
      <c r="K194" s="226" t="s">
        <v>132</v>
      </c>
      <c r="L194" s="231"/>
      <c r="M194" s="232" t="s">
        <v>19</v>
      </c>
      <c r="N194" s="233" t="s">
        <v>45</v>
      </c>
      <c r="O194" s="65"/>
      <c r="P194" s="183">
        <f>O194*H194</f>
        <v>0</v>
      </c>
      <c r="Q194" s="183">
        <v>1E-3</v>
      </c>
      <c r="R194" s="183">
        <f>Q194*H194</f>
        <v>2.5499999999999997E-3</v>
      </c>
      <c r="S194" s="183">
        <v>0</v>
      </c>
      <c r="T194" s="18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166</v>
      </c>
      <c r="AT194" s="185" t="s">
        <v>259</v>
      </c>
      <c r="AU194" s="185" t="s">
        <v>142</v>
      </c>
      <c r="AY194" s="18" t="s">
        <v>126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82</v>
      </c>
      <c r="BK194" s="186">
        <f>ROUND(I194*H194,2)</f>
        <v>0</v>
      </c>
      <c r="BL194" s="18" t="s">
        <v>133</v>
      </c>
      <c r="BM194" s="185" t="s">
        <v>313</v>
      </c>
    </row>
    <row r="195" spans="1:65" s="13" customFormat="1">
      <c r="B195" s="192"/>
      <c r="C195" s="193"/>
      <c r="D195" s="187" t="s">
        <v>151</v>
      </c>
      <c r="E195" s="193"/>
      <c r="F195" s="195" t="s">
        <v>314</v>
      </c>
      <c r="G195" s="193"/>
      <c r="H195" s="196">
        <v>2.5499999999999998</v>
      </c>
      <c r="I195" s="197"/>
      <c r="J195" s="193"/>
      <c r="K195" s="193"/>
      <c r="L195" s="198"/>
      <c r="M195" s="199"/>
      <c r="N195" s="200"/>
      <c r="O195" s="200"/>
      <c r="P195" s="200"/>
      <c r="Q195" s="200"/>
      <c r="R195" s="200"/>
      <c r="S195" s="200"/>
      <c r="T195" s="201"/>
      <c r="AT195" s="202" t="s">
        <v>151</v>
      </c>
      <c r="AU195" s="202" t="s">
        <v>142</v>
      </c>
      <c r="AV195" s="13" t="s">
        <v>84</v>
      </c>
      <c r="AW195" s="13" t="s">
        <v>4</v>
      </c>
      <c r="AX195" s="13" t="s">
        <v>82</v>
      </c>
      <c r="AY195" s="202" t="s">
        <v>126</v>
      </c>
    </row>
    <row r="196" spans="1:65" s="12" customFormat="1" ht="22.9" customHeight="1">
      <c r="B196" s="158"/>
      <c r="C196" s="159"/>
      <c r="D196" s="160" t="s">
        <v>73</v>
      </c>
      <c r="E196" s="172" t="s">
        <v>84</v>
      </c>
      <c r="F196" s="172" t="s">
        <v>315</v>
      </c>
      <c r="G196" s="159"/>
      <c r="H196" s="159"/>
      <c r="I196" s="162"/>
      <c r="J196" s="173">
        <f>BK196</f>
        <v>0</v>
      </c>
      <c r="K196" s="159"/>
      <c r="L196" s="164"/>
      <c r="M196" s="165"/>
      <c r="N196" s="166"/>
      <c r="O196" s="166"/>
      <c r="P196" s="167">
        <f>SUM(P197:P201)</f>
        <v>0</v>
      </c>
      <c r="Q196" s="166"/>
      <c r="R196" s="167">
        <f>SUM(R197:R201)</f>
        <v>0</v>
      </c>
      <c r="S196" s="166"/>
      <c r="T196" s="168">
        <f>SUM(T197:T201)</f>
        <v>0</v>
      </c>
      <c r="AR196" s="169" t="s">
        <v>82</v>
      </c>
      <c r="AT196" s="170" t="s">
        <v>73</v>
      </c>
      <c r="AU196" s="170" t="s">
        <v>82</v>
      </c>
      <c r="AY196" s="169" t="s">
        <v>126</v>
      </c>
      <c r="BK196" s="171">
        <f>SUM(BK197:BK201)</f>
        <v>0</v>
      </c>
    </row>
    <row r="197" spans="1:65" s="2" customFormat="1" ht="24.2" customHeight="1">
      <c r="A197" s="35"/>
      <c r="B197" s="36"/>
      <c r="C197" s="174" t="s">
        <v>277</v>
      </c>
      <c r="D197" s="174" t="s">
        <v>128</v>
      </c>
      <c r="E197" s="175" t="s">
        <v>316</v>
      </c>
      <c r="F197" s="176" t="s">
        <v>317</v>
      </c>
      <c r="G197" s="177" t="s">
        <v>186</v>
      </c>
      <c r="H197" s="178">
        <v>6</v>
      </c>
      <c r="I197" s="179"/>
      <c r="J197" s="180">
        <f>ROUND(I197*H197,2)</f>
        <v>0</v>
      </c>
      <c r="K197" s="176" t="s">
        <v>132</v>
      </c>
      <c r="L197" s="40"/>
      <c r="M197" s="181" t="s">
        <v>19</v>
      </c>
      <c r="N197" s="182" t="s">
        <v>45</v>
      </c>
      <c r="O197" s="65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133</v>
      </c>
      <c r="AT197" s="185" t="s">
        <v>128</v>
      </c>
      <c r="AU197" s="185" t="s">
        <v>84</v>
      </c>
      <c r="AY197" s="18" t="s">
        <v>126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82</v>
      </c>
      <c r="BK197" s="186">
        <f>ROUND(I197*H197,2)</f>
        <v>0</v>
      </c>
      <c r="BL197" s="18" t="s">
        <v>133</v>
      </c>
      <c r="BM197" s="185" t="s">
        <v>318</v>
      </c>
    </row>
    <row r="198" spans="1:65" s="2" customFormat="1" ht="68.25">
      <c r="A198" s="35"/>
      <c r="B198" s="36"/>
      <c r="C198" s="37"/>
      <c r="D198" s="187" t="s">
        <v>135</v>
      </c>
      <c r="E198" s="37"/>
      <c r="F198" s="188" t="s">
        <v>319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135</v>
      </c>
      <c r="AU198" s="18" t="s">
        <v>84</v>
      </c>
    </row>
    <row r="199" spans="1:65" s="14" customFormat="1">
      <c r="B199" s="203"/>
      <c r="C199" s="204"/>
      <c r="D199" s="187" t="s">
        <v>151</v>
      </c>
      <c r="E199" s="205" t="s">
        <v>19</v>
      </c>
      <c r="F199" s="206" t="s">
        <v>194</v>
      </c>
      <c r="G199" s="204"/>
      <c r="H199" s="205" t="s">
        <v>19</v>
      </c>
      <c r="I199" s="207"/>
      <c r="J199" s="204"/>
      <c r="K199" s="204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151</v>
      </c>
      <c r="AU199" s="212" t="s">
        <v>84</v>
      </c>
      <c r="AV199" s="14" t="s">
        <v>82</v>
      </c>
      <c r="AW199" s="14" t="s">
        <v>34</v>
      </c>
      <c r="AX199" s="14" t="s">
        <v>74</v>
      </c>
      <c r="AY199" s="212" t="s">
        <v>126</v>
      </c>
    </row>
    <row r="200" spans="1:65" s="14" customFormat="1">
      <c r="B200" s="203"/>
      <c r="C200" s="204"/>
      <c r="D200" s="187" t="s">
        <v>151</v>
      </c>
      <c r="E200" s="205" t="s">
        <v>19</v>
      </c>
      <c r="F200" s="206" t="s">
        <v>320</v>
      </c>
      <c r="G200" s="204"/>
      <c r="H200" s="205" t="s">
        <v>19</v>
      </c>
      <c r="I200" s="207"/>
      <c r="J200" s="204"/>
      <c r="K200" s="204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151</v>
      </c>
      <c r="AU200" s="212" t="s">
        <v>84</v>
      </c>
      <c r="AV200" s="14" t="s">
        <v>82</v>
      </c>
      <c r="AW200" s="14" t="s">
        <v>34</v>
      </c>
      <c r="AX200" s="14" t="s">
        <v>74</v>
      </c>
      <c r="AY200" s="212" t="s">
        <v>126</v>
      </c>
    </row>
    <row r="201" spans="1:65" s="13" customFormat="1">
      <c r="B201" s="192"/>
      <c r="C201" s="193"/>
      <c r="D201" s="187" t="s">
        <v>151</v>
      </c>
      <c r="E201" s="194" t="s">
        <v>19</v>
      </c>
      <c r="F201" s="195" t="s">
        <v>158</v>
      </c>
      <c r="G201" s="193"/>
      <c r="H201" s="196">
        <v>6</v>
      </c>
      <c r="I201" s="197"/>
      <c r="J201" s="193"/>
      <c r="K201" s="193"/>
      <c r="L201" s="198"/>
      <c r="M201" s="199"/>
      <c r="N201" s="200"/>
      <c r="O201" s="200"/>
      <c r="P201" s="200"/>
      <c r="Q201" s="200"/>
      <c r="R201" s="200"/>
      <c r="S201" s="200"/>
      <c r="T201" s="201"/>
      <c r="AT201" s="202" t="s">
        <v>151</v>
      </c>
      <c r="AU201" s="202" t="s">
        <v>84</v>
      </c>
      <c r="AV201" s="13" t="s">
        <v>84</v>
      </c>
      <c r="AW201" s="13" t="s">
        <v>34</v>
      </c>
      <c r="AX201" s="13" t="s">
        <v>82</v>
      </c>
      <c r="AY201" s="202" t="s">
        <v>126</v>
      </c>
    </row>
    <row r="202" spans="1:65" s="12" customFormat="1" ht="22.9" customHeight="1">
      <c r="B202" s="158"/>
      <c r="C202" s="159"/>
      <c r="D202" s="160" t="s">
        <v>73</v>
      </c>
      <c r="E202" s="172" t="s">
        <v>142</v>
      </c>
      <c r="F202" s="172" t="s">
        <v>321</v>
      </c>
      <c r="G202" s="159"/>
      <c r="H202" s="159"/>
      <c r="I202" s="162"/>
      <c r="J202" s="173">
        <f>BK202</f>
        <v>0</v>
      </c>
      <c r="K202" s="159"/>
      <c r="L202" s="164"/>
      <c r="M202" s="165"/>
      <c r="N202" s="166"/>
      <c r="O202" s="166"/>
      <c r="P202" s="167">
        <f>SUM(P203:P207)</f>
        <v>0</v>
      </c>
      <c r="Q202" s="166"/>
      <c r="R202" s="167">
        <f>SUM(R203:R207)</f>
        <v>4.4439670000000007</v>
      </c>
      <c r="S202" s="166"/>
      <c r="T202" s="168">
        <f>SUM(T203:T207)</f>
        <v>0</v>
      </c>
      <c r="AR202" s="169" t="s">
        <v>82</v>
      </c>
      <c r="AT202" s="170" t="s">
        <v>73</v>
      </c>
      <c r="AU202" s="170" t="s">
        <v>82</v>
      </c>
      <c r="AY202" s="169" t="s">
        <v>126</v>
      </c>
      <c r="BK202" s="171">
        <f>SUM(BK203:BK207)</f>
        <v>0</v>
      </c>
    </row>
    <row r="203" spans="1:65" s="2" customFormat="1" ht="14.45" customHeight="1">
      <c r="A203" s="35"/>
      <c r="B203" s="36"/>
      <c r="C203" s="174" t="s">
        <v>322</v>
      </c>
      <c r="D203" s="174" t="s">
        <v>128</v>
      </c>
      <c r="E203" s="175" t="s">
        <v>323</v>
      </c>
      <c r="F203" s="176" t="s">
        <v>324</v>
      </c>
      <c r="G203" s="177" t="s">
        <v>180</v>
      </c>
      <c r="H203" s="178">
        <v>12.1</v>
      </c>
      <c r="I203" s="179"/>
      <c r="J203" s="180">
        <f>ROUND(I203*H203,2)</f>
        <v>0</v>
      </c>
      <c r="K203" s="176" t="s">
        <v>132</v>
      </c>
      <c r="L203" s="40"/>
      <c r="M203" s="181" t="s">
        <v>19</v>
      </c>
      <c r="N203" s="182" t="s">
        <v>45</v>
      </c>
      <c r="O203" s="65"/>
      <c r="P203" s="183">
        <f>O203*H203</f>
        <v>0</v>
      </c>
      <c r="Q203" s="183">
        <v>0.24127000000000001</v>
      </c>
      <c r="R203" s="183">
        <f>Q203*H203</f>
        <v>2.9193670000000003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133</v>
      </c>
      <c r="AT203" s="185" t="s">
        <v>128</v>
      </c>
      <c r="AU203" s="185" t="s">
        <v>84</v>
      </c>
      <c r="AY203" s="18" t="s">
        <v>126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82</v>
      </c>
      <c r="BK203" s="186">
        <f>ROUND(I203*H203,2)</f>
        <v>0</v>
      </c>
      <c r="BL203" s="18" t="s">
        <v>133</v>
      </c>
      <c r="BM203" s="185" t="s">
        <v>325</v>
      </c>
    </row>
    <row r="204" spans="1:65" s="2" customFormat="1" ht="58.5">
      <c r="A204" s="35"/>
      <c r="B204" s="36"/>
      <c r="C204" s="37"/>
      <c r="D204" s="187" t="s">
        <v>135</v>
      </c>
      <c r="E204" s="37"/>
      <c r="F204" s="188" t="s">
        <v>326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135</v>
      </c>
      <c r="AU204" s="18" t="s">
        <v>84</v>
      </c>
    </row>
    <row r="205" spans="1:65" s="2" customFormat="1" ht="14.45" customHeight="1">
      <c r="A205" s="35"/>
      <c r="B205" s="36"/>
      <c r="C205" s="224" t="s">
        <v>327</v>
      </c>
      <c r="D205" s="224" t="s">
        <v>259</v>
      </c>
      <c r="E205" s="225" t="s">
        <v>328</v>
      </c>
      <c r="F205" s="226" t="s">
        <v>329</v>
      </c>
      <c r="G205" s="227" t="s">
        <v>139</v>
      </c>
      <c r="H205" s="228">
        <v>127.05</v>
      </c>
      <c r="I205" s="229"/>
      <c r="J205" s="230">
        <f>ROUND(I205*H205,2)</f>
        <v>0</v>
      </c>
      <c r="K205" s="226" t="s">
        <v>132</v>
      </c>
      <c r="L205" s="231"/>
      <c r="M205" s="232" t="s">
        <v>19</v>
      </c>
      <c r="N205" s="233" t="s">
        <v>45</v>
      </c>
      <c r="O205" s="65"/>
      <c r="P205" s="183">
        <f>O205*H205</f>
        <v>0</v>
      </c>
      <c r="Q205" s="183">
        <v>1.2E-2</v>
      </c>
      <c r="R205" s="183">
        <f>Q205*H205</f>
        <v>1.5246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166</v>
      </c>
      <c r="AT205" s="185" t="s">
        <v>259</v>
      </c>
      <c r="AU205" s="185" t="s">
        <v>84</v>
      </c>
      <c r="AY205" s="18" t="s">
        <v>126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82</v>
      </c>
      <c r="BK205" s="186">
        <f>ROUND(I205*H205,2)</f>
        <v>0</v>
      </c>
      <c r="BL205" s="18" t="s">
        <v>133</v>
      </c>
      <c r="BM205" s="185" t="s">
        <v>330</v>
      </c>
    </row>
    <row r="206" spans="1:65" s="13" customFormat="1">
      <c r="B206" s="192"/>
      <c r="C206" s="193"/>
      <c r="D206" s="187" t="s">
        <v>151</v>
      </c>
      <c r="E206" s="194" t="s">
        <v>19</v>
      </c>
      <c r="F206" s="195" t="s">
        <v>331</v>
      </c>
      <c r="G206" s="193"/>
      <c r="H206" s="196">
        <v>121</v>
      </c>
      <c r="I206" s="197"/>
      <c r="J206" s="193"/>
      <c r="K206" s="193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151</v>
      </c>
      <c r="AU206" s="202" t="s">
        <v>84</v>
      </c>
      <c r="AV206" s="13" t="s">
        <v>84</v>
      </c>
      <c r="AW206" s="13" t="s">
        <v>34</v>
      </c>
      <c r="AX206" s="13" t="s">
        <v>82</v>
      </c>
      <c r="AY206" s="202" t="s">
        <v>126</v>
      </c>
    </row>
    <row r="207" spans="1:65" s="13" customFormat="1">
      <c r="B207" s="192"/>
      <c r="C207" s="193"/>
      <c r="D207" s="187" t="s">
        <v>151</v>
      </c>
      <c r="E207" s="193"/>
      <c r="F207" s="195" t="s">
        <v>332</v>
      </c>
      <c r="G207" s="193"/>
      <c r="H207" s="196">
        <v>127.05</v>
      </c>
      <c r="I207" s="197"/>
      <c r="J207" s="193"/>
      <c r="K207" s="193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151</v>
      </c>
      <c r="AU207" s="202" t="s">
        <v>84</v>
      </c>
      <c r="AV207" s="13" t="s">
        <v>84</v>
      </c>
      <c r="AW207" s="13" t="s">
        <v>4</v>
      </c>
      <c r="AX207" s="13" t="s">
        <v>82</v>
      </c>
      <c r="AY207" s="202" t="s">
        <v>126</v>
      </c>
    </row>
    <row r="208" spans="1:65" s="12" customFormat="1" ht="22.9" customHeight="1">
      <c r="B208" s="158"/>
      <c r="C208" s="159"/>
      <c r="D208" s="160" t="s">
        <v>73</v>
      </c>
      <c r="E208" s="172" t="s">
        <v>133</v>
      </c>
      <c r="F208" s="172" t="s">
        <v>333</v>
      </c>
      <c r="G208" s="159"/>
      <c r="H208" s="159"/>
      <c r="I208" s="162"/>
      <c r="J208" s="173">
        <f>BK208</f>
        <v>0</v>
      </c>
      <c r="K208" s="159"/>
      <c r="L208" s="164"/>
      <c r="M208" s="165"/>
      <c r="N208" s="166"/>
      <c r="O208" s="166"/>
      <c r="P208" s="167">
        <f>SUM(P209:P211)</f>
        <v>0</v>
      </c>
      <c r="Q208" s="166"/>
      <c r="R208" s="167">
        <f>SUM(R209:R211)</f>
        <v>0.90756959999999998</v>
      </c>
      <c r="S208" s="166"/>
      <c r="T208" s="168">
        <f>SUM(T209:T211)</f>
        <v>0</v>
      </c>
      <c r="AR208" s="169" t="s">
        <v>82</v>
      </c>
      <c r="AT208" s="170" t="s">
        <v>73</v>
      </c>
      <c r="AU208" s="170" t="s">
        <v>82</v>
      </c>
      <c r="AY208" s="169" t="s">
        <v>126</v>
      </c>
      <c r="BK208" s="171">
        <f>SUM(BK209:BK211)</f>
        <v>0</v>
      </c>
    </row>
    <row r="209" spans="1:65" s="2" customFormat="1" ht="14.45" customHeight="1">
      <c r="A209" s="35"/>
      <c r="B209" s="36"/>
      <c r="C209" s="174" t="s">
        <v>334</v>
      </c>
      <c r="D209" s="174" t="s">
        <v>128</v>
      </c>
      <c r="E209" s="175" t="s">
        <v>335</v>
      </c>
      <c r="F209" s="176" t="s">
        <v>336</v>
      </c>
      <c r="G209" s="177" t="s">
        <v>186</v>
      </c>
      <c r="H209" s="178">
        <v>0.48</v>
      </c>
      <c r="I209" s="179"/>
      <c r="J209" s="180">
        <f>ROUND(I209*H209,2)</f>
        <v>0</v>
      </c>
      <c r="K209" s="176" t="s">
        <v>132</v>
      </c>
      <c r="L209" s="40"/>
      <c r="M209" s="181" t="s">
        <v>19</v>
      </c>
      <c r="N209" s="182" t="s">
        <v>45</v>
      </c>
      <c r="O209" s="65"/>
      <c r="P209" s="183">
        <f>O209*H209</f>
        <v>0</v>
      </c>
      <c r="Q209" s="183">
        <v>1.8907700000000001</v>
      </c>
      <c r="R209" s="183">
        <f>Q209*H209</f>
        <v>0.90756959999999998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133</v>
      </c>
      <c r="AT209" s="185" t="s">
        <v>128</v>
      </c>
      <c r="AU209" s="185" t="s">
        <v>84</v>
      </c>
      <c r="AY209" s="18" t="s">
        <v>126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82</v>
      </c>
      <c r="BK209" s="186">
        <f>ROUND(I209*H209,2)</f>
        <v>0</v>
      </c>
      <c r="BL209" s="18" t="s">
        <v>133</v>
      </c>
      <c r="BM209" s="185" t="s">
        <v>337</v>
      </c>
    </row>
    <row r="210" spans="1:65" s="2" customFormat="1" ht="39">
      <c r="A210" s="35"/>
      <c r="B210" s="36"/>
      <c r="C210" s="37"/>
      <c r="D210" s="187" t="s">
        <v>135</v>
      </c>
      <c r="E210" s="37"/>
      <c r="F210" s="188" t="s">
        <v>338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135</v>
      </c>
      <c r="AU210" s="18" t="s">
        <v>84</v>
      </c>
    </row>
    <row r="211" spans="1:65" s="13" customFormat="1">
      <c r="B211" s="192"/>
      <c r="C211" s="193"/>
      <c r="D211" s="187" t="s">
        <v>151</v>
      </c>
      <c r="E211" s="194" t="s">
        <v>19</v>
      </c>
      <c r="F211" s="195" t="s">
        <v>339</v>
      </c>
      <c r="G211" s="193"/>
      <c r="H211" s="196">
        <v>0.48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151</v>
      </c>
      <c r="AU211" s="202" t="s">
        <v>84</v>
      </c>
      <c r="AV211" s="13" t="s">
        <v>84</v>
      </c>
      <c r="AW211" s="13" t="s">
        <v>34</v>
      </c>
      <c r="AX211" s="13" t="s">
        <v>82</v>
      </c>
      <c r="AY211" s="202" t="s">
        <v>126</v>
      </c>
    </row>
    <row r="212" spans="1:65" s="12" customFormat="1" ht="22.9" customHeight="1">
      <c r="B212" s="158"/>
      <c r="C212" s="159"/>
      <c r="D212" s="160" t="s">
        <v>73</v>
      </c>
      <c r="E212" s="172" t="s">
        <v>153</v>
      </c>
      <c r="F212" s="172" t="s">
        <v>340</v>
      </c>
      <c r="G212" s="159"/>
      <c r="H212" s="159"/>
      <c r="I212" s="162"/>
      <c r="J212" s="173">
        <f>BK212</f>
        <v>0</v>
      </c>
      <c r="K212" s="159"/>
      <c r="L212" s="164"/>
      <c r="M212" s="165"/>
      <c r="N212" s="166"/>
      <c r="O212" s="166"/>
      <c r="P212" s="167">
        <f>SUM(P213:P235)</f>
        <v>0</v>
      </c>
      <c r="Q212" s="166"/>
      <c r="R212" s="167">
        <f>SUM(R213:R235)</f>
        <v>159.50465457999996</v>
      </c>
      <c r="S212" s="166"/>
      <c r="T212" s="168">
        <f>SUM(T213:T235)</f>
        <v>0</v>
      </c>
      <c r="AR212" s="169" t="s">
        <v>82</v>
      </c>
      <c r="AT212" s="170" t="s">
        <v>73</v>
      </c>
      <c r="AU212" s="170" t="s">
        <v>82</v>
      </c>
      <c r="AY212" s="169" t="s">
        <v>126</v>
      </c>
      <c r="BK212" s="171">
        <f>SUM(BK213:BK235)</f>
        <v>0</v>
      </c>
    </row>
    <row r="213" spans="1:65" s="2" customFormat="1" ht="14.45" customHeight="1">
      <c r="A213" s="35"/>
      <c r="B213" s="36"/>
      <c r="C213" s="174" t="s">
        <v>341</v>
      </c>
      <c r="D213" s="174" t="s">
        <v>128</v>
      </c>
      <c r="E213" s="175" t="s">
        <v>342</v>
      </c>
      <c r="F213" s="176" t="s">
        <v>343</v>
      </c>
      <c r="G213" s="177" t="s">
        <v>131</v>
      </c>
      <c r="H213" s="178">
        <v>259.85000000000002</v>
      </c>
      <c r="I213" s="179"/>
      <c r="J213" s="180">
        <f>ROUND(I213*H213,2)</f>
        <v>0</v>
      </c>
      <c r="K213" s="176" t="s">
        <v>132</v>
      </c>
      <c r="L213" s="40"/>
      <c r="M213" s="181" t="s">
        <v>19</v>
      </c>
      <c r="N213" s="182" t="s">
        <v>45</v>
      </c>
      <c r="O213" s="65"/>
      <c r="P213" s="183">
        <f>O213*H213</f>
        <v>0</v>
      </c>
      <c r="Q213" s="183">
        <v>0.34499999999999997</v>
      </c>
      <c r="R213" s="183">
        <f>Q213*H213</f>
        <v>89.648250000000004</v>
      </c>
      <c r="S213" s="183">
        <v>0</v>
      </c>
      <c r="T213" s="18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133</v>
      </c>
      <c r="AT213" s="185" t="s">
        <v>128</v>
      </c>
      <c r="AU213" s="185" t="s">
        <v>84</v>
      </c>
      <c r="AY213" s="18" t="s">
        <v>126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8" t="s">
        <v>82</v>
      </c>
      <c r="BK213" s="186">
        <f>ROUND(I213*H213,2)</f>
        <v>0</v>
      </c>
      <c r="BL213" s="18" t="s">
        <v>133</v>
      </c>
      <c r="BM213" s="185" t="s">
        <v>344</v>
      </c>
    </row>
    <row r="214" spans="1:65" s="2" customFormat="1" ht="14.45" customHeight="1">
      <c r="A214" s="35"/>
      <c r="B214" s="36"/>
      <c r="C214" s="174" t="s">
        <v>345</v>
      </c>
      <c r="D214" s="174" t="s">
        <v>128</v>
      </c>
      <c r="E214" s="175" t="s">
        <v>346</v>
      </c>
      <c r="F214" s="176" t="s">
        <v>347</v>
      </c>
      <c r="G214" s="177" t="s">
        <v>131</v>
      </c>
      <c r="H214" s="178">
        <v>8.7200000000000006</v>
      </c>
      <c r="I214" s="179"/>
      <c r="J214" s="180">
        <f>ROUND(I214*H214,2)</f>
        <v>0</v>
      </c>
      <c r="K214" s="176" t="s">
        <v>132</v>
      </c>
      <c r="L214" s="40"/>
      <c r="M214" s="181" t="s">
        <v>19</v>
      </c>
      <c r="N214" s="182" t="s">
        <v>45</v>
      </c>
      <c r="O214" s="65"/>
      <c r="P214" s="183">
        <f>O214*H214</f>
        <v>0</v>
      </c>
      <c r="Q214" s="183">
        <v>0.57499999999999996</v>
      </c>
      <c r="R214" s="183">
        <f>Q214*H214</f>
        <v>5.0140000000000002</v>
      </c>
      <c r="S214" s="183">
        <v>0</v>
      </c>
      <c r="T214" s="18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5" t="s">
        <v>133</v>
      </c>
      <c r="AT214" s="185" t="s">
        <v>128</v>
      </c>
      <c r="AU214" s="185" t="s">
        <v>84</v>
      </c>
      <c r="AY214" s="18" t="s">
        <v>126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8" t="s">
        <v>82</v>
      </c>
      <c r="BK214" s="186">
        <f>ROUND(I214*H214,2)</f>
        <v>0</v>
      </c>
      <c r="BL214" s="18" t="s">
        <v>133</v>
      </c>
      <c r="BM214" s="185" t="s">
        <v>348</v>
      </c>
    </row>
    <row r="215" spans="1:65" s="2" customFormat="1" ht="24.2" customHeight="1">
      <c r="A215" s="35"/>
      <c r="B215" s="36"/>
      <c r="C215" s="174" t="s">
        <v>349</v>
      </c>
      <c r="D215" s="174" t="s">
        <v>128</v>
      </c>
      <c r="E215" s="175" t="s">
        <v>350</v>
      </c>
      <c r="F215" s="176" t="s">
        <v>351</v>
      </c>
      <c r="G215" s="177" t="s">
        <v>131</v>
      </c>
      <c r="H215" s="178">
        <v>35.097999999999999</v>
      </c>
      <c r="I215" s="179"/>
      <c r="J215" s="180">
        <f>ROUND(I215*H215,2)</f>
        <v>0</v>
      </c>
      <c r="K215" s="176" t="s">
        <v>132</v>
      </c>
      <c r="L215" s="40"/>
      <c r="M215" s="181" t="s">
        <v>19</v>
      </c>
      <c r="N215" s="182" t="s">
        <v>45</v>
      </c>
      <c r="O215" s="65"/>
      <c r="P215" s="183">
        <f>O215*H215</f>
        <v>0</v>
      </c>
      <c r="Q215" s="183">
        <v>0.12966</v>
      </c>
      <c r="R215" s="183">
        <f>Q215*H215</f>
        <v>4.55080668</v>
      </c>
      <c r="S215" s="183">
        <v>0</v>
      </c>
      <c r="T215" s="18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133</v>
      </c>
      <c r="AT215" s="185" t="s">
        <v>128</v>
      </c>
      <c r="AU215" s="185" t="s">
        <v>84</v>
      </c>
      <c r="AY215" s="18" t="s">
        <v>126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82</v>
      </c>
      <c r="BK215" s="186">
        <f>ROUND(I215*H215,2)</f>
        <v>0</v>
      </c>
      <c r="BL215" s="18" t="s">
        <v>133</v>
      </c>
      <c r="BM215" s="185" t="s">
        <v>352</v>
      </c>
    </row>
    <row r="216" spans="1:65" s="2" customFormat="1" ht="87.75">
      <c r="A216" s="35"/>
      <c r="B216" s="36"/>
      <c r="C216" s="37"/>
      <c r="D216" s="187" t="s">
        <v>135</v>
      </c>
      <c r="E216" s="37"/>
      <c r="F216" s="188" t="s">
        <v>353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135</v>
      </c>
      <c r="AU216" s="18" t="s">
        <v>84</v>
      </c>
    </row>
    <row r="217" spans="1:65" s="13" customFormat="1">
      <c r="B217" s="192"/>
      <c r="C217" s="193"/>
      <c r="D217" s="187" t="s">
        <v>151</v>
      </c>
      <c r="E217" s="194" t="s">
        <v>19</v>
      </c>
      <c r="F217" s="195" t="s">
        <v>354</v>
      </c>
      <c r="G217" s="193"/>
      <c r="H217" s="196">
        <v>35.097999999999999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151</v>
      </c>
      <c r="AU217" s="202" t="s">
        <v>84</v>
      </c>
      <c r="AV217" s="13" t="s">
        <v>84</v>
      </c>
      <c r="AW217" s="13" t="s">
        <v>34</v>
      </c>
      <c r="AX217" s="13" t="s">
        <v>82</v>
      </c>
      <c r="AY217" s="202" t="s">
        <v>126</v>
      </c>
    </row>
    <row r="218" spans="1:65" s="2" customFormat="1" ht="37.9" customHeight="1">
      <c r="A218" s="35"/>
      <c r="B218" s="36"/>
      <c r="C218" s="174" t="s">
        <v>355</v>
      </c>
      <c r="D218" s="174" t="s">
        <v>128</v>
      </c>
      <c r="E218" s="175" t="s">
        <v>356</v>
      </c>
      <c r="F218" s="176" t="s">
        <v>357</v>
      </c>
      <c r="G218" s="177" t="s">
        <v>131</v>
      </c>
      <c r="H218" s="178">
        <v>259.85000000000002</v>
      </c>
      <c r="I218" s="179"/>
      <c r="J218" s="180">
        <f>ROUND(I218*H218,2)</f>
        <v>0</v>
      </c>
      <c r="K218" s="176" t="s">
        <v>132</v>
      </c>
      <c r="L218" s="40"/>
      <c r="M218" s="181" t="s">
        <v>19</v>
      </c>
      <c r="N218" s="182" t="s">
        <v>45</v>
      </c>
      <c r="O218" s="65"/>
      <c r="P218" s="183">
        <f>O218*H218</f>
        <v>0</v>
      </c>
      <c r="Q218" s="183">
        <v>8.4250000000000005E-2</v>
      </c>
      <c r="R218" s="183">
        <f>Q218*H218</f>
        <v>21.892362500000004</v>
      </c>
      <c r="S218" s="183">
        <v>0</v>
      </c>
      <c r="T218" s="18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133</v>
      </c>
      <c r="AT218" s="185" t="s">
        <v>128</v>
      </c>
      <c r="AU218" s="185" t="s">
        <v>84</v>
      </c>
      <c r="AY218" s="18" t="s">
        <v>126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8" t="s">
        <v>82</v>
      </c>
      <c r="BK218" s="186">
        <f>ROUND(I218*H218,2)</f>
        <v>0</v>
      </c>
      <c r="BL218" s="18" t="s">
        <v>133</v>
      </c>
      <c r="BM218" s="185" t="s">
        <v>358</v>
      </c>
    </row>
    <row r="219" spans="1:65" s="2" customFormat="1" ht="107.25">
      <c r="A219" s="35"/>
      <c r="B219" s="36"/>
      <c r="C219" s="37"/>
      <c r="D219" s="187" t="s">
        <v>135</v>
      </c>
      <c r="E219" s="37"/>
      <c r="F219" s="188" t="s">
        <v>359</v>
      </c>
      <c r="G219" s="37"/>
      <c r="H219" s="37"/>
      <c r="I219" s="189"/>
      <c r="J219" s="37"/>
      <c r="K219" s="37"/>
      <c r="L219" s="40"/>
      <c r="M219" s="190"/>
      <c r="N219" s="191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135</v>
      </c>
      <c r="AU219" s="18" t="s">
        <v>84</v>
      </c>
    </row>
    <row r="220" spans="1:65" s="13" customFormat="1">
      <c r="B220" s="192"/>
      <c r="C220" s="193"/>
      <c r="D220" s="187" t="s">
        <v>151</v>
      </c>
      <c r="E220" s="194" t="s">
        <v>19</v>
      </c>
      <c r="F220" s="195" t="s">
        <v>360</v>
      </c>
      <c r="G220" s="193"/>
      <c r="H220" s="196">
        <v>259.85000000000002</v>
      </c>
      <c r="I220" s="197"/>
      <c r="J220" s="193"/>
      <c r="K220" s="193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151</v>
      </c>
      <c r="AU220" s="202" t="s">
        <v>84</v>
      </c>
      <c r="AV220" s="13" t="s">
        <v>84</v>
      </c>
      <c r="AW220" s="13" t="s">
        <v>34</v>
      </c>
      <c r="AX220" s="13" t="s">
        <v>82</v>
      </c>
      <c r="AY220" s="202" t="s">
        <v>126</v>
      </c>
    </row>
    <row r="221" spans="1:65" s="2" customFormat="1" ht="14.45" customHeight="1">
      <c r="A221" s="35"/>
      <c r="B221" s="36"/>
      <c r="C221" s="224" t="s">
        <v>361</v>
      </c>
      <c r="D221" s="224" t="s">
        <v>259</v>
      </c>
      <c r="E221" s="225" t="s">
        <v>362</v>
      </c>
      <c r="F221" s="226" t="s">
        <v>363</v>
      </c>
      <c r="G221" s="227" t="s">
        <v>131</v>
      </c>
      <c r="H221" s="228">
        <v>251.84299999999999</v>
      </c>
      <c r="I221" s="229"/>
      <c r="J221" s="230">
        <f>ROUND(I221*H221,2)</f>
        <v>0</v>
      </c>
      <c r="K221" s="226" t="s">
        <v>132</v>
      </c>
      <c r="L221" s="231"/>
      <c r="M221" s="232" t="s">
        <v>19</v>
      </c>
      <c r="N221" s="233" t="s">
        <v>45</v>
      </c>
      <c r="O221" s="65"/>
      <c r="P221" s="183">
        <f>O221*H221</f>
        <v>0</v>
      </c>
      <c r="Q221" s="183">
        <v>0.13100000000000001</v>
      </c>
      <c r="R221" s="183">
        <f>Q221*H221</f>
        <v>32.991433000000001</v>
      </c>
      <c r="S221" s="183">
        <v>0</v>
      </c>
      <c r="T221" s="18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166</v>
      </c>
      <c r="AT221" s="185" t="s">
        <v>259</v>
      </c>
      <c r="AU221" s="185" t="s">
        <v>84</v>
      </c>
      <c r="AY221" s="18" t="s">
        <v>126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8" t="s">
        <v>82</v>
      </c>
      <c r="BK221" s="186">
        <f>ROUND(I221*H221,2)</f>
        <v>0</v>
      </c>
      <c r="BL221" s="18" t="s">
        <v>133</v>
      </c>
      <c r="BM221" s="185" t="s">
        <v>364</v>
      </c>
    </row>
    <row r="222" spans="1:65" s="13" customFormat="1">
      <c r="B222" s="192"/>
      <c r="C222" s="193"/>
      <c r="D222" s="187" t="s">
        <v>151</v>
      </c>
      <c r="E222" s="193"/>
      <c r="F222" s="195" t="s">
        <v>365</v>
      </c>
      <c r="G222" s="193"/>
      <c r="H222" s="196">
        <v>251.84299999999999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151</v>
      </c>
      <c r="AU222" s="202" t="s">
        <v>84</v>
      </c>
      <c r="AV222" s="13" t="s">
        <v>84</v>
      </c>
      <c r="AW222" s="13" t="s">
        <v>4</v>
      </c>
      <c r="AX222" s="13" t="s">
        <v>82</v>
      </c>
      <c r="AY222" s="202" t="s">
        <v>126</v>
      </c>
    </row>
    <row r="223" spans="1:65" s="2" customFormat="1" ht="14.45" customHeight="1">
      <c r="A223" s="35"/>
      <c r="B223" s="36"/>
      <c r="C223" s="224" t="s">
        <v>366</v>
      </c>
      <c r="D223" s="224" t="s">
        <v>259</v>
      </c>
      <c r="E223" s="225" t="s">
        <v>367</v>
      </c>
      <c r="F223" s="226" t="s">
        <v>368</v>
      </c>
      <c r="G223" s="227" t="s">
        <v>131</v>
      </c>
      <c r="H223" s="228">
        <v>22</v>
      </c>
      <c r="I223" s="229"/>
      <c r="J223" s="230">
        <f>ROUND(I223*H223,2)</f>
        <v>0</v>
      </c>
      <c r="K223" s="226" t="s">
        <v>132</v>
      </c>
      <c r="L223" s="231"/>
      <c r="M223" s="232" t="s">
        <v>19</v>
      </c>
      <c r="N223" s="233" t="s">
        <v>45</v>
      </c>
      <c r="O223" s="65"/>
      <c r="P223" s="183">
        <f>O223*H223</f>
        <v>0</v>
      </c>
      <c r="Q223" s="183">
        <v>0.13100000000000001</v>
      </c>
      <c r="R223" s="183">
        <f>Q223*H223</f>
        <v>2.8820000000000001</v>
      </c>
      <c r="S223" s="183">
        <v>0</v>
      </c>
      <c r="T223" s="18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166</v>
      </c>
      <c r="AT223" s="185" t="s">
        <v>259</v>
      </c>
      <c r="AU223" s="185" t="s">
        <v>84</v>
      </c>
      <c r="AY223" s="18" t="s">
        <v>126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82</v>
      </c>
      <c r="BK223" s="186">
        <f>ROUND(I223*H223,2)</f>
        <v>0</v>
      </c>
      <c r="BL223" s="18" t="s">
        <v>133</v>
      </c>
      <c r="BM223" s="185" t="s">
        <v>369</v>
      </c>
    </row>
    <row r="224" spans="1:65" s="13" customFormat="1">
      <c r="B224" s="192"/>
      <c r="C224" s="193"/>
      <c r="D224" s="187" t="s">
        <v>151</v>
      </c>
      <c r="E224" s="193"/>
      <c r="F224" s="195" t="s">
        <v>370</v>
      </c>
      <c r="G224" s="193"/>
      <c r="H224" s="196">
        <v>22</v>
      </c>
      <c r="I224" s="197"/>
      <c r="J224" s="193"/>
      <c r="K224" s="193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151</v>
      </c>
      <c r="AU224" s="202" t="s">
        <v>84</v>
      </c>
      <c r="AV224" s="13" t="s">
        <v>84</v>
      </c>
      <c r="AW224" s="13" t="s">
        <v>4</v>
      </c>
      <c r="AX224" s="13" t="s">
        <v>82</v>
      </c>
      <c r="AY224" s="202" t="s">
        <v>126</v>
      </c>
    </row>
    <row r="225" spans="1:65" s="2" customFormat="1" ht="37.9" customHeight="1">
      <c r="A225" s="35"/>
      <c r="B225" s="36"/>
      <c r="C225" s="174" t="s">
        <v>371</v>
      </c>
      <c r="D225" s="174" t="s">
        <v>128</v>
      </c>
      <c r="E225" s="175" t="s">
        <v>372</v>
      </c>
      <c r="F225" s="176" t="s">
        <v>373</v>
      </c>
      <c r="G225" s="177" t="s">
        <v>131</v>
      </c>
      <c r="H225" s="178">
        <v>20</v>
      </c>
      <c r="I225" s="179"/>
      <c r="J225" s="180">
        <f>ROUND(I225*H225,2)</f>
        <v>0</v>
      </c>
      <c r="K225" s="176" t="s">
        <v>132</v>
      </c>
      <c r="L225" s="40"/>
      <c r="M225" s="181" t="s">
        <v>19</v>
      </c>
      <c r="N225" s="182" t="s">
        <v>45</v>
      </c>
      <c r="O225" s="65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133</v>
      </c>
      <c r="AT225" s="185" t="s">
        <v>128</v>
      </c>
      <c r="AU225" s="185" t="s">
        <v>84</v>
      </c>
      <c r="AY225" s="18" t="s">
        <v>126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8" t="s">
        <v>82</v>
      </c>
      <c r="BK225" s="186">
        <f>ROUND(I225*H225,2)</f>
        <v>0</v>
      </c>
      <c r="BL225" s="18" t="s">
        <v>133</v>
      </c>
      <c r="BM225" s="185" t="s">
        <v>374</v>
      </c>
    </row>
    <row r="226" spans="1:65" s="2" customFormat="1" ht="107.25">
      <c r="A226" s="35"/>
      <c r="B226" s="36"/>
      <c r="C226" s="37"/>
      <c r="D226" s="187" t="s">
        <v>135</v>
      </c>
      <c r="E226" s="37"/>
      <c r="F226" s="188" t="s">
        <v>359</v>
      </c>
      <c r="G226" s="37"/>
      <c r="H226" s="37"/>
      <c r="I226" s="189"/>
      <c r="J226" s="37"/>
      <c r="K226" s="37"/>
      <c r="L226" s="40"/>
      <c r="M226" s="190"/>
      <c r="N226" s="191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135</v>
      </c>
      <c r="AU226" s="18" t="s">
        <v>84</v>
      </c>
    </row>
    <row r="227" spans="1:65" s="2" customFormat="1" ht="37.9" customHeight="1">
      <c r="A227" s="35"/>
      <c r="B227" s="36"/>
      <c r="C227" s="174" t="s">
        <v>375</v>
      </c>
      <c r="D227" s="174" t="s">
        <v>128</v>
      </c>
      <c r="E227" s="175" t="s">
        <v>376</v>
      </c>
      <c r="F227" s="176" t="s">
        <v>377</v>
      </c>
      <c r="G227" s="177" t="s">
        <v>131</v>
      </c>
      <c r="H227" s="178">
        <v>8.7200000000000006</v>
      </c>
      <c r="I227" s="179"/>
      <c r="J227" s="180">
        <f>ROUND(I227*H227,2)</f>
        <v>0</v>
      </c>
      <c r="K227" s="176" t="s">
        <v>132</v>
      </c>
      <c r="L227" s="40"/>
      <c r="M227" s="181" t="s">
        <v>19</v>
      </c>
      <c r="N227" s="182" t="s">
        <v>45</v>
      </c>
      <c r="O227" s="65"/>
      <c r="P227" s="183">
        <f>O227*H227</f>
        <v>0</v>
      </c>
      <c r="Q227" s="183">
        <v>0.10362</v>
      </c>
      <c r="R227" s="183">
        <f>Q227*H227</f>
        <v>0.9035664000000001</v>
      </c>
      <c r="S227" s="183">
        <v>0</v>
      </c>
      <c r="T227" s="18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133</v>
      </c>
      <c r="AT227" s="185" t="s">
        <v>128</v>
      </c>
      <c r="AU227" s="185" t="s">
        <v>84</v>
      </c>
      <c r="AY227" s="18" t="s">
        <v>126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8" t="s">
        <v>82</v>
      </c>
      <c r="BK227" s="186">
        <f>ROUND(I227*H227,2)</f>
        <v>0</v>
      </c>
      <c r="BL227" s="18" t="s">
        <v>133</v>
      </c>
      <c r="BM227" s="185" t="s">
        <v>378</v>
      </c>
    </row>
    <row r="228" spans="1:65" s="2" customFormat="1" ht="107.25">
      <c r="A228" s="35"/>
      <c r="B228" s="36"/>
      <c r="C228" s="37"/>
      <c r="D228" s="187" t="s">
        <v>135</v>
      </c>
      <c r="E228" s="37"/>
      <c r="F228" s="188" t="s">
        <v>379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135</v>
      </c>
      <c r="AU228" s="18" t="s">
        <v>84</v>
      </c>
    </row>
    <row r="229" spans="1:65" s="13" customFormat="1">
      <c r="B229" s="192"/>
      <c r="C229" s="193"/>
      <c r="D229" s="187" t="s">
        <v>151</v>
      </c>
      <c r="E229" s="194" t="s">
        <v>19</v>
      </c>
      <c r="F229" s="195" t="s">
        <v>380</v>
      </c>
      <c r="G229" s="193"/>
      <c r="H229" s="196">
        <v>8.7200000000000006</v>
      </c>
      <c r="I229" s="197"/>
      <c r="J229" s="193"/>
      <c r="K229" s="193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151</v>
      </c>
      <c r="AU229" s="202" t="s">
        <v>84</v>
      </c>
      <c r="AV229" s="13" t="s">
        <v>84</v>
      </c>
      <c r="AW229" s="13" t="s">
        <v>34</v>
      </c>
      <c r="AX229" s="13" t="s">
        <v>82</v>
      </c>
      <c r="AY229" s="202" t="s">
        <v>126</v>
      </c>
    </row>
    <row r="230" spans="1:65" s="2" customFormat="1" ht="14.45" customHeight="1">
      <c r="A230" s="35"/>
      <c r="B230" s="36"/>
      <c r="C230" s="224" t="s">
        <v>381</v>
      </c>
      <c r="D230" s="224" t="s">
        <v>259</v>
      </c>
      <c r="E230" s="225" t="s">
        <v>382</v>
      </c>
      <c r="F230" s="226" t="s">
        <v>383</v>
      </c>
      <c r="G230" s="227" t="s">
        <v>131</v>
      </c>
      <c r="H230" s="228">
        <v>7.6859999999999999</v>
      </c>
      <c r="I230" s="229"/>
      <c r="J230" s="230">
        <f>ROUND(I230*H230,2)</f>
        <v>0</v>
      </c>
      <c r="K230" s="226" t="s">
        <v>132</v>
      </c>
      <c r="L230" s="231"/>
      <c r="M230" s="232" t="s">
        <v>19</v>
      </c>
      <c r="N230" s="233" t="s">
        <v>45</v>
      </c>
      <c r="O230" s="65"/>
      <c r="P230" s="183">
        <f>O230*H230</f>
        <v>0</v>
      </c>
      <c r="Q230" s="183">
        <v>0.17599999999999999</v>
      </c>
      <c r="R230" s="183">
        <f>Q230*H230</f>
        <v>1.3527359999999999</v>
      </c>
      <c r="S230" s="183">
        <v>0</v>
      </c>
      <c r="T230" s="18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166</v>
      </c>
      <c r="AT230" s="185" t="s">
        <v>259</v>
      </c>
      <c r="AU230" s="185" t="s">
        <v>84</v>
      </c>
      <c r="AY230" s="18" t="s">
        <v>126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82</v>
      </c>
      <c r="BK230" s="186">
        <f>ROUND(I230*H230,2)</f>
        <v>0</v>
      </c>
      <c r="BL230" s="18" t="s">
        <v>133</v>
      </c>
      <c r="BM230" s="185" t="s">
        <v>384</v>
      </c>
    </row>
    <row r="231" spans="1:65" s="13" customFormat="1">
      <c r="B231" s="192"/>
      <c r="C231" s="193"/>
      <c r="D231" s="187" t="s">
        <v>151</v>
      </c>
      <c r="E231" s="193"/>
      <c r="F231" s="195" t="s">
        <v>385</v>
      </c>
      <c r="G231" s="193"/>
      <c r="H231" s="196">
        <v>7.6859999999999999</v>
      </c>
      <c r="I231" s="197"/>
      <c r="J231" s="193"/>
      <c r="K231" s="193"/>
      <c r="L231" s="198"/>
      <c r="M231" s="199"/>
      <c r="N231" s="200"/>
      <c r="O231" s="200"/>
      <c r="P231" s="200"/>
      <c r="Q231" s="200"/>
      <c r="R231" s="200"/>
      <c r="S231" s="200"/>
      <c r="T231" s="201"/>
      <c r="AT231" s="202" t="s">
        <v>151</v>
      </c>
      <c r="AU231" s="202" t="s">
        <v>84</v>
      </c>
      <c r="AV231" s="13" t="s">
        <v>84</v>
      </c>
      <c r="AW231" s="13" t="s">
        <v>4</v>
      </c>
      <c r="AX231" s="13" t="s">
        <v>82</v>
      </c>
      <c r="AY231" s="202" t="s">
        <v>126</v>
      </c>
    </row>
    <row r="232" spans="1:65" s="2" customFormat="1" ht="14.45" customHeight="1">
      <c r="A232" s="35"/>
      <c r="B232" s="36"/>
      <c r="C232" s="224" t="s">
        <v>386</v>
      </c>
      <c r="D232" s="224" t="s">
        <v>259</v>
      </c>
      <c r="E232" s="225" t="s">
        <v>387</v>
      </c>
      <c r="F232" s="226" t="s">
        <v>388</v>
      </c>
      <c r="G232" s="227" t="s">
        <v>131</v>
      </c>
      <c r="H232" s="228">
        <v>1.54</v>
      </c>
      <c r="I232" s="229"/>
      <c r="J232" s="230">
        <f>ROUND(I232*H232,2)</f>
        <v>0</v>
      </c>
      <c r="K232" s="226" t="s">
        <v>132</v>
      </c>
      <c r="L232" s="231"/>
      <c r="M232" s="232" t="s">
        <v>19</v>
      </c>
      <c r="N232" s="233" t="s">
        <v>45</v>
      </c>
      <c r="O232" s="65"/>
      <c r="P232" s="183">
        <f>O232*H232</f>
        <v>0</v>
      </c>
      <c r="Q232" s="183">
        <v>0.17499999999999999</v>
      </c>
      <c r="R232" s="183">
        <f>Q232*H232</f>
        <v>0.26949999999999996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166</v>
      </c>
      <c r="AT232" s="185" t="s">
        <v>259</v>
      </c>
      <c r="AU232" s="185" t="s">
        <v>84</v>
      </c>
      <c r="AY232" s="18" t="s">
        <v>126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82</v>
      </c>
      <c r="BK232" s="186">
        <f>ROUND(I232*H232,2)</f>
        <v>0</v>
      </c>
      <c r="BL232" s="18" t="s">
        <v>133</v>
      </c>
      <c r="BM232" s="185" t="s">
        <v>389</v>
      </c>
    </row>
    <row r="233" spans="1:65" s="13" customFormat="1">
      <c r="B233" s="192"/>
      <c r="C233" s="193"/>
      <c r="D233" s="187" t="s">
        <v>151</v>
      </c>
      <c r="E233" s="193"/>
      <c r="F233" s="195" t="s">
        <v>390</v>
      </c>
      <c r="G233" s="193"/>
      <c r="H233" s="196">
        <v>1.54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151</v>
      </c>
      <c r="AU233" s="202" t="s">
        <v>84</v>
      </c>
      <c r="AV233" s="13" t="s">
        <v>84</v>
      </c>
      <c r="AW233" s="13" t="s">
        <v>4</v>
      </c>
      <c r="AX233" s="13" t="s">
        <v>82</v>
      </c>
      <c r="AY233" s="202" t="s">
        <v>126</v>
      </c>
    </row>
    <row r="234" spans="1:65" s="2" customFormat="1" ht="37.9" customHeight="1">
      <c r="A234" s="35"/>
      <c r="B234" s="36"/>
      <c r="C234" s="174" t="s">
        <v>391</v>
      </c>
      <c r="D234" s="174" t="s">
        <v>128</v>
      </c>
      <c r="E234" s="175" t="s">
        <v>392</v>
      </c>
      <c r="F234" s="176" t="s">
        <v>393</v>
      </c>
      <c r="G234" s="177" t="s">
        <v>131</v>
      </c>
      <c r="H234" s="178">
        <v>1.4</v>
      </c>
      <c r="I234" s="179"/>
      <c r="J234" s="180">
        <f>ROUND(I234*H234,2)</f>
        <v>0</v>
      </c>
      <c r="K234" s="176" t="s">
        <v>132</v>
      </c>
      <c r="L234" s="40"/>
      <c r="M234" s="181" t="s">
        <v>19</v>
      </c>
      <c r="N234" s="182" t="s">
        <v>45</v>
      </c>
      <c r="O234" s="65"/>
      <c r="P234" s="183">
        <f>O234*H234</f>
        <v>0</v>
      </c>
      <c r="Q234" s="183">
        <v>0</v>
      </c>
      <c r="R234" s="183">
        <f>Q234*H234</f>
        <v>0</v>
      </c>
      <c r="S234" s="183">
        <v>0</v>
      </c>
      <c r="T234" s="18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133</v>
      </c>
      <c r="AT234" s="185" t="s">
        <v>128</v>
      </c>
      <c r="AU234" s="185" t="s">
        <v>84</v>
      </c>
      <c r="AY234" s="18" t="s">
        <v>126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8" t="s">
        <v>82</v>
      </c>
      <c r="BK234" s="186">
        <f>ROUND(I234*H234,2)</f>
        <v>0</v>
      </c>
      <c r="BL234" s="18" t="s">
        <v>133</v>
      </c>
      <c r="BM234" s="185" t="s">
        <v>394</v>
      </c>
    </row>
    <row r="235" spans="1:65" s="2" customFormat="1" ht="107.25">
      <c r="A235" s="35"/>
      <c r="B235" s="36"/>
      <c r="C235" s="37"/>
      <c r="D235" s="187" t="s">
        <v>135</v>
      </c>
      <c r="E235" s="37"/>
      <c r="F235" s="188" t="s">
        <v>379</v>
      </c>
      <c r="G235" s="37"/>
      <c r="H235" s="37"/>
      <c r="I235" s="189"/>
      <c r="J235" s="37"/>
      <c r="K235" s="37"/>
      <c r="L235" s="40"/>
      <c r="M235" s="190"/>
      <c r="N235" s="191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135</v>
      </c>
      <c r="AU235" s="18" t="s">
        <v>84</v>
      </c>
    </row>
    <row r="236" spans="1:65" s="12" customFormat="1" ht="22.9" customHeight="1">
      <c r="B236" s="158"/>
      <c r="C236" s="159"/>
      <c r="D236" s="160" t="s">
        <v>73</v>
      </c>
      <c r="E236" s="172" t="s">
        <v>166</v>
      </c>
      <c r="F236" s="172" t="s">
        <v>395</v>
      </c>
      <c r="G236" s="159"/>
      <c r="H236" s="159"/>
      <c r="I236" s="162"/>
      <c r="J236" s="173">
        <f>BK236</f>
        <v>0</v>
      </c>
      <c r="K236" s="159"/>
      <c r="L236" s="164"/>
      <c r="M236" s="165"/>
      <c r="N236" s="166"/>
      <c r="O236" s="166"/>
      <c r="P236" s="167">
        <f>SUM(P237:P251)</f>
        <v>0</v>
      </c>
      <c r="Q236" s="166"/>
      <c r="R236" s="167">
        <f>SUM(R237:R251)</f>
        <v>0.69144660000000002</v>
      </c>
      <c r="S236" s="166"/>
      <c r="T236" s="168">
        <f>SUM(T237:T251)</f>
        <v>0</v>
      </c>
      <c r="AR236" s="169" t="s">
        <v>82</v>
      </c>
      <c r="AT236" s="170" t="s">
        <v>73</v>
      </c>
      <c r="AU236" s="170" t="s">
        <v>82</v>
      </c>
      <c r="AY236" s="169" t="s">
        <v>126</v>
      </c>
      <c r="BK236" s="171">
        <f>SUM(BK237:BK251)</f>
        <v>0</v>
      </c>
    </row>
    <row r="237" spans="1:65" s="2" customFormat="1" ht="24.2" customHeight="1">
      <c r="A237" s="35"/>
      <c r="B237" s="36"/>
      <c r="C237" s="174" t="s">
        <v>396</v>
      </c>
      <c r="D237" s="174" t="s">
        <v>128</v>
      </c>
      <c r="E237" s="175" t="s">
        <v>397</v>
      </c>
      <c r="F237" s="176" t="s">
        <v>398</v>
      </c>
      <c r="G237" s="177" t="s">
        <v>180</v>
      </c>
      <c r="H237" s="178">
        <v>6</v>
      </c>
      <c r="I237" s="179"/>
      <c r="J237" s="180">
        <f>ROUND(I237*H237,2)</f>
        <v>0</v>
      </c>
      <c r="K237" s="176" t="s">
        <v>132</v>
      </c>
      <c r="L237" s="40"/>
      <c r="M237" s="181" t="s">
        <v>19</v>
      </c>
      <c r="N237" s="182" t="s">
        <v>45</v>
      </c>
      <c r="O237" s="65"/>
      <c r="P237" s="183">
        <f>O237*H237</f>
        <v>0</v>
      </c>
      <c r="Q237" s="183">
        <v>2.7610999999999998E-3</v>
      </c>
      <c r="R237" s="183">
        <f>Q237*H237</f>
        <v>1.6566600000000001E-2</v>
      </c>
      <c r="S237" s="183">
        <v>0</v>
      </c>
      <c r="T237" s="18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133</v>
      </c>
      <c r="AT237" s="185" t="s">
        <v>128</v>
      </c>
      <c r="AU237" s="185" t="s">
        <v>84</v>
      </c>
      <c r="AY237" s="18" t="s">
        <v>126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82</v>
      </c>
      <c r="BK237" s="186">
        <f>ROUND(I237*H237,2)</f>
        <v>0</v>
      </c>
      <c r="BL237" s="18" t="s">
        <v>133</v>
      </c>
      <c r="BM237" s="185" t="s">
        <v>399</v>
      </c>
    </row>
    <row r="238" spans="1:65" s="2" customFormat="1" ht="87.75">
      <c r="A238" s="35"/>
      <c r="B238" s="36"/>
      <c r="C238" s="37"/>
      <c r="D238" s="187" t="s">
        <v>135</v>
      </c>
      <c r="E238" s="37"/>
      <c r="F238" s="188" t="s">
        <v>400</v>
      </c>
      <c r="G238" s="37"/>
      <c r="H238" s="37"/>
      <c r="I238" s="189"/>
      <c r="J238" s="37"/>
      <c r="K238" s="37"/>
      <c r="L238" s="40"/>
      <c r="M238" s="190"/>
      <c r="N238" s="191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135</v>
      </c>
      <c r="AU238" s="18" t="s">
        <v>84</v>
      </c>
    </row>
    <row r="239" spans="1:65" s="2" customFormat="1" ht="14.45" customHeight="1">
      <c r="A239" s="35"/>
      <c r="B239" s="36"/>
      <c r="C239" s="174" t="s">
        <v>401</v>
      </c>
      <c r="D239" s="174" t="s">
        <v>128</v>
      </c>
      <c r="E239" s="175" t="s">
        <v>402</v>
      </c>
      <c r="F239" s="176" t="s">
        <v>403</v>
      </c>
      <c r="G239" s="177" t="s">
        <v>180</v>
      </c>
      <c r="H239" s="178">
        <v>6</v>
      </c>
      <c r="I239" s="179"/>
      <c r="J239" s="180">
        <f>ROUND(I239*H239,2)</f>
        <v>0</v>
      </c>
      <c r="K239" s="176" t="s">
        <v>132</v>
      </c>
      <c r="L239" s="40"/>
      <c r="M239" s="181" t="s">
        <v>19</v>
      </c>
      <c r="N239" s="182" t="s">
        <v>45</v>
      </c>
      <c r="O239" s="65"/>
      <c r="P239" s="183">
        <f>O239*H239</f>
        <v>0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5" t="s">
        <v>133</v>
      </c>
      <c r="AT239" s="185" t="s">
        <v>128</v>
      </c>
      <c r="AU239" s="185" t="s">
        <v>84</v>
      </c>
      <c r="AY239" s="18" t="s">
        <v>126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8" t="s">
        <v>82</v>
      </c>
      <c r="BK239" s="186">
        <f>ROUND(I239*H239,2)</f>
        <v>0</v>
      </c>
      <c r="BL239" s="18" t="s">
        <v>133</v>
      </c>
      <c r="BM239" s="185" t="s">
        <v>404</v>
      </c>
    </row>
    <row r="240" spans="1:65" s="2" customFormat="1" ht="87.75">
      <c r="A240" s="35"/>
      <c r="B240" s="36"/>
      <c r="C240" s="37"/>
      <c r="D240" s="187" t="s">
        <v>135</v>
      </c>
      <c r="E240" s="37"/>
      <c r="F240" s="188" t="s">
        <v>405</v>
      </c>
      <c r="G240" s="37"/>
      <c r="H240" s="37"/>
      <c r="I240" s="189"/>
      <c r="J240" s="37"/>
      <c r="K240" s="37"/>
      <c r="L240" s="40"/>
      <c r="M240" s="190"/>
      <c r="N240" s="191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135</v>
      </c>
      <c r="AU240" s="18" t="s">
        <v>84</v>
      </c>
    </row>
    <row r="241" spans="1:65" s="2" customFormat="1" ht="14.45" customHeight="1">
      <c r="A241" s="35"/>
      <c r="B241" s="36"/>
      <c r="C241" s="174" t="s">
        <v>406</v>
      </c>
      <c r="D241" s="174" t="s">
        <v>128</v>
      </c>
      <c r="E241" s="175" t="s">
        <v>407</v>
      </c>
      <c r="F241" s="176" t="s">
        <v>408</v>
      </c>
      <c r="G241" s="177" t="s">
        <v>139</v>
      </c>
      <c r="H241" s="178">
        <v>1</v>
      </c>
      <c r="I241" s="179"/>
      <c r="J241" s="180">
        <f>ROUND(I241*H241,2)</f>
        <v>0</v>
      </c>
      <c r="K241" s="176" t="s">
        <v>132</v>
      </c>
      <c r="L241" s="40"/>
      <c r="M241" s="181" t="s">
        <v>19</v>
      </c>
      <c r="N241" s="182" t="s">
        <v>45</v>
      </c>
      <c r="O241" s="65"/>
      <c r="P241" s="183">
        <f>O241*H241</f>
        <v>0</v>
      </c>
      <c r="Q241" s="183">
        <v>0.14494199999999999</v>
      </c>
      <c r="R241" s="183">
        <f>Q241*H241</f>
        <v>0.14494199999999999</v>
      </c>
      <c r="S241" s="183">
        <v>0</v>
      </c>
      <c r="T241" s="18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133</v>
      </c>
      <c r="AT241" s="185" t="s">
        <v>128</v>
      </c>
      <c r="AU241" s="185" t="s">
        <v>84</v>
      </c>
      <c r="AY241" s="18" t="s">
        <v>126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8" t="s">
        <v>82</v>
      </c>
      <c r="BK241" s="186">
        <f>ROUND(I241*H241,2)</f>
        <v>0</v>
      </c>
      <c r="BL241" s="18" t="s">
        <v>133</v>
      </c>
      <c r="BM241" s="185" t="s">
        <v>409</v>
      </c>
    </row>
    <row r="242" spans="1:65" s="2" customFormat="1" ht="87.75">
      <c r="A242" s="35"/>
      <c r="B242" s="36"/>
      <c r="C242" s="37"/>
      <c r="D242" s="187" t="s">
        <v>135</v>
      </c>
      <c r="E242" s="37"/>
      <c r="F242" s="188" t="s">
        <v>410</v>
      </c>
      <c r="G242" s="37"/>
      <c r="H242" s="37"/>
      <c r="I242" s="189"/>
      <c r="J242" s="37"/>
      <c r="K242" s="37"/>
      <c r="L242" s="40"/>
      <c r="M242" s="190"/>
      <c r="N242" s="191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135</v>
      </c>
      <c r="AU242" s="18" t="s">
        <v>84</v>
      </c>
    </row>
    <row r="243" spans="1:65" s="2" customFormat="1" ht="14.45" customHeight="1">
      <c r="A243" s="35"/>
      <c r="B243" s="36"/>
      <c r="C243" s="224" t="s">
        <v>411</v>
      </c>
      <c r="D243" s="224" t="s">
        <v>259</v>
      </c>
      <c r="E243" s="225" t="s">
        <v>412</v>
      </c>
      <c r="F243" s="226" t="s">
        <v>413</v>
      </c>
      <c r="G243" s="227" t="s">
        <v>139</v>
      </c>
      <c r="H243" s="228">
        <v>1</v>
      </c>
      <c r="I243" s="229"/>
      <c r="J243" s="230">
        <f t="shared" ref="J243:J248" si="0">ROUND(I243*H243,2)</f>
        <v>0</v>
      </c>
      <c r="K243" s="226" t="s">
        <v>132</v>
      </c>
      <c r="L243" s="231"/>
      <c r="M243" s="232" t="s">
        <v>19</v>
      </c>
      <c r="N243" s="233" t="s">
        <v>45</v>
      </c>
      <c r="O243" s="65"/>
      <c r="P243" s="183">
        <f t="shared" ref="P243:P248" si="1">O243*H243</f>
        <v>0</v>
      </c>
      <c r="Q243" s="183">
        <v>7.1999999999999995E-2</v>
      </c>
      <c r="R243" s="183">
        <f t="shared" ref="R243:R248" si="2">Q243*H243</f>
        <v>7.1999999999999995E-2</v>
      </c>
      <c r="S243" s="183">
        <v>0</v>
      </c>
      <c r="T243" s="184">
        <f t="shared" ref="T243:T248" si="3"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166</v>
      </c>
      <c r="AT243" s="185" t="s">
        <v>259</v>
      </c>
      <c r="AU243" s="185" t="s">
        <v>84</v>
      </c>
      <c r="AY243" s="18" t="s">
        <v>126</v>
      </c>
      <c r="BE243" s="186">
        <f t="shared" ref="BE243:BE248" si="4">IF(N243="základní",J243,0)</f>
        <v>0</v>
      </c>
      <c r="BF243" s="186">
        <f t="shared" ref="BF243:BF248" si="5">IF(N243="snížená",J243,0)</f>
        <v>0</v>
      </c>
      <c r="BG243" s="186">
        <f t="shared" ref="BG243:BG248" si="6">IF(N243="zákl. přenesená",J243,0)</f>
        <v>0</v>
      </c>
      <c r="BH243" s="186">
        <f t="shared" ref="BH243:BH248" si="7">IF(N243="sníž. přenesená",J243,0)</f>
        <v>0</v>
      </c>
      <c r="BI243" s="186">
        <f t="shared" ref="BI243:BI248" si="8">IF(N243="nulová",J243,0)</f>
        <v>0</v>
      </c>
      <c r="BJ243" s="18" t="s">
        <v>82</v>
      </c>
      <c r="BK243" s="186">
        <f t="shared" ref="BK243:BK248" si="9">ROUND(I243*H243,2)</f>
        <v>0</v>
      </c>
      <c r="BL243" s="18" t="s">
        <v>133</v>
      </c>
      <c r="BM243" s="185" t="s">
        <v>414</v>
      </c>
    </row>
    <row r="244" spans="1:65" s="2" customFormat="1" ht="14.45" customHeight="1">
      <c r="A244" s="35"/>
      <c r="B244" s="36"/>
      <c r="C244" s="224" t="s">
        <v>415</v>
      </c>
      <c r="D244" s="224" t="s">
        <v>259</v>
      </c>
      <c r="E244" s="225" t="s">
        <v>416</v>
      </c>
      <c r="F244" s="226" t="s">
        <v>417</v>
      </c>
      <c r="G244" s="227" t="s">
        <v>139</v>
      </c>
      <c r="H244" s="228">
        <v>1</v>
      </c>
      <c r="I244" s="229"/>
      <c r="J244" s="230">
        <f t="shared" si="0"/>
        <v>0</v>
      </c>
      <c r="K244" s="226" t="s">
        <v>132</v>
      </c>
      <c r="L244" s="231"/>
      <c r="M244" s="232" t="s">
        <v>19</v>
      </c>
      <c r="N244" s="233" t="s">
        <v>45</v>
      </c>
      <c r="O244" s="65"/>
      <c r="P244" s="183">
        <f t="shared" si="1"/>
        <v>0</v>
      </c>
      <c r="Q244" s="183">
        <v>2.7E-2</v>
      </c>
      <c r="R244" s="183">
        <f t="shared" si="2"/>
        <v>2.7E-2</v>
      </c>
      <c r="S244" s="183">
        <v>0</v>
      </c>
      <c r="T244" s="184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166</v>
      </c>
      <c r="AT244" s="185" t="s">
        <v>259</v>
      </c>
      <c r="AU244" s="185" t="s">
        <v>84</v>
      </c>
      <c r="AY244" s="18" t="s">
        <v>126</v>
      </c>
      <c r="BE244" s="186">
        <f t="shared" si="4"/>
        <v>0</v>
      </c>
      <c r="BF244" s="186">
        <f t="shared" si="5"/>
        <v>0</v>
      </c>
      <c r="BG244" s="186">
        <f t="shared" si="6"/>
        <v>0</v>
      </c>
      <c r="BH244" s="186">
        <f t="shared" si="7"/>
        <v>0</v>
      </c>
      <c r="BI244" s="186">
        <f t="shared" si="8"/>
        <v>0</v>
      </c>
      <c r="BJ244" s="18" t="s">
        <v>82</v>
      </c>
      <c r="BK244" s="186">
        <f t="shared" si="9"/>
        <v>0</v>
      </c>
      <c r="BL244" s="18" t="s">
        <v>133</v>
      </c>
      <c r="BM244" s="185" t="s">
        <v>418</v>
      </c>
    </row>
    <row r="245" spans="1:65" s="2" customFormat="1" ht="14.45" customHeight="1">
      <c r="A245" s="35"/>
      <c r="B245" s="36"/>
      <c r="C245" s="224" t="s">
        <v>419</v>
      </c>
      <c r="D245" s="224" t="s">
        <v>259</v>
      </c>
      <c r="E245" s="225" t="s">
        <v>420</v>
      </c>
      <c r="F245" s="226" t="s">
        <v>421</v>
      </c>
      <c r="G245" s="227" t="s">
        <v>139</v>
      </c>
      <c r="H245" s="228">
        <v>1</v>
      </c>
      <c r="I245" s="229"/>
      <c r="J245" s="230">
        <f t="shared" si="0"/>
        <v>0</v>
      </c>
      <c r="K245" s="226" t="s">
        <v>132</v>
      </c>
      <c r="L245" s="231"/>
      <c r="M245" s="232" t="s">
        <v>19</v>
      </c>
      <c r="N245" s="233" t="s">
        <v>45</v>
      </c>
      <c r="O245" s="65"/>
      <c r="P245" s="183">
        <f t="shared" si="1"/>
        <v>0</v>
      </c>
      <c r="Q245" s="183">
        <v>0.04</v>
      </c>
      <c r="R245" s="183">
        <f t="shared" si="2"/>
        <v>0.04</v>
      </c>
      <c r="S245" s="183">
        <v>0</v>
      </c>
      <c r="T245" s="184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166</v>
      </c>
      <c r="AT245" s="185" t="s">
        <v>259</v>
      </c>
      <c r="AU245" s="185" t="s">
        <v>84</v>
      </c>
      <c r="AY245" s="18" t="s">
        <v>126</v>
      </c>
      <c r="BE245" s="186">
        <f t="shared" si="4"/>
        <v>0</v>
      </c>
      <c r="BF245" s="186">
        <f t="shared" si="5"/>
        <v>0</v>
      </c>
      <c r="BG245" s="186">
        <f t="shared" si="6"/>
        <v>0</v>
      </c>
      <c r="BH245" s="186">
        <f t="shared" si="7"/>
        <v>0</v>
      </c>
      <c r="BI245" s="186">
        <f t="shared" si="8"/>
        <v>0</v>
      </c>
      <c r="BJ245" s="18" t="s">
        <v>82</v>
      </c>
      <c r="BK245" s="186">
        <f t="shared" si="9"/>
        <v>0</v>
      </c>
      <c r="BL245" s="18" t="s">
        <v>133</v>
      </c>
      <c r="BM245" s="185" t="s">
        <v>422</v>
      </c>
    </row>
    <row r="246" spans="1:65" s="2" customFormat="1" ht="14.45" customHeight="1">
      <c r="A246" s="35"/>
      <c r="B246" s="36"/>
      <c r="C246" s="224" t="s">
        <v>423</v>
      </c>
      <c r="D246" s="224" t="s">
        <v>259</v>
      </c>
      <c r="E246" s="225" t="s">
        <v>424</v>
      </c>
      <c r="F246" s="226" t="s">
        <v>425</v>
      </c>
      <c r="G246" s="227" t="s">
        <v>139</v>
      </c>
      <c r="H246" s="228">
        <v>1</v>
      </c>
      <c r="I246" s="229"/>
      <c r="J246" s="230">
        <f t="shared" si="0"/>
        <v>0</v>
      </c>
      <c r="K246" s="226" t="s">
        <v>132</v>
      </c>
      <c r="L246" s="231"/>
      <c r="M246" s="232" t="s">
        <v>19</v>
      </c>
      <c r="N246" s="233" t="s">
        <v>45</v>
      </c>
      <c r="O246" s="65"/>
      <c r="P246" s="183">
        <f t="shared" si="1"/>
        <v>0</v>
      </c>
      <c r="Q246" s="183">
        <v>0.04</v>
      </c>
      <c r="R246" s="183">
        <f t="shared" si="2"/>
        <v>0.04</v>
      </c>
      <c r="S246" s="183">
        <v>0</v>
      </c>
      <c r="T246" s="184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166</v>
      </c>
      <c r="AT246" s="185" t="s">
        <v>259</v>
      </c>
      <c r="AU246" s="185" t="s">
        <v>84</v>
      </c>
      <c r="AY246" s="18" t="s">
        <v>126</v>
      </c>
      <c r="BE246" s="186">
        <f t="shared" si="4"/>
        <v>0</v>
      </c>
      <c r="BF246" s="186">
        <f t="shared" si="5"/>
        <v>0</v>
      </c>
      <c r="BG246" s="186">
        <f t="shared" si="6"/>
        <v>0</v>
      </c>
      <c r="BH246" s="186">
        <f t="shared" si="7"/>
        <v>0</v>
      </c>
      <c r="BI246" s="186">
        <f t="shared" si="8"/>
        <v>0</v>
      </c>
      <c r="BJ246" s="18" t="s">
        <v>82</v>
      </c>
      <c r="BK246" s="186">
        <f t="shared" si="9"/>
        <v>0</v>
      </c>
      <c r="BL246" s="18" t="s">
        <v>133</v>
      </c>
      <c r="BM246" s="185" t="s">
        <v>426</v>
      </c>
    </row>
    <row r="247" spans="1:65" s="2" customFormat="1" ht="14.45" customHeight="1">
      <c r="A247" s="35"/>
      <c r="B247" s="36"/>
      <c r="C247" s="224" t="s">
        <v>427</v>
      </c>
      <c r="D247" s="224" t="s">
        <v>259</v>
      </c>
      <c r="E247" s="225" t="s">
        <v>428</v>
      </c>
      <c r="F247" s="226" t="s">
        <v>429</v>
      </c>
      <c r="G247" s="227" t="s">
        <v>139</v>
      </c>
      <c r="H247" s="228">
        <v>1</v>
      </c>
      <c r="I247" s="229"/>
      <c r="J247" s="230">
        <f t="shared" si="0"/>
        <v>0</v>
      </c>
      <c r="K247" s="226" t="s">
        <v>132</v>
      </c>
      <c r="L247" s="231"/>
      <c r="M247" s="232" t="s">
        <v>19</v>
      </c>
      <c r="N247" s="233" t="s">
        <v>45</v>
      </c>
      <c r="O247" s="65"/>
      <c r="P247" s="183">
        <f t="shared" si="1"/>
        <v>0</v>
      </c>
      <c r="Q247" s="183">
        <v>0.08</v>
      </c>
      <c r="R247" s="183">
        <f t="shared" si="2"/>
        <v>0.08</v>
      </c>
      <c r="S247" s="183">
        <v>0</v>
      </c>
      <c r="T247" s="184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166</v>
      </c>
      <c r="AT247" s="185" t="s">
        <v>259</v>
      </c>
      <c r="AU247" s="185" t="s">
        <v>84</v>
      </c>
      <c r="AY247" s="18" t="s">
        <v>126</v>
      </c>
      <c r="BE247" s="186">
        <f t="shared" si="4"/>
        <v>0</v>
      </c>
      <c r="BF247" s="186">
        <f t="shared" si="5"/>
        <v>0</v>
      </c>
      <c r="BG247" s="186">
        <f t="shared" si="6"/>
        <v>0</v>
      </c>
      <c r="BH247" s="186">
        <f t="shared" si="7"/>
        <v>0</v>
      </c>
      <c r="BI247" s="186">
        <f t="shared" si="8"/>
        <v>0</v>
      </c>
      <c r="BJ247" s="18" t="s">
        <v>82</v>
      </c>
      <c r="BK247" s="186">
        <f t="shared" si="9"/>
        <v>0</v>
      </c>
      <c r="BL247" s="18" t="s">
        <v>133</v>
      </c>
      <c r="BM247" s="185" t="s">
        <v>430</v>
      </c>
    </row>
    <row r="248" spans="1:65" s="2" customFormat="1" ht="14.45" customHeight="1">
      <c r="A248" s="35"/>
      <c r="B248" s="36"/>
      <c r="C248" s="174" t="s">
        <v>431</v>
      </c>
      <c r="D248" s="174" t="s">
        <v>128</v>
      </c>
      <c r="E248" s="175" t="s">
        <v>432</v>
      </c>
      <c r="F248" s="176" t="s">
        <v>433</v>
      </c>
      <c r="G248" s="177" t="s">
        <v>139</v>
      </c>
      <c r="H248" s="178">
        <v>1</v>
      </c>
      <c r="I248" s="179"/>
      <c r="J248" s="180">
        <f t="shared" si="0"/>
        <v>0</v>
      </c>
      <c r="K248" s="176" t="s">
        <v>132</v>
      </c>
      <c r="L248" s="40"/>
      <c r="M248" s="181" t="s">
        <v>19</v>
      </c>
      <c r="N248" s="182" t="s">
        <v>45</v>
      </c>
      <c r="O248" s="65"/>
      <c r="P248" s="183">
        <f t="shared" si="1"/>
        <v>0</v>
      </c>
      <c r="Q248" s="183">
        <v>0.217338</v>
      </c>
      <c r="R248" s="183">
        <f t="shared" si="2"/>
        <v>0.217338</v>
      </c>
      <c r="S248" s="183">
        <v>0</v>
      </c>
      <c r="T248" s="184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5" t="s">
        <v>133</v>
      </c>
      <c r="AT248" s="185" t="s">
        <v>128</v>
      </c>
      <c r="AU248" s="185" t="s">
        <v>84</v>
      </c>
      <c r="AY248" s="18" t="s">
        <v>126</v>
      </c>
      <c r="BE248" s="186">
        <f t="shared" si="4"/>
        <v>0</v>
      </c>
      <c r="BF248" s="186">
        <f t="shared" si="5"/>
        <v>0</v>
      </c>
      <c r="BG248" s="186">
        <f t="shared" si="6"/>
        <v>0</v>
      </c>
      <c r="BH248" s="186">
        <f t="shared" si="7"/>
        <v>0</v>
      </c>
      <c r="BI248" s="186">
        <f t="shared" si="8"/>
        <v>0</v>
      </c>
      <c r="BJ248" s="18" t="s">
        <v>82</v>
      </c>
      <c r="BK248" s="186">
        <f t="shared" si="9"/>
        <v>0</v>
      </c>
      <c r="BL248" s="18" t="s">
        <v>133</v>
      </c>
      <c r="BM248" s="185" t="s">
        <v>434</v>
      </c>
    </row>
    <row r="249" spans="1:65" s="2" customFormat="1" ht="29.25">
      <c r="A249" s="35"/>
      <c r="B249" s="36"/>
      <c r="C249" s="37"/>
      <c r="D249" s="187" t="s">
        <v>135</v>
      </c>
      <c r="E249" s="37"/>
      <c r="F249" s="188" t="s">
        <v>435</v>
      </c>
      <c r="G249" s="37"/>
      <c r="H249" s="37"/>
      <c r="I249" s="189"/>
      <c r="J249" s="37"/>
      <c r="K249" s="37"/>
      <c r="L249" s="40"/>
      <c r="M249" s="190"/>
      <c r="N249" s="191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135</v>
      </c>
      <c r="AU249" s="18" t="s">
        <v>84</v>
      </c>
    </row>
    <row r="250" spans="1:65" s="2" customFormat="1" ht="14.45" customHeight="1">
      <c r="A250" s="35"/>
      <c r="B250" s="36"/>
      <c r="C250" s="224" t="s">
        <v>436</v>
      </c>
      <c r="D250" s="224" t="s">
        <v>259</v>
      </c>
      <c r="E250" s="225" t="s">
        <v>437</v>
      </c>
      <c r="F250" s="226" t="s">
        <v>438</v>
      </c>
      <c r="G250" s="227" t="s">
        <v>139</v>
      </c>
      <c r="H250" s="228">
        <v>1</v>
      </c>
      <c r="I250" s="229"/>
      <c r="J250" s="230">
        <f>ROUND(I250*H250,2)</f>
        <v>0</v>
      </c>
      <c r="K250" s="226" t="s">
        <v>132</v>
      </c>
      <c r="L250" s="231"/>
      <c r="M250" s="232" t="s">
        <v>19</v>
      </c>
      <c r="N250" s="233" t="s">
        <v>45</v>
      </c>
      <c r="O250" s="65"/>
      <c r="P250" s="183">
        <f>O250*H250</f>
        <v>0</v>
      </c>
      <c r="Q250" s="183">
        <v>5.0599999999999999E-2</v>
      </c>
      <c r="R250" s="183">
        <f>Q250*H250</f>
        <v>5.0599999999999999E-2</v>
      </c>
      <c r="S250" s="183">
        <v>0</v>
      </c>
      <c r="T250" s="18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166</v>
      </c>
      <c r="AT250" s="185" t="s">
        <v>259</v>
      </c>
      <c r="AU250" s="185" t="s">
        <v>84</v>
      </c>
      <c r="AY250" s="18" t="s">
        <v>126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8" t="s">
        <v>82</v>
      </c>
      <c r="BK250" s="186">
        <f>ROUND(I250*H250,2)</f>
        <v>0</v>
      </c>
      <c r="BL250" s="18" t="s">
        <v>133</v>
      </c>
      <c r="BM250" s="185" t="s">
        <v>439</v>
      </c>
    </row>
    <row r="251" spans="1:65" s="2" customFormat="1" ht="14.45" customHeight="1">
      <c r="A251" s="35"/>
      <c r="B251" s="36"/>
      <c r="C251" s="224" t="s">
        <v>440</v>
      </c>
      <c r="D251" s="224" t="s">
        <v>259</v>
      </c>
      <c r="E251" s="225" t="s">
        <v>441</v>
      </c>
      <c r="F251" s="226" t="s">
        <v>442</v>
      </c>
      <c r="G251" s="227" t="s">
        <v>139</v>
      </c>
      <c r="H251" s="228">
        <v>1</v>
      </c>
      <c r="I251" s="229"/>
      <c r="J251" s="230">
        <f>ROUND(I251*H251,2)</f>
        <v>0</v>
      </c>
      <c r="K251" s="226" t="s">
        <v>132</v>
      </c>
      <c r="L251" s="231"/>
      <c r="M251" s="232" t="s">
        <v>19</v>
      </c>
      <c r="N251" s="233" t="s">
        <v>45</v>
      </c>
      <c r="O251" s="65"/>
      <c r="P251" s="183">
        <f>O251*H251</f>
        <v>0</v>
      </c>
      <c r="Q251" s="183">
        <v>3.0000000000000001E-3</v>
      </c>
      <c r="R251" s="183">
        <f>Q251*H251</f>
        <v>3.0000000000000001E-3</v>
      </c>
      <c r="S251" s="183">
        <v>0</v>
      </c>
      <c r="T251" s="18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5" t="s">
        <v>166</v>
      </c>
      <c r="AT251" s="185" t="s">
        <v>259</v>
      </c>
      <c r="AU251" s="185" t="s">
        <v>84</v>
      </c>
      <c r="AY251" s="18" t="s">
        <v>126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18" t="s">
        <v>82</v>
      </c>
      <c r="BK251" s="186">
        <f>ROUND(I251*H251,2)</f>
        <v>0</v>
      </c>
      <c r="BL251" s="18" t="s">
        <v>133</v>
      </c>
      <c r="BM251" s="185" t="s">
        <v>443</v>
      </c>
    </row>
    <row r="252" spans="1:65" s="12" customFormat="1" ht="22.9" customHeight="1">
      <c r="B252" s="158"/>
      <c r="C252" s="159"/>
      <c r="D252" s="160" t="s">
        <v>73</v>
      </c>
      <c r="E252" s="172" t="s">
        <v>171</v>
      </c>
      <c r="F252" s="172" t="s">
        <v>444</v>
      </c>
      <c r="G252" s="159"/>
      <c r="H252" s="159"/>
      <c r="I252" s="162"/>
      <c r="J252" s="173">
        <f>BK252</f>
        <v>0</v>
      </c>
      <c r="K252" s="159"/>
      <c r="L252" s="164"/>
      <c r="M252" s="165"/>
      <c r="N252" s="166"/>
      <c r="O252" s="166"/>
      <c r="P252" s="167">
        <f>SUM(P253:P287)</f>
        <v>0</v>
      </c>
      <c r="Q252" s="166"/>
      <c r="R252" s="167">
        <f>SUM(R253:R287)</f>
        <v>102.70553800492</v>
      </c>
      <c r="S252" s="166"/>
      <c r="T252" s="168">
        <f>SUM(T253:T287)</f>
        <v>0</v>
      </c>
      <c r="AR252" s="169" t="s">
        <v>82</v>
      </c>
      <c r="AT252" s="170" t="s">
        <v>73</v>
      </c>
      <c r="AU252" s="170" t="s">
        <v>82</v>
      </c>
      <c r="AY252" s="169" t="s">
        <v>126</v>
      </c>
      <c r="BK252" s="171">
        <f>SUM(BK253:BK287)</f>
        <v>0</v>
      </c>
    </row>
    <row r="253" spans="1:65" s="2" customFormat="1" ht="14.45" customHeight="1">
      <c r="A253" s="35"/>
      <c r="B253" s="36"/>
      <c r="C253" s="174" t="s">
        <v>445</v>
      </c>
      <c r="D253" s="174" t="s">
        <v>128</v>
      </c>
      <c r="E253" s="175" t="s">
        <v>446</v>
      </c>
      <c r="F253" s="176" t="s">
        <v>447</v>
      </c>
      <c r="G253" s="177" t="s">
        <v>139</v>
      </c>
      <c r="H253" s="178">
        <v>2</v>
      </c>
      <c r="I253" s="179"/>
      <c r="J253" s="180">
        <f>ROUND(I253*H253,2)</f>
        <v>0</v>
      </c>
      <c r="K253" s="176" t="s">
        <v>132</v>
      </c>
      <c r="L253" s="40"/>
      <c r="M253" s="181" t="s">
        <v>19</v>
      </c>
      <c r="N253" s="182" t="s">
        <v>45</v>
      </c>
      <c r="O253" s="65"/>
      <c r="P253" s="183">
        <f>O253*H253</f>
        <v>0</v>
      </c>
      <c r="Q253" s="183">
        <v>1.3334400000000001E-5</v>
      </c>
      <c r="R253" s="183">
        <f>Q253*H253</f>
        <v>2.6668800000000001E-5</v>
      </c>
      <c r="S253" s="183">
        <v>0</v>
      </c>
      <c r="T253" s="18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133</v>
      </c>
      <c r="AT253" s="185" t="s">
        <v>128</v>
      </c>
      <c r="AU253" s="185" t="s">
        <v>84</v>
      </c>
      <c r="AY253" s="18" t="s">
        <v>126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8" t="s">
        <v>82</v>
      </c>
      <c r="BK253" s="186">
        <f>ROUND(I253*H253,2)</f>
        <v>0</v>
      </c>
      <c r="BL253" s="18" t="s">
        <v>133</v>
      </c>
      <c r="BM253" s="185" t="s">
        <v>448</v>
      </c>
    </row>
    <row r="254" spans="1:65" s="2" customFormat="1" ht="126.75">
      <c r="A254" s="35"/>
      <c r="B254" s="36"/>
      <c r="C254" s="37"/>
      <c r="D254" s="187" t="s">
        <v>135</v>
      </c>
      <c r="E254" s="37"/>
      <c r="F254" s="188" t="s">
        <v>449</v>
      </c>
      <c r="G254" s="37"/>
      <c r="H254" s="37"/>
      <c r="I254" s="189"/>
      <c r="J254" s="37"/>
      <c r="K254" s="37"/>
      <c r="L254" s="40"/>
      <c r="M254" s="190"/>
      <c r="N254" s="191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135</v>
      </c>
      <c r="AU254" s="18" t="s">
        <v>84</v>
      </c>
    </row>
    <row r="255" spans="1:65" s="2" customFormat="1" ht="14.45" customHeight="1">
      <c r="A255" s="35"/>
      <c r="B255" s="36"/>
      <c r="C255" s="224" t="s">
        <v>450</v>
      </c>
      <c r="D255" s="224" t="s">
        <v>259</v>
      </c>
      <c r="E255" s="225" t="s">
        <v>451</v>
      </c>
      <c r="F255" s="226" t="s">
        <v>452</v>
      </c>
      <c r="G255" s="227" t="s">
        <v>139</v>
      </c>
      <c r="H255" s="228">
        <v>2</v>
      </c>
      <c r="I255" s="229"/>
      <c r="J255" s="230">
        <f>ROUND(I255*H255,2)</f>
        <v>0</v>
      </c>
      <c r="K255" s="226" t="s">
        <v>132</v>
      </c>
      <c r="L255" s="231"/>
      <c r="M255" s="232" t="s">
        <v>19</v>
      </c>
      <c r="N255" s="233" t="s">
        <v>45</v>
      </c>
      <c r="O255" s="65"/>
      <c r="P255" s="183">
        <f>O255*H255</f>
        <v>0</v>
      </c>
      <c r="Q255" s="183">
        <v>2.5999999999999999E-3</v>
      </c>
      <c r="R255" s="183">
        <f>Q255*H255</f>
        <v>5.1999999999999998E-3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166</v>
      </c>
      <c r="AT255" s="185" t="s">
        <v>259</v>
      </c>
      <c r="AU255" s="185" t="s">
        <v>84</v>
      </c>
      <c r="AY255" s="18" t="s">
        <v>126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82</v>
      </c>
      <c r="BK255" s="186">
        <f>ROUND(I255*H255,2)</f>
        <v>0</v>
      </c>
      <c r="BL255" s="18" t="s">
        <v>133</v>
      </c>
      <c r="BM255" s="185" t="s">
        <v>453</v>
      </c>
    </row>
    <row r="256" spans="1:65" s="14" customFormat="1">
      <c r="B256" s="203"/>
      <c r="C256" s="204"/>
      <c r="D256" s="187" t="s">
        <v>151</v>
      </c>
      <c r="E256" s="205" t="s">
        <v>19</v>
      </c>
      <c r="F256" s="206" t="s">
        <v>454</v>
      </c>
      <c r="G256" s="204"/>
      <c r="H256" s="205" t="s">
        <v>19</v>
      </c>
      <c r="I256" s="207"/>
      <c r="J256" s="204"/>
      <c r="K256" s="204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151</v>
      </c>
      <c r="AU256" s="212" t="s">
        <v>84</v>
      </c>
      <c r="AV256" s="14" t="s">
        <v>82</v>
      </c>
      <c r="AW256" s="14" t="s">
        <v>34</v>
      </c>
      <c r="AX256" s="14" t="s">
        <v>74</v>
      </c>
      <c r="AY256" s="212" t="s">
        <v>126</v>
      </c>
    </row>
    <row r="257" spans="1:65" s="13" customFormat="1">
      <c r="B257" s="192"/>
      <c r="C257" s="193"/>
      <c r="D257" s="187" t="s">
        <v>151</v>
      </c>
      <c r="E257" s="194" t="s">
        <v>19</v>
      </c>
      <c r="F257" s="195" t="s">
        <v>84</v>
      </c>
      <c r="G257" s="193"/>
      <c r="H257" s="196">
        <v>2</v>
      </c>
      <c r="I257" s="197"/>
      <c r="J257" s="193"/>
      <c r="K257" s="193"/>
      <c r="L257" s="198"/>
      <c r="M257" s="199"/>
      <c r="N257" s="200"/>
      <c r="O257" s="200"/>
      <c r="P257" s="200"/>
      <c r="Q257" s="200"/>
      <c r="R257" s="200"/>
      <c r="S257" s="200"/>
      <c r="T257" s="201"/>
      <c r="AT257" s="202" t="s">
        <v>151</v>
      </c>
      <c r="AU257" s="202" t="s">
        <v>84</v>
      </c>
      <c r="AV257" s="13" t="s">
        <v>84</v>
      </c>
      <c r="AW257" s="13" t="s">
        <v>34</v>
      </c>
      <c r="AX257" s="13" t="s">
        <v>82</v>
      </c>
      <c r="AY257" s="202" t="s">
        <v>126</v>
      </c>
    </row>
    <row r="258" spans="1:65" s="2" customFormat="1" ht="14.45" customHeight="1">
      <c r="A258" s="35"/>
      <c r="B258" s="36"/>
      <c r="C258" s="174" t="s">
        <v>455</v>
      </c>
      <c r="D258" s="174" t="s">
        <v>128</v>
      </c>
      <c r="E258" s="175" t="s">
        <v>456</v>
      </c>
      <c r="F258" s="176" t="s">
        <v>457</v>
      </c>
      <c r="G258" s="177" t="s">
        <v>180</v>
      </c>
      <c r="H258" s="178">
        <v>36</v>
      </c>
      <c r="I258" s="179"/>
      <c r="J258" s="180">
        <f>ROUND(I258*H258,2)</f>
        <v>0</v>
      </c>
      <c r="K258" s="176" t="s">
        <v>132</v>
      </c>
      <c r="L258" s="40"/>
      <c r="M258" s="181" t="s">
        <v>19</v>
      </c>
      <c r="N258" s="182" t="s">
        <v>45</v>
      </c>
      <c r="O258" s="65"/>
      <c r="P258" s="183">
        <f>O258*H258</f>
        <v>0</v>
      </c>
      <c r="Q258" s="183">
        <v>6.4999999999999997E-4</v>
      </c>
      <c r="R258" s="183">
        <f>Q258*H258</f>
        <v>2.3399999999999997E-2</v>
      </c>
      <c r="S258" s="183">
        <v>0</v>
      </c>
      <c r="T258" s="18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5" t="s">
        <v>133</v>
      </c>
      <c r="AT258" s="185" t="s">
        <v>128</v>
      </c>
      <c r="AU258" s="185" t="s">
        <v>84</v>
      </c>
      <c r="AY258" s="18" t="s">
        <v>126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18" t="s">
        <v>82</v>
      </c>
      <c r="BK258" s="186">
        <f>ROUND(I258*H258,2)</f>
        <v>0</v>
      </c>
      <c r="BL258" s="18" t="s">
        <v>133</v>
      </c>
      <c r="BM258" s="185" t="s">
        <v>458</v>
      </c>
    </row>
    <row r="259" spans="1:65" s="2" customFormat="1" ht="107.25">
      <c r="A259" s="35"/>
      <c r="B259" s="36"/>
      <c r="C259" s="37"/>
      <c r="D259" s="187" t="s">
        <v>135</v>
      </c>
      <c r="E259" s="37"/>
      <c r="F259" s="188" t="s">
        <v>459</v>
      </c>
      <c r="G259" s="37"/>
      <c r="H259" s="37"/>
      <c r="I259" s="189"/>
      <c r="J259" s="37"/>
      <c r="K259" s="37"/>
      <c r="L259" s="40"/>
      <c r="M259" s="190"/>
      <c r="N259" s="191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135</v>
      </c>
      <c r="AU259" s="18" t="s">
        <v>84</v>
      </c>
    </row>
    <row r="260" spans="1:65" s="2" customFormat="1" ht="14.45" customHeight="1">
      <c r="A260" s="35"/>
      <c r="B260" s="36"/>
      <c r="C260" s="174" t="s">
        <v>460</v>
      </c>
      <c r="D260" s="174" t="s">
        <v>128</v>
      </c>
      <c r="E260" s="175" t="s">
        <v>461</v>
      </c>
      <c r="F260" s="176" t="s">
        <v>462</v>
      </c>
      <c r="G260" s="177" t="s">
        <v>180</v>
      </c>
      <c r="H260" s="178">
        <v>10</v>
      </c>
      <c r="I260" s="179"/>
      <c r="J260" s="180">
        <f>ROUND(I260*H260,2)</f>
        <v>0</v>
      </c>
      <c r="K260" s="176" t="s">
        <v>132</v>
      </c>
      <c r="L260" s="40"/>
      <c r="M260" s="181" t="s">
        <v>19</v>
      </c>
      <c r="N260" s="182" t="s">
        <v>45</v>
      </c>
      <c r="O260" s="65"/>
      <c r="P260" s="183">
        <f>O260*H260</f>
        <v>0</v>
      </c>
      <c r="Q260" s="183">
        <v>3.8000000000000002E-4</v>
      </c>
      <c r="R260" s="183">
        <f>Q260*H260</f>
        <v>3.8000000000000004E-3</v>
      </c>
      <c r="S260" s="183">
        <v>0</v>
      </c>
      <c r="T260" s="18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5" t="s">
        <v>133</v>
      </c>
      <c r="AT260" s="185" t="s">
        <v>128</v>
      </c>
      <c r="AU260" s="185" t="s">
        <v>84</v>
      </c>
      <c r="AY260" s="18" t="s">
        <v>126</v>
      </c>
      <c r="BE260" s="186">
        <f>IF(N260="základní",J260,0)</f>
        <v>0</v>
      </c>
      <c r="BF260" s="186">
        <f>IF(N260="snížená",J260,0)</f>
        <v>0</v>
      </c>
      <c r="BG260" s="186">
        <f>IF(N260="zákl. přenesená",J260,0)</f>
        <v>0</v>
      </c>
      <c r="BH260" s="186">
        <f>IF(N260="sníž. přenesená",J260,0)</f>
        <v>0</v>
      </c>
      <c r="BI260" s="186">
        <f>IF(N260="nulová",J260,0)</f>
        <v>0</v>
      </c>
      <c r="BJ260" s="18" t="s">
        <v>82</v>
      </c>
      <c r="BK260" s="186">
        <f>ROUND(I260*H260,2)</f>
        <v>0</v>
      </c>
      <c r="BL260" s="18" t="s">
        <v>133</v>
      </c>
      <c r="BM260" s="185" t="s">
        <v>463</v>
      </c>
    </row>
    <row r="261" spans="1:65" s="2" customFormat="1" ht="107.25">
      <c r="A261" s="35"/>
      <c r="B261" s="36"/>
      <c r="C261" s="37"/>
      <c r="D261" s="187" t="s">
        <v>135</v>
      </c>
      <c r="E261" s="37"/>
      <c r="F261" s="188" t="s">
        <v>459</v>
      </c>
      <c r="G261" s="37"/>
      <c r="H261" s="37"/>
      <c r="I261" s="189"/>
      <c r="J261" s="37"/>
      <c r="K261" s="37"/>
      <c r="L261" s="40"/>
      <c r="M261" s="190"/>
      <c r="N261" s="191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135</v>
      </c>
      <c r="AU261" s="18" t="s">
        <v>84</v>
      </c>
    </row>
    <row r="262" spans="1:65" s="14" customFormat="1">
      <c r="B262" s="203"/>
      <c r="C262" s="204"/>
      <c r="D262" s="187" t="s">
        <v>151</v>
      </c>
      <c r="E262" s="205" t="s">
        <v>19</v>
      </c>
      <c r="F262" s="206" t="s">
        <v>464</v>
      </c>
      <c r="G262" s="204"/>
      <c r="H262" s="205" t="s">
        <v>19</v>
      </c>
      <c r="I262" s="207"/>
      <c r="J262" s="204"/>
      <c r="K262" s="204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151</v>
      </c>
      <c r="AU262" s="212" t="s">
        <v>84</v>
      </c>
      <c r="AV262" s="14" t="s">
        <v>82</v>
      </c>
      <c r="AW262" s="14" t="s">
        <v>34</v>
      </c>
      <c r="AX262" s="14" t="s">
        <v>74</v>
      </c>
      <c r="AY262" s="212" t="s">
        <v>126</v>
      </c>
    </row>
    <row r="263" spans="1:65" s="13" customFormat="1">
      <c r="B263" s="192"/>
      <c r="C263" s="193"/>
      <c r="D263" s="187" t="s">
        <v>151</v>
      </c>
      <c r="E263" s="194" t="s">
        <v>19</v>
      </c>
      <c r="F263" s="195" t="s">
        <v>177</v>
      </c>
      <c r="G263" s="193"/>
      <c r="H263" s="196">
        <v>10</v>
      </c>
      <c r="I263" s="197"/>
      <c r="J263" s="193"/>
      <c r="K263" s="193"/>
      <c r="L263" s="198"/>
      <c r="M263" s="199"/>
      <c r="N263" s="200"/>
      <c r="O263" s="200"/>
      <c r="P263" s="200"/>
      <c r="Q263" s="200"/>
      <c r="R263" s="200"/>
      <c r="S263" s="200"/>
      <c r="T263" s="201"/>
      <c r="AT263" s="202" t="s">
        <v>151</v>
      </c>
      <c r="AU263" s="202" t="s">
        <v>84</v>
      </c>
      <c r="AV263" s="13" t="s">
        <v>84</v>
      </c>
      <c r="AW263" s="13" t="s">
        <v>34</v>
      </c>
      <c r="AX263" s="13" t="s">
        <v>82</v>
      </c>
      <c r="AY263" s="202" t="s">
        <v>126</v>
      </c>
    </row>
    <row r="264" spans="1:65" s="2" customFormat="1" ht="14.45" customHeight="1">
      <c r="A264" s="35"/>
      <c r="B264" s="36"/>
      <c r="C264" s="174" t="s">
        <v>465</v>
      </c>
      <c r="D264" s="174" t="s">
        <v>128</v>
      </c>
      <c r="E264" s="175" t="s">
        <v>466</v>
      </c>
      <c r="F264" s="176" t="s">
        <v>467</v>
      </c>
      <c r="G264" s="177" t="s">
        <v>131</v>
      </c>
      <c r="H264" s="178">
        <v>14</v>
      </c>
      <c r="I264" s="179"/>
      <c r="J264" s="180">
        <f>ROUND(I264*H264,2)</f>
        <v>0</v>
      </c>
      <c r="K264" s="176" t="s">
        <v>132</v>
      </c>
      <c r="L264" s="40"/>
      <c r="M264" s="181" t="s">
        <v>19</v>
      </c>
      <c r="N264" s="182" t="s">
        <v>45</v>
      </c>
      <c r="O264" s="65"/>
      <c r="P264" s="183">
        <f>O264*H264</f>
        <v>0</v>
      </c>
      <c r="Q264" s="183">
        <v>2.5999999999999999E-3</v>
      </c>
      <c r="R264" s="183">
        <f>Q264*H264</f>
        <v>3.6400000000000002E-2</v>
      </c>
      <c r="S264" s="183">
        <v>0</v>
      </c>
      <c r="T264" s="18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133</v>
      </c>
      <c r="AT264" s="185" t="s">
        <v>128</v>
      </c>
      <c r="AU264" s="185" t="s">
        <v>84</v>
      </c>
      <c r="AY264" s="18" t="s">
        <v>126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82</v>
      </c>
      <c r="BK264" s="186">
        <f>ROUND(I264*H264,2)</f>
        <v>0</v>
      </c>
      <c r="BL264" s="18" t="s">
        <v>133</v>
      </c>
      <c r="BM264" s="185" t="s">
        <v>468</v>
      </c>
    </row>
    <row r="265" spans="1:65" s="2" customFormat="1" ht="107.25">
      <c r="A265" s="35"/>
      <c r="B265" s="36"/>
      <c r="C265" s="37"/>
      <c r="D265" s="187" t="s">
        <v>135</v>
      </c>
      <c r="E265" s="37"/>
      <c r="F265" s="188" t="s">
        <v>459</v>
      </c>
      <c r="G265" s="37"/>
      <c r="H265" s="37"/>
      <c r="I265" s="189"/>
      <c r="J265" s="37"/>
      <c r="K265" s="37"/>
      <c r="L265" s="40"/>
      <c r="M265" s="190"/>
      <c r="N265" s="191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135</v>
      </c>
      <c r="AU265" s="18" t="s">
        <v>84</v>
      </c>
    </row>
    <row r="266" spans="1:65" s="2" customFormat="1" ht="24.2" customHeight="1">
      <c r="A266" s="35"/>
      <c r="B266" s="36"/>
      <c r="C266" s="174" t="s">
        <v>469</v>
      </c>
      <c r="D266" s="174" t="s">
        <v>128</v>
      </c>
      <c r="E266" s="175" t="s">
        <v>470</v>
      </c>
      <c r="F266" s="176" t="s">
        <v>471</v>
      </c>
      <c r="G266" s="177" t="s">
        <v>180</v>
      </c>
      <c r="H266" s="178">
        <v>46</v>
      </c>
      <c r="I266" s="179"/>
      <c r="J266" s="180">
        <f>ROUND(I266*H266,2)</f>
        <v>0</v>
      </c>
      <c r="K266" s="176" t="s">
        <v>132</v>
      </c>
      <c r="L266" s="40"/>
      <c r="M266" s="181" t="s">
        <v>19</v>
      </c>
      <c r="N266" s="182" t="s">
        <v>45</v>
      </c>
      <c r="O266" s="65"/>
      <c r="P266" s="183">
        <f>O266*H266</f>
        <v>0</v>
      </c>
      <c r="Q266" s="183">
        <v>0</v>
      </c>
      <c r="R266" s="183">
        <f>Q266*H266</f>
        <v>0</v>
      </c>
      <c r="S266" s="183">
        <v>0</v>
      </c>
      <c r="T266" s="18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5" t="s">
        <v>133</v>
      </c>
      <c r="AT266" s="185" t="s">
        <v>128</v>
      </c>
      <c r="AU266" s="185" t="s">
        <v>84</v>
      </c>
      <c r="AY266" s="18" t="s">
        <v>126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8" t="s">
        <v>82</v>
      </c>
      <c r="BK266" s="186">
        <f>ROUND(I266*H266,2)</f>
        <v>0</v>
      </c>
      <c r="BL266" s="18" t="s">
        <v>133</v>
      </c>
      <c r="BM266" s="185" t="s">
        <v>472</v>
      </c>
    </row>
    <row r="267" spans="1:65" s="2" customFormat="1" ht="48.75">
      <c r="A267" s="35"/>
      <c r="B267" s="36"/>
      <c r="C267" s="37"/>
      <c r="D267" s="187" t="s">
        <v>135</v>
      </c>
      <c r="E267" s="37"/>
      <c r="F267" s="188" t="s">
        <v>473</v>
      </c>
      <c r="G267" s="37"/>
      <c r="H267" s="37"/>
      <c r="I267" s="189"/>
      <c r="J267" s="37"/>
      <c r="K267" s="37"/>
      <c r="L267" s="40"/>
      <c r="M267" s="190"/>
      <c r="N267" s="191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135</v>
      </c>
      <c r="AU267" s="18" t="s">
        <v>84</v>
      </c>
    </row>
    <row r="268" spans="1:65" s="2" customFormat="1" ht="24.2" customHeight="1">
      <c r="A268" s="35"/>
      <c r="B268" s="36"/>
      <c r="C268" s="174" t="s">
        <v>474</v>
      </c>
      <c r="D268" s="174" t="s">
        <v>128</v>
      </c>
      <c r="E268" s="175" t="s">
        <v>475</v>
      </c>
      <c r="F268" s="176" t="s">
        <v>476</v>
      </c>
      <c r="G268" s="177" t="s">
        <v>131</v>
      </c>
      <c r="H268" s="178">
        <v>14</v>
      </c>
      <c r="I268" s="179"/>
      <c r="J268" s="180">
        <f>ROUND(I268*H268,2)</f>
        <v>0</v>
      </c>
      <c r="K268" s="176" t="s">
        <v>132</v>
      </c>
      <c r="L268" s="40"/>
      <c r="M268" s="181" t="s">
        <v>19</v>
      </c>
      <c r="N268" s="182" t="s">
        <v>45</v>
      </c>
      <c r="O268" s="65"/>
      <c r="P268" s="183">
        <f>O268*H268</f>
        <v>0</v>
      </c>
      <c r="Q268" s="183">
        <v>1.0000000000000001E-5</v>
      </c>
      <c r="R268" s="183">
        <f>Q268*H268</f>
        <v>1.4000000000000001E-4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133</v>
      </c>
      <c r="AT268" s="185" t="s">
        <v>128</v>
      </c>
      <c r="AU268" s="185" t="s">
        <v>84</v>
      </c>
      <c r="AY268" s="18" t="s">
        <v>126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82</v>
      </c>
      <c r="BK268" s="186">
        <f>ROUND(I268*H268,2)</f>
        <v>0</v>
      </c>
      <c r="BL268" s="18" t="s">
        <v>133</v>
      </c>
      <c r="BM268" s="185" t="s">
        <v>477</v>
      </c>
    </row>
    <row r="269" spans="1:65" s="2" customFormat="1" ht="48.75">
      <c r="A269" s="35"/>
      <c r="B269" s="36"/>
      <c r="C269" s="37"/>
      <c r="D269" s="187" t="s">
        <v>135</v>
      </c>
      <c r="E269" s="37"/>
      <c r="F269" s="188" t="s">
        <v>473</v>
      </c>
      <c r="G269" s="37"/>
      <c r="H269" s="37"/>
      <c r="I269" s="189"/>
      <c r="J269" s="37"/>
      <c r="K269" s="37"/>
      <c r="L269" s="40"/>
      <c r="M269" s="190"/>
      <c r="N269" s="191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135</v>
      </c>
      <c r="AU269" s="18" t="s">
        <v>84</v>
      </c>
    </row>
    <row r="270" spans="1:65" s="2" customFormat="1" ht="24.2" customHeight="1">
      <c r="A270" s="35"/>
      <c r="B270" s="36"/>
      <c r="C270" s="174" t="s">
        <v>478</v>
      </c>
      <c r="D270" s="174" t="s">
        <v>128</v>
      </c>
      <c r="E270" s="175" t="s">
        <v>479</v>
      </c>
      <c r="F270" s="176" t="s">
        <v>480</v>
      </c>
      <c r="G270" s="177" t="s">
        <v>180</v>
      </c>
      <c r="H270" s="178">
        <v>190</v>
      </c>
      <c r="I270" s="179"/>
      <c r="J270" s="180">
        <f>ROUND(I270*H270,2)</f>
        <v>0</v>
      </c>
      <c r="K270" s="176" t="s">
        <v>132</v>
      </c>
      <c r="L270" s="40"/>
      <c r="M270" s="181" t="s">
        <v>19</v>
      </c>
      <c r="N270" s="182" t="s">
        <v>45</v>
      </c>
      <c r="O270" s="65"/>
      <c r="P270" s="183">
        <f>O270*H270</f>
        <v>0</v>
      </c>
      <c r="Q270" s="183">
        <v>0.12949959999999999</v>
      </c>
      <c r="R270" s="183">
        <f>Q270*H270</f>
        <v>24.604923999999997</v>
      </c>
      <c r="S270" s="183">
        <v>0</v>
      </c>
      <c r="T270" s="18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5" t="s">
        <v>133</v>
      </c>
      <c r="AT270" s="185" t="s">
        <v>128</v>
      </c>
      <c r="AU270" s="185" t="s">
        <v>84</v>
      </c>
      <c r="AY270" s="18" t="s">
        <v>126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18" t="s">
        <v>82</v>
      </c>
      <c r="BK270" s="186">
        <f>ROUND(I270*H270,2)</f>
        <v>0</v>
      </c>
      <c r="BL270" s="18" t="s">
        <v>133</v>
      </c>
      <c r="BM270" s="185" t="s">
        <v>481</v>
      </c>
    </row>
    <row r="271" spans="1:65" s="2" customFormat="1" ht="97.5">
      <c r="A271" s="35"/>
      <c r="B271" s="36"/>
      <c r="C271" s="37"/>
      <c r="D271" s="187" t="s">
        <v>135</v>
      </c>
      <c r="E271" s="37"/>
      <c r="F271" s="188" t="s">
        <v>482</v>
      </c>
      <c r="G271" s="37"/>
      <c r="H271" s="37"/>
      <c r="I271" s="189"/>
      <c r="J271" s="37"/>
      <c r="K271" s="37"/>
      <c r="L271" s="40"/>
      <c r="M271" s="190"/>
      <c r="N271" s="191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135</v>
      </c>
      <c r="AU271" s="18" t="s">
        <v>84</v>
      </c>
    </row>
    <row r="272" spans="1:65" s="2" customFormat="1" ht="14.45" customHeight="1">
      <c r="A272" s="35"/>
      <c r="B272" s="36"/>
      <c r="C272" s="224" t="s">
        <v>483</v>
      </c>
      <c r="D272" s="224" t="s">
        <v>259</v>
      </c>
      <c r="E272" s="225" t="s">
        <v>484</v>
      </c>
      <c r="F272" s="226" t="s">
        <v>485</v>
      </c>
      <c r="G272" s="227" t="s">
        <v>180</v>
      </c>
      <c r="H272" s="228">
        <v>199.5</v>
      </c>
      <c r="I272" s="229"/>
      <c r="J272" s="230">
        <f>ROUND(I272*H272,2)</f>
        <v>0</v>
      </c>
      <c r="K272" s="226" t="s">
        <v>132</v>
      </c>
      <c r="L272" s="231"/>
      <c r="M272" s="232" t="s">
        <v>19</v>
      </c>
      <c r="N272" s="233" t="s">
        <v>45</v>
      </c>
      <c r="O272" s="65"/>
      <c r="P272" s="183">
        <f>O272*H272</f>
        <v>0</v>
      </c>
      <c r="Q272" s="183">
        <v>4.4999999999999998E-2</v>
      </c>
      <c r="R272" s="183">
        <f>Q272*H272</f>
        <v>8.9774999999999991</v>
      </c>
      <c r="S272" s="183">
        <v>0</v>
      </c>
      <c r="T272" s="18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5" t="s">
        <v>166</v>
      </c>
      <c r="AT272" s="185" t="s">
        <v>259</v>
      </c>
      <c r="AU272" s="185" t="s">
        <v>84</v>
      </c>
      <c r="AY272" s="18" t="s">
        <v>126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18" t="s">
        <v>82</v>
      </c>
      <c r="BK272" s="186">
        <f>ROUND(I272*H272,2)</f>
        <v>0</v>
      </c>
      <c r="BL272" s="18" t="s">
        <v>133</v>
      </c>
      <c r="BM272" s="185" t="s">
        <v>486</v>
      </c>
    </row>
    <row r="273" spans="1:65" s="13" customFormat="1">
      <c r="B273" s="192"/>
      <c r="C273" s="193"/>
      <c r="D273" s="187" t="s">
        <v>151</v>
      </c>
      <c r="E273" s="193"/>
      <c r="F273" s="195" t="s">
        <v>487</v>
      </c>
      <c r="G273" s="193"/>
      <c r="H273" s="196">
        <v>199.5</v>
      </c>
      <c r="I273" s="197"/>
      <c r="J273" s="193"/>
      <c r="K273" s="193"/>
      <c r="L273" s="198"/>
      <c r="M273" s="199"/>
      <c r="N273" s="200"/>
      <c r="O273" s="200"/>
      <c r="P273" s="200"/>
      <c r="Q273" s="200"/>
      <c r="R273" s="200"/>
      <c r="S273" s="200"/>
      <c r="T273" s="201"/>
      <c r="AT273" s="202" t="s">
        <v>151</v>
      </c>
      <c r="AU273" s="202" t="s">
        <v>84</v>
      </c>
      <c r="AV273" s="13" t="s">
        <v>84</v>
      </c>
      <c r="AW273" s="13" t="s">
        <v>4</v>
      </c>
      <c r="AX273" s="13" t="s">
        <v>82</v>
      </c>
      <c r="AY273" s="202" t="s">
        <v>126</v>
      </c>
    </row>
    <row r="274" spans="1:65" s="2" customFormat="1" ht="24.2" customHeight="1">
      <c r="A274" s="35"/>
      <c r="B274" s="36"/>
      <c r="C274" s="174" t="s">
        <v>488</v>
      </c>
      <c r="D274" s="174" t="s">
        <v>128</v>
      </c>
      <c r="E274" s="175" t="s">
        <v>489</v>
      </c>
      <c r="F274" s="176" t="s">
        <v>490</v>
      </c>
      <c r="G274" s="177" t="s">
        <v>180</v>
      </c>
      <c r="H274" s="178">
        <v>136</v>
      </c>
      <c r="I274" s="179"/>
      <c r="J274" s="180">
        <f>ROUND(I274*H274,2)</f>
        <v>0</v>
      </c>
      <c r="K274" s="176" t="s">
        <v>132</v>
      </c>
      <c r="L274" s="40"/>
      <c r="M274" s="181" t="s">
        <v>19</v>
      </c>
      <c r="N274" s="182" t="s">
        <v>45</v>
      </c>
      <c r="O274" s="65"/>
      <c r="P274" s="183">
        <f>O274*H274</f>
        <v>0</v>
      </c>
      <c r="Q274" s="183">
        <v>0.16849059999999999</v>
      </c>
      <c r="R274" s="183">
        <f>Q274*H274</f>
        <v>22.9147216</v>
      </c>
      <c r="S274" s="183">
        <v>0</v>
      </c>
      <c r="T274" s="18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5" t="s">
        <v>133</v>
      </c>
      <c r="AT274" s="185" t="s">
        <v>128</v>
      </c>
      <c r="AU274" s="185" t="s">
        <v>84</v>
      </c>
      <c r="AY274" s="18" t="s">
        <v>126</v>
      </c>
      <c r="BE274" s="186">
        <f>IF(N274="základní",J274,0)</f>
        <v>0</v>
      </c>
      <c r="BF274" s="186">
        <f>IF(N274="snížená",J274,0)</f>
        <v>0</v>
      </c>
      <c r="BG274" s="186">
        <f>IF(N274="zákl. přenesená",J274,0)</f>
        <v>0</v>
      </c>
      <c r="BH274" s="186">
        <f>IF(N274="sníž. přenesená",J274,0)</f>
        <v>0</v>
      </c>
      <c r="BI274" s="186">
        <f>IF(N274="nulová",J274,0)</f>
        <v>0</v>
      </c>
      <c r="BJ274" s="18" t="s">
        <v>82</v>
      </c>
      <c r="BK274" s="186">
        <f>ROUND(I274*H274,2)</f>
        <v>0</v>
      </c>
      <c r="BL274" s="18" t="s">
        <v>133</v>
      </c>
      <c r="BM274" s="185" t="s">
        <v>491</v>
      </c>
    </row>
    <row r="275" spans="1:65" s="2" customFormat="1" ht="97.5">
      <c r="A275" s="35"/>
      <c r="B275" s="36"/>
      <c r="C275" s="37"/>
      <c r="D275" s="187" t="s">
        <v>135</v>
      </c>
      <c r="E275" s="37"/>
      <c r="F275" s="188" t="s">
        <v>492</v>
      </c>
      <c r="G275" s="37"/>
      <c r="H275" s="37"/>
      <c r="I275" s="189"/>
      <c r="J275" s="37"/>
      <c r="K275" s="37"/>
      <c r="L275" s="40"/>
      <c r="M275" s="190"/>
      <c r="N275" s="191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135</v>
      </c>
      <c r="AU275" s="18" t="s">
        <v>84</v>
      </c>
    </row>
    <row r="276" spans="1:65" s="2" customFormat="1" ht="14.45" customHeight="1">
      <c r="A276" s="35"/>
      <c r="B276" s="36"/>
      <c r="C276" s="224" t="s">
        <v>493</v>
      </c>
      <c r="D276" s="224" t="s">
        <v>259</v>
      </c>
      <c r="E276" s="225" t="s">
        <v>494</v>
      </c>
      <c r="F276" s="226" t="s">
        <v>495</v>
      </c>
      <c r="G276" s="227" t="s">
        <v>180</v>
      </c>
      <c r="H276" s="228">
        <v>142.80000000000001</v>
      </c>
      <c r="I276" s="229"/>
      <c r="J276" s="230">
        <f>ROUND(I276*H276,2)</f>
        <v>0</v>
      </c>
      <c r="K276" s="226" t="s">
        <v>132</v>
      </c>
      <c r="L276" s="231"/>
      <c r="M276" s="232" t="s">
        <v>19</v>
      </c>
      <c r="N276" s="233" t="s">
        <v>45</v>
      </c>
      <c r="O276" s="65"/>
      <c r="P276" s="183">
        <f>O276*H276</f>
        <v>0</v>
      </c>
      <c r="Q276" s="183">
        <v>0.125</v>
      </c>
      <c r="R276" s="183">
        <f>Q276*H276</f>
        <v>17.850000000000001</v>
      </c>
      <c r="S276" s="183">
        <v>0</v>
      </c>
      <c r="T276" s="18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5" t="s">
        <v>166</v>
      </c>
      <c r="AT276" s="185" t="s">
        <v>259</v>
      </c>
      <c r="AU276" s="185" t="s">
        <v>84</v>
      </c>
      <c r="AY276" s="18" t="s">
        <v>126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18" t="s">
        <v>82</v>
      </c>
      <c r="BK276" s="186">
        <f>ROUND(I276*H276,2)</f>
        <v>0</v>
      </c>
      <c r="BL276" s="18" t="s">
        <v>133</v>
      </c>
      <c r="BM276" s="185" t="s">
        <v>496</v>
      </c>
    </row>
    <row r="277" spans="1:65" s="2" customFormat="1" ht="19.5">
      <c r="A277" s="35"/>
      <c r="B277" s="36"/>
      <c r="C277" s="37"/>
      <c r="D277" s="187" t="s">
        <v>497</v>
      </c>
      <c r="E277" s="37"/>
      <c r="F277" s="188" t="s">
        <v>498</v>
      </c>
      <c r="G277" s="37"/>
      <c r="H277" s="37"/>
      <c r="I277" s="189"/>
      <c r="J277" s="37"/>
      <c r="K277" s="37"/>
      <c r="L277" s="40"/>
      <c r="M277" s="190"/>
      <c r="N277" s="191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497</v>
      </c>
      <c r="AU277" s="18" t="s">
        <v>84</v>
      </c>
    </row>
    <row r="278" spans="1:65" s="13" customFormat="1">
      <c r="B278" s="192"/>
      <c r="C278" s="193"/>
      <c r="D278" s="187" t="s">
        <v>151</v>
      </c>
      <c r="E278" s="193"/>
      <c r="F278" s="195" t="s">
        <v>499</v>
      </c>
      <c r="G278" s="193"/>
      <c r="H278" s="196">
        <v>142.80000000000001</v>
      </c>
      <c r="I278" s="197"/>
      <c r="J278" s="193"/>
      <c r="K278" s="193"/>
      <c r="L278" s="198"/>
      <c r="M278" s="199"/>
      <c r="N278" s="200"/>
      <c r="O278" s="200"/>
      <c r="P278" s="200"/>
      <c r="Q278" s="200"/>
      <c r="R278" s="200"/>
      <c r="S278" s="200"/>
      <c r="T278" s="201"/>
      <c r="AT278" s="202" t="s">
        <v>151</v>
      </c>
      <c r="AU278" s="202" t="s">
        <v>84</v>
      </c>
      <c r="AV278" s="13" t="s">
        <v>84</v>
      </c>
      <c r="AW278" s="13" t="s">
        <v>4</v>
      </c>
      <c r="AX278" s="13" t="s">
        <v>82</v>
      </c>
      <c r="AY278" s="202" t="s">
        <v>126</v>
      </c>
    </row>
    <row r="279" spans="1:65" s="2" customFormat="1" ht="14.45" customHeight="1">
      <c r="A279" s="35"/>
      <c r="B279" s="36"/>
      <c r="C279" s="174" t="s">
        <v>500</v>
      </c>
      <c r="D279" s="174" t="s">
        <v>128</v>
      </c>
      <c r="E279" s="175" t="s">
        <v>501</v>
      </c>
      <c r="F279" s="176" t="s">
        <v>502</v>
      </c>
      <c r="G279" s="177" t="s">
        <v>186</v>
      </c>
      <c r="H279" s="178">
        <v>12.5</v>
      </c>
      <c r="I279" s="179"/>
      <c r="J279" s="180">
        <f>ROUND(I279*H279,2)</f>
        <v>0</v>
      </c>
      <c r="K279" s="176" t="s">
        <v>132</v>
      </c>
      <c r="L279" s="40"/>
      <c r="M279" s="181" t="s">
        <v>19</v>
      </c>
      <c r="N279" s="182" t="s">
        <v>45</v>
      </c>
      <c r="O279" s="65"/>
      <c r="P279" s="183">
        <f>O279*H279</f>
        <v>0</v>
      </c>
      <c r="Q279" s="183">
        <v>2.2563399999999998</v>
      </c>
      <c r="R279" s="183">
        <f>Q279*H279</f>
        <v>28.204249999999998</v>
      </c>
      <c r="S279" s="183">
        <v>0</v>
      </c>
      <c r="T279" s="18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5" t="s">
        <v>133</v>
      </c>
      <c r="AT279" s="185" t="s">
        <v>128</v>
      </c>
      <c r="AU279" s="185" t="s">
        <v>84</v>
      </c>
      <c r="AY279" s="18" t="s">
        <v>126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18" t="s">
        <v>82</v>
      </c>
      <c r="BK279" s="186">
        <f>ROUND(I279*H279,2)</f>
        <v>0</v>
      </c>
      <c r="BL279" s="18" t="s">
        <v>133</v>
      </c>
      <c r="BM279" s="185" t="s">
        <v>503</v>
      </c>
    </row>
    <row r="280" spans="1:65" s="13" customFormat="1">
      <c r="B280" s="192"/>
      <c r="C280" s="193"/>
      <c r="D280" s="187" t="s">
        <v>151</v>
      </c>
      <c r="E280" s="194" t="s">
        <v>19</v>
      </c>
      <c r="F280" s="195" t="s">
        <v>504</v>
      </c>
      <c r="G280" s="193"/>
      <c r="H280" s="196">
        <v>5.7</v>
      </c>
      <c r="I280" s="197"/>
      <c r="J280" s="193"/>
      <c r="K280" s="193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151</v>
      </c>
      <c r="AU280" s="202" t="s">
        <v>84</v>
      </c>
      <c r="AV280" s="13" t="s">
        <v>84</v>
      </c>
      <c r="AW280" s="13" t="s">
        <v>34</v>
      </c>
      <c r="AX280" s="13" t="s">
        <v>74</v>
      </c>
      <c r="AY280" s="202" t="s">
        <v>126</v>
      </c>
    </row>
    <row r="281" spans="1:65" s="13" customFormat="1">
      <c r="B281" s="192"/>
      <c r="C281" s="193"/>
      <c r="D281" s="187" t="s">
        <v>151</v>
      </c>
      <c r="E281" s="194" t="s">
        <v>19</v>
      </c>
      <c r="F281" s="195" t="s">
        <v>505</v>
      </c>
      <c r="G281" s="193"/>
      <c r="H281" s="196">
        <v>6.8</v>
      </c>
      <c r="I281" s="197"/>
      <c r="J281" s="193"/>
      <c r="K281" s="193"/>
      <c r="L281" s="198"/>
      <c r="M281" s="199"/>
      <c r="N281" s="200"/>
      <c r="O281" s="200"/>
      <c r="P281" s="200"/>
      <c r="Q281" s="200"/>
      <c r="R281" s="200"/>
      <c r="S281" s="200"/>
      <c r="T281" s="201"/>
      <c r="AT281" s="202" t="s">
        <v>151</v>
      </c>
      <c r="AU281" s="202" t="s">
        <v>84</v>
      </c>
      <c r="AV281" s="13" t="s">
        <v>84</v>
      </c>
      <c r="AW281" s="13" t="s">
        <v>34</v>
      </c>
      <c r="AX281" s="13" t="s">
        <v>74</v>
      </c>
      <c r="AY281" s="202" t="s">
        <v>126</v>
      </c>
    </row>
    <row r="282" spans="1:65" s="15" customFormat="1">
      <c r="B282" s="213"/>
      <c r="C282" s="214"/>
      <c r="D282" s="187" t="s">
        <v>151</v>
      </c>
      <c r="E282" s="215" t="s">
        <v>19</v>
      </c>
      <c r="F282" s="216" t="s">
        <v>205</v>
      </c>
      <c r="G282" s="214"/>
      <c r="H282" s="217">
        <v>12.5</v>
      </c>
      <c r="I282" s="218"/>
      <c r="J282" s="214"/>
      <c r="K282" s="214"/>
      <c r="L282" s="219"/>
      <c r="M282" s="220"/>
      <c r="N282" s="221"/>
      <c r="O282" s="221"/>
      <c r="P282" s="221"/>
      <c r="Q282" s="221"/>
      <c r="R282" s="221"/>
      <c r="S282" s="221"/>
      <c r="T282" s="222"/>
      <c r="AT282" s="223" t="s">
        <v>151</v>
      </c>
      <c r="AU282" s="223" t="s">
        <v>84</v>
      </c>
      <c r="AV282" s="15" t="s">
        <v>133</v>
      </c>
      <c r="AW282" s="15" t="s">
        <v>34</v>
      </c>
      <c r="AX282" s="15" t="s">
        <v>82</v>
      </c>
      <c r="AY282" s="223" t="s">
        <v>126</v>
      </c>
    </row>
    <row r="283" spans="1:65" s="2" customFormat="1" ht="24.2" customHeight="1">
      <c r="A283" s="35"/>
      <c r="B283" s="36"/>
      <c r="C283" s="174" t="s">
        <v>506</v>
      </c>
      <c r="D283" s="174" t="s">
        <v>128</v>
      </c>
      <c r="E283" s="175" t="s">
        <v>507</v>
      </c>
      <c r="F283" s="176" t="s">
        <v>508</v>
      </c>
      <c r="G283" s="177" t="s">
        <v>180</v>
      </c>
      <c r="H283" s="178">
        <v>140.38999999999999</v>
      </c>
      <c r="I283" s="179"/>
      <c r="J283" s="180">
        <f>ROUND(I283*H283,2)</f>
        <v>0</v>
      </c>
      <c r="K283" s="176" t="s">
        <v>132</v>
      </c>
      <c r="L283" s="40"/>
      <c r="M283" s="181" t="s">
        <v>19</v>
      </c>
      <c r="N283" s="182" t="s">
        <v>45</v>
      </c>
      <c r="O283" s="65"/>
      <c r="P283" s="183">
        <f>O283*H283</f>
        <v>0</v>
      </c>
      <c r="Q283" s="183">
        <v>6.0506299999999998E-4</v>
      </c>
      <c r="R283" s="183">
        <f>Q283*H283</f>
        <v>8.4944794569999982E-2</v>
      </c>
      <c r="S283" s="183">
        <v>0</v>
      </c>
      <c r="T283" s="18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5" t="s">
        <v>133</v>
      </c>
      <c r="AT283" s="185" t="s">
        <v>128</v>
      </c>
      <c r="AU283" s="185" t="s">
        <v>84</v>
      </c>
      <c r="AY283" s="18" t="s">
        <v>126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8" t="s">
        <v>82</v>
      </c>
      <c r="BK283" s="186">
        <f>ROUND(I283*H283,2)</f>
        <v>0</v>
      </c>
      <c r="BL283" s="18" t="s">
        <v>133</v>
      </c>
      <c r="BM283" s="185" t="s">
        <v>509</v>
      </c>
    </row>
    <row r="284" spans="1:65" s="2" customFormat="1" ht="29.25">
      <c r="A284" s="35"/>
      <c r="B284" s="36"/>
      <c r="C284" s="37"/>
      <c r="D284" s="187" t="s">
        <v>135</v>
      </c>
      <c r="E284" s="37"/>
      <c r="F284" s="188" t="s">
        <v>510</v>
      </c>
      <c r="G284" s="37"/>
      <c r="H284" s="37"/>
      <c r="I284" s="189"/>
      <c r="J284" s="37"/>
      <c r="K284" s="37"/>
      <c r="L284" s="40"/>
      <c r="M284" s="190"/>
      <c r="N284" s="191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135</v>
      </c>
      <c r="AU284" s="18" t="s">
        <v>84</v>
      </c>
    </row>
    <row r="285" spans="1:65" s="2" customFormat="1" ht="14.45" customHeight="1">
      <c r="A285" s="35"/>
      <c r="B285" s="36"/>
      <c r="C285" s="174" t="s">
        <v>511</v>
      </c>
      <c r="D285" s="174" t="s">
        <v>128</v>
      </c>
      <c r="E285" s="175" t="s">
        <v>512</v>
      </c>
      <c r="F285" s="176" t="s">
        <v>513</v>
      </c>
      <c r="G285" s="177" t="s">
        <v>180</v>
      </c>
      <c r="H285" s="178">
        <v>140.38999999999999</v>
      </c>
      <c r="I285" s="179"/>
      <c r="J285" s="180">
        <f>ROUND(I285*H285,2)</f>
        <v>0</v>
      </c>
      <c r="K285" s="176" t="s">
        <v>132</v>
      </c>
      <c r="L285" s="40"/>
      <c r="M285" s="181" t="s">
        <v>19</v>
      </c>
      <c r="N285" s="182" t="s">
        <v>45</v>
      </c>
      <c r="O285" s="65"/>
      <c r="P285" s="183">
        <f>O285*H285</f>
        <v>0</v>
      </c>
      <c r="Q285" s="183">
        <v>1.6449999999999999E-6</v>
      </c>
      <c r="R285" s="183">
        <f>Q285*H285</f>
        <v>2.3094154999999997E-4</v>
      </c>
      <c r="S285" s="183">
        <v>0</v>
      </c>
      <c r="T285" s="18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133</v>
      </c>
      <c r="AT285" s="185" t="s">
        <v>128</v>
      </c>
      <c r="AU285" s="185" t="s">
        <v>84</v>
      </c>
      <c r="AY285" s="18" t="s">
        <v>126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8" t="s">
        <v>82</v>
      </c>
      <c r="BK285" s="186">
        <f>ROUND(I285*H285,2)</f>
        <v>0</v>
      </c>
      <c r="BL285" s="18" t="s">
        <v>133</v>
      </c>
      <c r="BM285" s="185" t="s">
        <v>514</v>
      </c>
    </row>
    <row r="286" spans="1:65" s="2" customFormat="1" ht="29.25">
      <c r="A286" s="35"/>
      <c r="B286" s="36"/>
      <c r="C286" s="37"/>
      <c r="D286" s="187" t="s">
        <v>135</v>
      </c>
      <c r="E286" s="37"/>
      <c r="F286" s="188" t="s">
        <v>515</v>
      </c>
      <c r="G286" s="37"/>
      <c r="H286" s="37"/>
      <c r="I286" s="189"/>
      <c r="J286" s="37"/>
      <c r="K286" s="37"/>
      <c r="L286" s="40"/>
      <c r="M286" s="190"/>
      <c r="N286" s="191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135</v>
      </c>
      <c r="AU286" s="18" t="s">
        <v>84</v>
      </c>
    </row>
    <row r="287" spans="1:65" s="2" customFormat="1" ht="14.45" customHeight="1">
      <c r="A287" s="35"/>
      <c r="B287" s="36"/>
      <c r="C287" s="174" t="s">
        <v>516</v>
      </c>
      <c r="D287" s="174" t="s">
        <v>128</v>
      </c>
      <c r="E287" s="175" t="s">
        <v>517</v>
      </c>
      <c r="F287" s="176" t="s">
        <v>518</v>
      </c>
      <c r="G287" s="177" t="s">
        <v>519</v>
      </c>
      <c r="H287" s="178">
        <v>1</v>
      </c>
      <c r="I287" s="179"/>
      <c r="J287" s="180">
        <f>ROUND(I287*H287,2)</f>
        <v>0</v>
      </c>
      <c r="K287" s="176" t="s">
        <v>520</v>
      </c>
      <c r="L287" s="40"/>
      <c r="M287" s="181" t="s">
        <v>19</v>
      </c>
      <c r="N287" s="182" t="s">
        <v>45</v>
      </c>
      <c r="O287" s="65"/>
      <c r="P287" s="183">
        <f>O287*H287</f>
        <v>0</v>
      </c>
      <c r="Q287" s="183">
        <v>0</v>
      </c>
      <c r="R287" s="183">
        <f>Q287*H287</f>
        <v>0</v>
      </c>
      <c r="S287" s="183">
        <v>0</v>
      </c>
      <c r="T287" s="18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5" t="s">
        <v>133</v>
      </c>
      <c r="AT287" s="185" t="s">
        <v>128</v>
      </c>
      <c r="AU287" s="185" t="s">
        <v>84</v>
      </c>
      <c r="AY287" s="18" t="s">
        <v>126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18" t="s">
        <v>82</v>
      </c>
      <c r="BK287" s="186">
        <f>ROUND(I287*H287,2)</f>
        <v>0</v>
      </c>
      <c r="BL287" s="18" t="s">
        <v>133</v>
      </c>
      <c r="BM287" s="185" t="s">
        <v>521</v>
      </c>
    </row>
    <row r="288" spans="1:65" s="12" customFormat="1" ht="22.9" customHeight="1">
      <c r="B288" s="158"/>
      <c r="C288" s="159"/>
      <c r="D288" s="160" t="s">
        <v>73</v>
      </c>
      <c r="E288" s="172" t="s">
        <v>522</v>
      </c>
      <c r="F288" s="172" t="s">
        <v>523</v>
      </c>
      <c r="G288" s="159"/>
      <c r="H288" s="159"/>
      <c r="I288" s="162"/>
      <c r="J288" s="173">
        <f>BK288</f>
        <v>0</v>
      </c>
      <c r="K288" s="159"/>
      <c r="L288" s="164"/>
      <c r="M288" s="165"/>
      <c r="N288" s="166"/>
      <c r="O288" s="166"/>
      <c r="P288" s="167">
        <f>SUM(P289:P302)</f>
        <v>0</v>
      </c>
      <c r="Q288" s="166"/>
      <c r="R288" s="167">
        <f>SUM(R289:R302)</f>
        <v>0</v>
      </c>
      <c r="S288" s="166"/>
      <c r="T288" s="168">
        <f>SUM(T289:T302)</f>
        <v>0</v>
      </c>
      <c r="AR288" s="169" t="s">
        <v>82</v>
      </c>
      <c r="AT288" s="170" t="s">
        <v>73</v>
      </c>
      <c r="AU288" s="170" t="s">
        <v>82</v>
      </c>
      <c r="AY288" s="169" t="s">
        <v>126</v>
      </c>
      <c r="BK288" s="171">
        <f>SUM(BK289:BK302)</f>
        <v>0</v>
      </c>
    </row>
    <row r="289" spans="1:65" s="2" customFormat="1" ht="24.2" customHeight="1">
      <c r="A289" s="35"/>
      <c r="B289" s="36"/>
      <c r="C289" s="174" t="s">
        <v>524</v>
      </c>
      <c r="D289" s="174" t="s">
        <v>128</v>
      </c>
      <c r="E289" s="175" t="s">
        <v>525</v>
      </c>
      <c r="F289" s="176" t="s">
        <v>526</v>
      </c>
      <c r="G289" s="177" t="s">
        <v>262</v>
      </c>
      <c r="H289" s="178">
        <v>62.018999999999998</v>
      </c>
      <c r="I289" s="179"/>
      <c r="J289" s="180">
        <f>ROUND(I289*H289,2)</f>
        <v>0</v>
      </c>
      <c r="K289" s="176" t="s">
        <v>132</v>
      </c>
      <c r="L289" s="40"/>
      <c r="M289" s="181" t="s">
        <v>19</v>
      </c>
      <c r="N289" s="182" t="s">
        <v>45</v>
      </c>
      <c r="O289" s="65"/>
      <c r="P289" s="183">
        <f>O289*H289</f>
        <v>0</v>
      </c>
      <c r="Q289" s="183">
        <v>0</v>
      </c>
      <c r="R289" s="183">
        <f>Q289*H289</f>
        <v>0</v>
      </c>
      <c r="S289" s="183">
        <v>0</v>
      </c>
      <c r="T289" s="18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5" t="s">
        <v>133</v>
      </c>
      <c r="AT289" s="185" t="s">
        <v>128</v>
      </c>
      <c r="AU289" s="185" t="s">
        <v>84</v>
      </c>
      <c r="AY289" s="18" t="s">
        <v>126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18" t="s">
        <v>82</v>
      </c>
      <c r="BK289" s="186">
        <f>ROUND(I289*H289,2)</f>
        <v>0</v>
      </c>
      <c r="BL289" s="18" t="s">
        <v>133</v>
      </c>
      <c r="BM289" s="185" t="s">
        <v>527</v>
      </c>
    </row>
    <row r="290" spans="1:65" s="2" customFormat="1" ht="78">
      <c r="A290" s="35"/>
      <c r="B290" s="36"/>
      <c r="C290" s="37"/>
      <c r="D290" s="187" t="s">
        <v>135</v>
      </c>
      <c r="E290" s="37"/>
      <c r="F290" s="188" t="s">
        <v>528</v>
      </c>
      <c r="G290" s="37"/>
      <c r="H290" s="37"/>
      <c r="I290" s="189"/>
      <c r="J290" s="37"/>
      <c r="K290" s="37"/>
      <c r="L290" s="40"/>
      <c r="M290" s="190"/>
      <c r="N290" s="191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135</v>
      </c>
      <c r="AU290" s="18" t="s">
        <v>84</v>
      </c>
    </row>
    <row r="291" spans="1:65" s="2" customFormat="1" ht="24.2" customHeight="1">
      <c r="A291" s="35"/>
      <c r="B291" s="36"/>
      <c r="C291" s="174" t="s">
        <v>529</v>
      </c>
      <c r="D291" s="174" t="s">
        <v>128</v>
      </c>
      <c r="E291" s="175" t="s">
        <v>530</v>
      </c>
      <c r="F291" s="176" t="s">
        <v>531</v>
      </c>
      <c r="G291" s="177" t="s">
        <v>262</v>
      </c>
      <c r="H291" s="178">
        <v>376.58600000000001</v>
      </c>
      <c r="I291" s="179"/>
      <c r="J291" s="180">
        <f>ROUND(I291*H291,2)</f>
        <v>0</v>
      </c>
      <c r="K291" s="176" t="s">
        <v>132</v>
      </c>
      <c r="L291" s="40"/>
      <c r="M291" s="181" t="s">
        <v>19</v>
      </c>
      <c r="N291" s="182" t="s">
        <v>45</v>
      </c>
      <c r="O291" s="65"/>
      <c r="P291" s="183">
        <f>O291*H291</f>
        <v>0</v>
      </c>
      <c r="Q291" s="183">
        <v>0</v>
      </c>
      <c r="R291" s="183">
        <f>Q291*H291</f>
        <v>0</v>
      </c>
      <c r="S291" s="183">
        <v>0</v>
      </c>
      <c r="T291" s="18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133</v>
      </c>
      <c r="AT291" s="185" t="s">
        <v>128</v>
      </c>
      <c r="AU291" s="185" t="s">
        <v>84</v>
      </c>
      <c r="AY291" s="18" t="s">
        <v>126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8" t="s">
        <v>82</v>
      </c>
      <c r="BK291" s="186">
        <f>ROUND(I291*H291,2)</f>
        <v>0</v>
      </c>
      <c r="BL291" s="18" t="s">
        <v>133</v>
      </c>
      <c r="BM291" s="185" t="s">
        <v>532</v>
      </c>
    </row>
    <row r="292" spans="1:65" s="2" customFormat="1" ht="78">
      <c r="A292" s="35"/>
      <c r="B292" s="36"/>
      <c r="C292" s="37"/>
      <c r="D292" s="187" t="s">
        <v>135</v>
      </c>
      <c r="E292" s="37"/>
      <c r="F292" s="188" t="s">
        <v>528</v>
      </c>
      <c r="G292" s="37"/>
      <c r="H292" s="37"/>
      <c r="I292" s="189"/>
      <c r="J292" s="37"/>
      <c r="K292" s="37"/>
      <c r="L292" s="40"/>
      <c r="M292" s="190"/>
      <c r="N292" s="191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135</v>
      </c>
      <c r="AU292" s="18" t="s">
        <v>84</v>
      </c>
    </row>
    <row r="293" spans="1:65" s="14" customFormat="1">
      <c r="B293" s="203"/>
      <c r="C293" s="204"/>
      <c r="D293" s="187" t="s">
        <v>151</v>
      </c>
      <c r="E293" s="205" t="s">
        <v>19</v>
      </c>
      <c r="F293" s="206" t="s">
        <v>533</v>
      </c>
      <c r="G293" s="204"/>
      <c r="H293" s="205" t="s">
        <v>19</v>
      </c>
      <c r="I293" s="207"/>
      <c r="J293" s="204"/>
      <c r="K293" s="204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151</v>
      </c>
      <c r="AU293" s="212" t="s">
        <v>84</v>
      </c>
      <c r="AV293" s="14" t="s">
        <v>82</v>
      </c>
      <c r="AW293" s="14" t="s">
        <v>34</v>
      </c>
      <c r="AX293" s="14" t="s">
        <v>74</v>
      </c>
      <c r="AY293" s="212" t="s">
        <v>126</v>
      </c>
    </row>
    <row r="294" spans="1:65" s="13" customFormat="1">
      <c r="B294" s="192"/>
      <c r="C294" s="193"/>
      <c r="D294" s="187" t="s">
        <v>151</v>
      </c>
      <c r="E294" s="194" t="s">
        <v>19</v>
      </c>
      <c r="F294" s="195" t="s">
        <v>534</v>
      </c>
      <c r="G294" s="193"/>
      <c r="H294" s="196">
        <v>196.672</v>
      </c>
      <c r="I294" s="197"/>
      <c r="J294" s="193"/>
      <c r="K294" s="193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151</v>
      </c>
      <c r="AU294" s="202" t="s">
        <v>84</v>
      </c>
      <c r="AV294" s="13" t="s">
        <v>84</v>
      </c>
      <c r="AW294" s="13" t="s">
        <v>34</v>
      </c>
      <c r="AX294" s="13" t="s">
        <v>74</v>
      </c>
      <c r="AY294" s="202" t="s">
        <v>126</v>
      </c>
    </row>
    <row r="295" spans="1:65" s="14" customFormat="1">
      <c r="B295" s="203"/>
      <c r="C295" s="204"/>
      <c r="D295" s="187" t="s">
        <v>151</v>
      </c>
      <c r="E295" s="205" t="s">
        <v>19</v>
      </c>
      <c r="F295" s="206" t="s">
        <v>535</v>
      </c>
      <c r="G295" s="204"/>
      <c r="H295" s="205" t="s">
        <v>19</v>
      </c>
      <c r="I295" s="207"/>
      <c r="J295" s="204"/>
      <c r="K295" s="204"/>
      <c r="L295" s="208"/>
      <c r="M295" s="209"/>
      <c r="N295" s="210"/>
      <c r="O295" s="210"/>
      <c r="P295" s="210"/>
      <c r="Q295" s="210"/>
      <c r="R295" s="210"/>
      <c r="S295" s="210"/>
      <c r="T295" s="211"/>
      <c r="AT295" s="212" t="s">
        <v>151</v>
      </c>
      <c r="AU295" s="212" t="s">
        <v>84</v>
      </c>
      <c r="AV295" s="14" t="s">
        <v>82</v>
      </c>
      <c r="AW295" s="14" t="s">
        <v>34</v>
      </c>
      <c r="AX295" s="14" t="s">
        <v>74</v>
      </c>
      <c r="AY295" s="212" t="s">
        <v>126</v>
      </c>
    </row>
    <row r="296" spans="1:65" s="13" customFormat="1">
      <c r="B296" s="192"/>
      <c r="C296" s="193"/>
      <c r="D296" s="187" t="s">
        <v>151</v>
      </c>
      <c r="E296" s="194" t="s">
        <v>19</v>
      </c>
      <c r="F296" s="195" t="s">
        <v>536</v>
      </c>
      <c r="G296" s="193"/>
      <c r="H296" s="196">
        <v>179.91399999999999</v>
      </c>
      <c r="I296" s="197"/>
      <c r="J296" s="193"/>
      <c r="K296" s="193"/>
      <c r="L296" s="198"/>
      <c r="M296" s="199"/>
      <c r="N296" s="200"/>
      <c r="O296" s="200"/>
      <c r="P296" s="200"/>
      <c r="Q296" s="200"/>
      <c r="R296" s="200"/>
      <c r="S296" s="200"/>
      <c r="T296" s="201"/>
      <c r="AT296" s="202" t="s">
        <v>151</v>
      </c>
      <c r="AU296" s="202" t="s">
        <v>84</v>
      </c>
      <c r="AV296" s="13" t="s">
        <v>84</v>
      </c>
      <c r="AW296" s="13" t="s">
        <v>34</v>
      </c>
      <c r="AX296" s="13" t="s">
        <v>74</v>
      </c>
      <c r="AY296" s="202" t="s">
        <v>126</v>
      </c>
    </row>
    <row r="297" spans="1:65" s="15" customFormat="1">
      <c r="B297" s="213"/>
      <c r="C297" s="214"/>
      <c r="D297" s="187" t="s">
        <v>151</v>
      </c>
      <c r="E297" s="215" t="s">
        <v>19</v>
      </c>
      <c r="F297" s="216" t="s">
        <v>205</v>
      </c>
      <c r="G297" s="214"/>
      <c r="H297" s="217">
        <v>376.58600000000001</v>
      </c>
      <c r="I297" s="218"/>
      <c r="J297" s="214"/>
      <c r="K297" s="214"/>
      <c r="L297" s="219"/>
      <c r="M297" s="220"/>
      <c r="N297" s="221"/>
      <c r="O297" s="221"/>
      <c r="P297" s="221"/>
      <c r="Q297" s="221"/>
      <c r="R297" s="221"/>
      <c r="S297" s="221"/>
      <c r="T297" s="222"/>
      <c r="AT297" s="223" t="s">
        <v>151</v>
      </c>
      <c r="AU297" s="223" t="s">
        <v>84</v>
      </c>
      <c r="AV297" s="15" t="s">
        <v>133</v>
      </c>
      <c r="AW297" s="15" t="s">
        <v>34</v>
      </c>
      <c r="AX297" s="15" t="s">
        <v>82</v>
      </c>
      <c r="AY297" s="223" t="s">
        <v>126</v>
      </c>
    </row>
    <row r="298" spans="1:65" s="2" customFormat="1" ht="14.45" customHeight="1">
      <c r="A298" s="35"/>
      <c r="B298" s="36"/>
      <c r="C298" s="174" t="s">
        <v>537</v>
      </c>
      <c r="D298" s="174" t="s">
        <v>128</v>
      </c>
      <c r="E298" s="175" t="s">
        <v>538</v>
      </c>
      <c r="F298" s="176" t="s">
        <v>539</v>
      </c>
      <c r="G298" s="177" t="s">
        <v>262</v>
      </c>
      <c r="H298" s="178">
        <v>62.018999999999998</v>
      </c>
      <c r="I298" s="179"/>
      <c r="J298" s="180">
        <f>ROUND(I298*H298,2)</f>
        <v>0</v>
      </c>
      <c r="K298" s="176" t="s">
        <v>132</v>
      </c>
      <c r="L298" s="40"/>
      <c r="M298" s="181" t="s">
        <v>19</v>
      </c>
      <c r="N298" s="182" t="s">
        <v>45</v>
      </c>
      <c r="O298" s="65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133</v>
      </c>
      <c r="AT298" s="185" t="s">
        <v>128</v>
      </c>
      <c r="AU298" s="185" t="s">
        <v>84</v>
      </c>
      <c r="AY298" s="18" t="s">
        <v>126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82</v>
      </c>
      <c r="BK298" s="186">
        <f>ROUND(I298*H298,2)</f>
        <v>0</v>
      </c>
      <c r="BL298" s="18" t="s">
        <v>133</v>
      </c>
      <c r="BM298" s="185" t="s">
        <v>540</v>
      </c>
    </row>
    <row r="299" spans="1:65" s="2" customFormat="1" ht="39">
      <c r="A299" s="35"/>
      <c r="B299" s="36"/>
      <c r="C299" s="37"/>
      <c r="D299" s="187" t="s">
        <v>135</v>
      </c>
      <c r="E299" s="37"/>
      <c r="F299" s="188" t="s">
        <v>541</v>
      </c>
      <c r="G299" s="37"/>
      <c r="H299" s="37"/>
      <c r="I299" s="189"/>
      <c r="J299" s="37"/>
      <c r="K299" s="37"/>
      <c r="L299" s="40"/>
      <c r="M299" s="190"/>
      <c r="N299" s="191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135</v>
      </c>
      <c r="AU299" s="18" t="s">
        <v>84</v>
      </c>
    </row>
    <row r="300" spans="1:65" s="2" customFormat="1" ht="24.2" customHeight="1">
      <c r="A300" s="35"/>
      <c r="B300" s="36"/>
      <c r="C300" s="174" t="s">
        <v>542</v>
      </c>
      <c r="D300" s="174" t="s">
        <v>128</v>
      </c>
      <c r="E300" s="175" t="s">
        <v>543</v>
      </c>
      <c r="F300" s="176" t="s">
        <v>544</v>
      </c>
      <c r="G300" s="177" t="s">
        <v>262</v>
      </c>
      <c r="H300" s="178">
        <v>12.851000000000001</v>
      </c>
      <c r="I300" s="179"/>
      <c r="J300" s="180">
        <f>ROUND(I300*H300,2)</f>
        <v>0</v>
      </c>
      <c r="K300" s="176" t="s">
        <v>132</v>
      </c>
      <c r="L300" s="40"/>
      <c r="M300" s="181" t="s">
        <v>19</v>
      </c>
      <c r="N300" s="182" t="s">
        <v>45</v>
      </c>
      <c r="O300" s="65"/>
      <c r="P300" s="183">
        <f>O300*H300</f>
        <v>0</v>
      </c>
      <c r="Q300" s="183">
        <v>0</v>
      </c>
      <c r="R300" s="183">
        <f>Q300*H300</f>
        <v>0</v>
      </c>
      <c r="S300" s="183">
        <v>0</v>
      </c>
      <c r="T300" s="18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5" t="s">
        <v>133</v>
      </c>
      <c r="AT300" s="185" t="s">
        <v>128</v>
      </c>
      <c r="AU300" s="185" t="s">
        <v>84</v>
      </c>
      <c r="AY300" s="18" t="s">
        <v>126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18" t="s">
        <v>82</v>
      </c>
      <c r="BK300" s="186">
        <f>ROUND(I300*H300,2)</f>
        <v>0</v>
      </c>
      <c r="BL300" s="18" t="s">
        <v>133</v>
      </c>
      <c r="BM300" s="185" t="s">
        <v>545</v>
      </c>
    </row>
    <row r="301" spans="1:65" s="2" customFormat="1" ht="39">
      <c r="A301" s="35"/>
      <c r="B301" s="36"/>
      <c r="C301" s="37"/>
      <c r="D301" s="187" t="s">
        <v>135</v>
      </c>
      <c r="E301" s="37"/>
      <c r="F301" s="188" t="s">
        <v>546</v>
      </c>
      <c r="G301" s="37"/>
      <c r="H301" s="37"/>
      <c r="I301" s="189"/>
      <c r="J301" s="37"/>
      <c r="K301" s="37"/>
      <c r="L301" s="40"/>
      <c r="M301" s="190"/>
      <c r="N301" s="191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135</v>
      </c>
      <c r="AU301" s="18" t="s">
        <v>84</v>
      </c>
    </row>
    <row r="302" spans="1:65" s="13" customFormat="1">
      <c r="B302" s="192"/>
      <c r="C302" s="193"/>
      <c r="D302" s="187" t="s">
        <v>151</v>
      </c>
      <c r="E302" s="194" t="s">
        <v>19</v>
      </c>
      <c r="F302" s="195" t="s">
        <v>547</v>
      </c>
      <c r="G302" s="193"/>
      <c r="H302" s="196">
        <v>12.851000000000001</v>
      </c>
      <c r="I302" s="197"/>
      <c r="J302" s="193"/>
      <c r="K302" s="193"/>
      <c r="L302" s="198"/>
      <c r="M302" s="199"/>
      <c r="N302" s="200"/>
      <c r="O302" s="200"/>
      <c r="P302" s="200"/>
      <c r="Q302" s="200"/>
      <c r="R302" s="200"/>
      <c r="S302" s="200"/>
      <c r="T302" s="201"/>
      <c r="AT302" s="202" t="s">
        <v>151</v>
      </c>
      <c r="AU302" s="202" t="s">
        <v>84</v>
      </c>
      <c r="AV302" s="13" t="s">
        <v>84</v>
      </c>
      <c r="AW302" s="13" t="s">
        <v>34</v>
      </c>
      <c r="AX302" s="13" t="s">
        <v>82</v>
      </c>
      <c r="AY302" s="202" t="s">
        <v>126</v>
      </c>
    </row>
    <row r="303" spans="1:65" s="12" customFormat="1" ht="22.9" customHeight="1">
      <c r="B303" s="158"/>
      <c r="C303" s="159"/>
      <c r="D303" s="160" t="s">
        <v>73</v>
      </c>
      <c r="E303" s="172" t="s">
        <v>548</v>
      </c>
      <c r="F303" s="172" t="s">
        <v>549</v>
      </c>
      <c r="G303" s="159"/>
      <c r="H303" s="159"/>
      <c r="I303" s="162"/>
      <c r="J303" s="173">
        <f>BK303</f>
        <v>0</v>
      </c>
      <c r="K303" s="159"/>
      <c r="L303" s="164"/>
      <c r="M303" s="165"/>
      <c r="N303" s="166"/>
      <c r="O303" s="166"/>
      <c r="P303" s="167">
        <f>P304</f>
        <v>0</v>
      </c>
      <c r="Q303" s="166"/>
      <c r="R303" s="167">
        <f>R304</f>
        <v>0</v>
      </c>
      <c r="S303" s="166"/>
      <c r="T303" s="168">
        <f>T304</f>
        <v>0</v>
      </c>
      <c r="AR303" s="169" t="s">
        <v>82</v>
      </c>
      <c r="AT303" s="170" t="s">
        <v>73</v>
      </c>
      <c r="AU303" s="170" t="s">
        <v>82</v>
      </c>
      <c r="AY303" s="169" t="s">
        <v>126</v>
      </c>
      <c r="BK303" s="171">
        <f>BK304</f>
        <v>0</v>
      </c>
    </row>
    <row r="304" spans="1:65" s="2" customFormat="1" ht="24.2" customHeight="1">
      <c r="A304" s="35"/>
      <c r="B304" s="36"/>
      <c r="C304" s="174" t="s">
        <v>550</v>
      </c>
      <c r="D304" s="174" t="s">
        <v>128</v>
      </c>
      <c r="E304" s="175" t="s">
        <v>551</v>
      </c>
      <c r="F304" s="176" t="s">
        <v>552</v>
      </c>
      <c r="G304" s="177" t="s">
        <v>262</v>
      </c>
      <c r="H304" s="178">
        <v>318.476</v>
      </c>
      <c r="I304" s="179"/>
      <c r="J304" s="180">
        <f>ROUND(I304*H304,2)</f>
        <v>0</v>
      </c>
      <c r="K304" s="176" t="s">
        <v>132</v>
      </c>
      <c r="L304" s="40"/>
      <c r="M304" s="181" t="s">
        <v>19</v>
      </c>
      <c r="N304" s="182" t="s">
        <v>45</v>
      </c>
      <c r="O304" s="65"/>
      <c r="P304" s="183">
        <f>O304*H304</f>
        <v>0</v>
      </c>
      <c r="Q304" s="183">
        <v>0</v>
      </c>
      <c r="R304" s="183">
        <f>Q304*H304</f>
        <v>0</v>
      </c>
      <c r="S304" s="183">
        <v>0</v>
      </c>
      <c r="T304" s="18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133</v>
      </c>
      <c r="AT304" s="185" t="s">
        <v>128</v>
      </c>
      <c r="AU304" s="185" t="s">
        <v>84</v>
      </c>
      <c r="AY304" s="18" t="s">
        <v>126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8" t="s">
        <v>82</v>
      </c>
      <c r="BK304" s="186">
        <f>ROUND(I304*H304,2)</f>
        <v>0</v>
      </c>
      <c r="BL304" s="18" t="s">
        <v>133</v>
      </c>
      <c r="BM304" s="185" t="s">
        <v>553</v>
      </c>
    </row>
    <row r="305" spans="1:65" s="12" customFormat="1" ht="25.9" customHeight="1">
      <c r="B305" s="158"/>
      <c r="C305" s="159"/>
      <c r="D305" s="160" t="s">
        <v>73</v>
      </c>
      <c r="E305" s="161" t="s">
        <v>554</v>
      </c>
      <c r="F305" s="161" t="s">
        <v>555</v>
      </c>
      <c r="G305" s="159"/>
      <c r="H305" s="159"/>
      <c r="I305" s="162"/>
      <c r="J305" s="163">
        <f>BK305</f>
        <v>0</v>
      </c>
      <c r="K305" s="159"/>
      <c r="L305" s="164"/>
      <c r="M305" s="165"/>
      <c r="N305" s="166"/>
      <c r="O305" s="166"/>
      <c r="P305" s="167">
        <f>P306+P309+P311+P313</f>
        <v>0</v>
      </c>
      <c r="Q305" s="166"/>
      <c r="R305" s="167">
        <f>R306+R309+R311+R313</f>
        <v>0</v>
      </c>
      <c r="S305" s="166"/>
      <c r="T305" s="168">
        <f>T306+T309+T311+T313</f>
        <v>0</v>
      </c>
      <c r="AR305" s="169" t="s">
        <v>153</v>
      </c>
      <c r="AT305" s="170" t="s">
        <v>73</v>
      </c>
      <c r="AU305" s="170" t="s">
        <v>74</v>
      </c>
      <c r="AY305" s="169" t="s">
        <v>126</v>
      </c>
      <c r="BK305" s="171">
        <f>BK306+BK309+BK311+BK313</f>
        <v>0</v>
      </c>
    </row>
    <row r="306" spans="1:65" s="12" customFormat="1" ht="22.9" customHeight="1">
      <c r="B306" s="158"/>
      <c r="C306" s="159"/>
      <c r="D306" s="160" t="s">
        <v>73</v>
      </c>
      <c r="E306" s="172" t="s">
        <v>556</v>
      </c>
      <c r="F306" s="172" t="s">
        <v>557</v>
      </c>
      <c r="G306" s="159"/>
      <c r="H306" s="159"/>
      <c r="I306" s="162"/>
      <c r="J306" s="173">
        <f>BK306</f>
        <v>0</v>
      </c>
      <c r="K306" s="159"/>
      <c r="L306" s="164"/>
      <c r="M306" s="165"/>
      <c r="N306" s="166"/>
      <c r="O306" s="166"/>
      <c r="P306" s="167">
        <f>SUM(P307:P308)</f>
        <v>0</v>
      </c>
      <c r="Q306" s="166"/>
      <c r="R306" s="167">
        <f>SUM(R307:R308)</f>
        <v>0</v>
      </c>
      <c r="S306" s="166"/>
      <c r="T306" s="168">
        <f>SUM(T307:T308)</f>
        <v>0</v>
      </c>
      <c r="AR306" s="169" t="s">
        <v>153</v>
      </c>
      <c r="AT306" s="170" t="s">
        <v>73</v>
      </c>
      <c r="AU306" s="170" t="s">
        <v>82</v>
      </c>
      <c r="AY306" s="169" t="s">
        <v>126</v>
      </c>
      <c r="BK306" s="171">
        <f>SUM(BK307:BK308)</f>
        <v>0</v>
      </c>
    </row>
    <row r="307" spans="1:65" s="2" customFormat="1" ht="14.45" customHeight="1">
      <c r="A307" s="35"/>
      <c r="B307" s="36"/>
      <c r="C307" s="174" t="s">
        <v>558</v>
      </c>
      <c r="D307" s="174" t="s">
        <v>128</v>
      </c>
      <c r="E307" s="175" t="s">
        <v>559</v>
      </c>
      <c r="F307" s="176" t="s">
        <v>560</v>
      </c>
      <c r="G307" s="177" t="s">
        <v>519</v>
      </c>
      <c r="H307" s="178">
        <v>1</v>
      </c>
      <c r="I307" s="179"/>
      <c r="J307" s="180">
        <f>ROUND(I307*H307,2)</f>
        <v>0</v>
      </c>
      <c r="K307" s="176" t="s">
        <v>561</v>
      </c>
      <c r="L307" s="40"/>
      <c r="M307" s="181" t="s">
        <v>19</v>
      </c>
      <c r="N307" s="182" t="s">
        <v>45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562</v>
      </c>
      <c r="AT307" s="185" t="s">
        <v>128</v>
      </c>
      <c r="AU307" s="185" t="s">
        <v>84</v>
      </c>
      <c r="AY307" s="18" t="s">
        <v>126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82</v>
      </c>
      <c r="BK307" s="186">
        <f>ROUND(I307*H307,2)</f>
        <v>0</v>
      </c>
      <c r="BL307" s="18" t="s">
        <v>562</v>
      </c>
      <c r="BM307" s="185" t="s">
        <v>563</v>
      </c>
    </row>
    <row r="308" spans="1:65" s="2" customFormat="1" ht="14.45" customHeight="1">
      <c r="A308" s="35"/>
      <c r="B308" s="36"/>
      <c r="C308" s="174" t="s">
        <v>564</v>
      </c>
      <c r="D308" s="174" t="s">
        <v>128</v>
      </c>
      <c r="E308" s="175" t="s">
        <v>565</v>
      </c>
      <c r="F308" s="176" t="s">
        <v>566</v>
      </c>
      <c r="G308" s="177" t="s">
        <v>519</v>
      </c>
      <c r="H308" s="178">
        <v>1</v>
      </c>
      <c r="I308" s="179"/>
      <c r="J308" s="180">
        <f>ROUND(I308*H308,2)</f>
        <v>0</v>
      </c>
      <c r="K308" s="176" t="s">
        <v>561</v>
      </c>
      <c r="L308" s="40"/>
      <c r="M308" s="181" t="s">
        <v>19</v>
      </c>
      <c r="N308" s="182" t="s">
        <v>45</v>
      </c>
      <c r="O308" s="65"/>
      <c r="P308" s="183">
        <f>O308*H308</f>
        <v>0</v>
      </c>
      <c r="Q308" s="183">
        <v>0</v>
      </c>
      <c r="R308" s="183">
        <f>Q308*H308</f>
        <v>0</v>
      </c>
      <c r="S308" s="183">
        <v>0</v>
      </c>
      <c r="T308" s="18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5" t="s">
        <v>562</v>
      </c>
      <c r="AT308" s="185" t="s">
        <v>128</v>
      </c>
      <c r="AU308" s="185" t="s">
        <v>84</v>
      </c>
      <c r="AY308" s="18" t="s">
        <v>126</v>
      </c>
      <c r="BE308" s="186">
        <f>IF(N308="základní",J308,0)</f>
        <v>0</v>
      </c>
      <c r="BF308" s="186">
        <f>IF(N308="snížená",J308,0)</f>
        <v>0</v>
      </c>
      <c r="BG308" s="186">
        <f>IF(N308="zákl. přenesená",J308,0)</f>
        <v>0</v>
      </c>
      <c r="BH308" s="186">
        <f>IF(N308="sníž. přenesená",J308,0)</f>
        <v>0</v>
      </c>
      <c r="BI308" s="186">
        <f>IF(N308="nulová",J308,0)</f>
        <v>0</v>
      </c>
      <c r="BJ308" s="18" t="s">
        <v>82</v>
      </c>
      <c r="BK308" s="186">
        <f>ROUND(I308*H308,2)</f>
        <v>0</v>
      </c>
      <c r="BL308" s="18" t="s">
        <v>562</v>
      </c>
      <c r="BM308" s="185" t="s">
        <v>567</v>
      </c>
    </row>
    <row r="309" spans="1:65" s="12" customFormat="1" ht="22.9" customHeight="1">
      <c r="B309" s="158"/>
      <c r="C309" s="159"/>
      <c r="D309" s="160" t="s">
        <v>73</v>
      </c>
      <c r="E309" s="172" t="s">
        <v>568</v>
      </c>
      <c r="F309" s="172" t="s">
        <v>569</v>
      </c>
      <c r="G309" s="159"/>
      <c r="H309" s="159"/>
      <c r="I309" s="162"/>
      <c r="J309" s="173">
        <f>BK309</f>
        <v>0</v>
      </c>
      <c r="K309" s="159"/>
      <c r="L309" s="164"/>
      <c r="M309" s="165"/>
      <c r="N309" s="166"/>
      <c r="O309" s="166"/>
      <c r="P309" s="167">
        <f>P310</f>
        <v>0</v>
      </c>
      <c r="Q309" s="166"/>
      <c r="R309" s="167">
        <f>R310</f>
        <v>0</v>
      </c>
      <c r="S309" s="166"/>
      <c r="T309" s="168">
        <f>T310</f>
        <v>0</v>
      </c>
      <c r="AR309" s="169" t="s">
        <v>153</v>
      </c>
      <c r="AT309" s="170" t="s">
        <v>73</v>
      </c>
      <c r="AU309" s="170" t="s">
        <v>82</v>
      </c>
      <c r="AY309" s="169" t="s">
        <v>126</v>
      </c>
      <c r="BK309" s="171">
        <f>BK310</f>
        <v>0</v>
      </c>
    </row>
    <row r="310" spans="1:65" s="2" customFormat="1" ht="14.45" customHeight="1">
      <c r="A310" s="35"/>
      <c r="B310" s="36"/>
      <c r="C310" s="174" t="s">
        <v>570</v>
      </c>
      <c r="D310" s="174" t="s">
        <v>128</v>
      </c>
      <c r="E310" s="175" t="s">
        <v>571</v>
      </c>
      <c r="F310" s="176" t="s">
        <v>569</v>
      </c>
      <c r="G310" s="177" t="s">
        <v>519</v>
      </c>
      <c r="H310" s="178">
        <v>1</v>
      </c>
      <c r="I310" s="179"/>
      <c r="J310" s="180">
        <f>ROUND(I310*H310,2)</f>
        <v>0</v>
      </c>
      <c r="K310" s="176" t="s">
        <v>561</v>
      </c>
      <c r="L310" s="40"/>
      <c r="M310" s="181" t="s">
        <v>19</v>
      </c>
      <c r="N310" s="182" t="s">
        <v>45</v>
      </c>
      <c r="O310" s="65"/>
      <c r="P310" s="183">
        <f>O310*H310</f>
        <v>0</v>
      </c>
      <c r="Q310" s="183">
        <v>0</v>
      </c>
      <c r="R310" s="183">
        <f>Q310*H310</f>
        <v>0</v>
      </c>
      <c r="S310" s="183">
        <v>0</v>
      </c>
      <c r="T310" s="18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562</v>
      </c>
      <c r="AT310" s="185" t="s">
        <v>128</v>
      </c>
      <c r="AU310" s="185" t="s">
        <v>84</v>
      </c>
      <c r="AY310" s="18" t="s">
        <v>126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82</v>
      </c>
      <c r="BK310" s="186">
        <f>ROUND(I310*H310,2)</f>
        <v>0</v>
      </c>
      <c r="BL310" s="18" t="s">
        <v>562</v>
      </c>
      <c r="BM310" s="185" t="s">
        <v>572</v>
      </c>
    </row>
    <row r="311" spans="1:65" s="12" customFormat="1" ht="22.9" customHeight="1">
      <c r="B311" s="158"/>
      <c r="C311" s="159"/>
      <c r="D311" s="160" t="s">
        <v>73</v>
      </c>
      <c r="E311" s="172" t="s">
        <v>573</v>
      </c>
      <c r="F311" s="172" t="s">
        <v>574</v>
      </c>
      <c r="G311" s="159"/>
      <c r="H311" s="159"/>
      <c r="I311" s="162"/>
      <c r="J311" s="173">
        <f>BK311</f>
        <v>0</v>
      </c>
      <c r="K311" s="159"/>
      <c r="L311" s="164"/>
      <c r="M311" s="165"/>
      <c r="N311" s="166"/>
      <c r="O311" s="166"/>
      <c r="P311" s="167">
        <f>P312</f>
        <v>0</v>
      </c>
      <c r="Q311" s="166"/>
      <c r="R311" s="167">
        <f>R312</f>
        <v>0</v>
      </c>
      <c r="S311" s="166"/>
      <c r="T311" s="168">
        <f>T312</f>
        <v>0</v>
      </c>
      <c r="AR311" s="169" t="s">
        <v>153</v>
      </c>
      <c r="AT311" s="170" t="s">
        <v>73</v>
      </c>
      <c r="AU311" s="170" t="s">
        <v>82</v>
      </c>
      <c r="AY311" s="169" t="s">
        <v>126</v>
      </c>
      <c r="BK311" s="171">
        <f>BK312</f>
        <v>0</v>
      </c>
    </row>
    <row r="312" spans="1:65" s="2" customFormat="1" ht="14.45" customHeight="1">
      <c r="A312" s="35"/>
      <c r="B312" s="36"/>
      <c r="C312" s="174" t="s">
        <v>575</v>
      </c>
      <c r="D312" s="174" t="s">
        <v>128</v>
      </c>
      <c r="E312" s="175" t="s">
        <v>576</v>
      </c>
      <c r="F312" s="176" t="s">
        <v>577</v>
      </c>
      <c r="G312" s="177" t="s">
        <v>139</v>
      </c>
      <c r="H312" s="178">
        <v>1</v>
      </c>
      <c r="I312" s="179"/>
      <c r="J312" s="180">
        <f>ROUND(I312*H312,2)</f>
        <v>0</v>
      </c>
      <c r="K312" s="176" t="s">
        <v>561</v>
      </c>
      <c r="L312" s="40"/>
      <c r="M312" s="181" t="s">
        <v>19</v>
      </c>
      <c r="N312" s="182" t="s">
        <v>45</v>
      </c>
      <c r="O312" s="65"/>
      <c r="P312" s="183">
        <f>O312*H312</f>
        <v>0</v>
      </c>
      <c r="Q312" s="183">
        <v>0</v>
      </c>
      <c r="R312" s="183">
        <f>Q312*H312</f>
        <v>0</v>
      </c>
      <c r="S312" s="183">
        <v>0</v>
      </c>
      <c r="T312" s="18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5" t="s">
        <v>562</v>
      </c>
      <c r="AT312" s="185" t="s">
        <v>128</v>
      </c>
      <c r="AU312" s="185" t="s">
        <v>84</v>
      </c>
      <c r="AY312" s="18" t="s">
        <v>126</v>
      </c>
      <c r="BE312" s="186">
        <f>IF(N312="základní",J312,0)</f>
        <v>0</v>
      </c>
      <c r="BF312" s="186">
        <f>IF(N312="snížená",J312,0)</f>
        <v>0</v>
      </c>
      <c r="BG312" s="186">
        <f>IF(N312="zákl. přenesená",J312,0)</f>
        <v>0</v>
      </c>
      <c r="BH312" s="186">
        <f>IF(N312="sníž. přenesená",J312,0)</f>
        <v>0</v>
      </c>
      <c r="BI312" s="186">
        <f>IF(N312="nulová",J312,0)</f>
        <v>0</v>
      </c>
      <c r="BJ312" s="18" t="s">
        <v>82</v>
      </c>
      <c r="BK312" s="186">
        <f>ROUND(I312*H312,2)</f>
        <v>0</v>
      </c>
      <c r="BL312" s="18" t="s">
        <v>562</v>
      </c>
      <c r="BM312" s="185" t="s">
        <v>578</v>
      </c>
    </row>
    <row r="313" spans="1:65" s="12" customFormat="1" ht="22.9" customHeight="1">
      <c r="B313" s="158"/>
      <c r="C313" s="159"/>
      <c r="D313" s="160" t="s">
        <v>73</v>
      </c>
      <c r="E313" s="172" t="s">
        <v>579</v>
      </c>
      <c r="F313" s="172" t="s">
        <v>580</v>
      </c>
      <c r="G313" s="159"/>
      <c r="H313" s="159"/>
      <c r="I313" s="162"/>
      <c r="J313" s="173">
        <f>BK313</f>
        <v>0</v>
      </c>
      <c r="K313" s="159"/>
      <c r="L313" s="164"/>
      <c r="M313" s="165"/>
      <c r="N313" s="166"/>
      <c r="O313" s="166"/>
      <c r="P313" s="167">
        <f>SUM(P314:P315)</f>
        <v>0</v>
      </c>
      <c r="Q313" s="166"/>
      <c r="R313" s="167">
        <f>SUM(R314:R315)</f>
        <v>0</v>
      </c>
      <c r="S313" s="166"/>
      <c r="T313" s="168">
        <f>SUM(T314:T315)</f>
        <v>0</v>
      </c>
      <c r="AR313" s="169" t="s">
        <v>153</v>
      </c>
      <c r="AT313" s="170" t="s">
        <v>73</v>
      </c>
      <c r="AU313" s="170" t="s">
        <v>82</v>
      </c>
      <c r="AY313" s="169" t="s">
        <v>126</v>
      </c>
      <c r="BK313" s="171">
        <f>SUM(BK314:BK315)</f>
        <v>0</v>
      </c>
    </row>
    <row r="314" spans="1:65" s="2" customFormat="1" ht="14.45" customHeight="1">
      <c r="A314" s="35"/>
      <c r="B314" s="36"/>
      <c r="C314" s="174" t="s">
        <v>581</v>
      </c>
      <c r="D314" s="174" t="s">
        <v>128</v>
      </c>
      <c r="E314" s="175" t="s">
        <v>582</v>
      </c>
      <c r="F314" s="176" t="s">
        <v>583</v>
      </c>
      <c r="G314" s="177" t="s">
        <v>519</v>
      </c>
      <c r="H314" s="178">
        <v>1</v>
      </c>
      <c r="I314" s="179"/>
      <c r="J314" s="180">
        <f>ROUND(I314*H314,2)</f>
        <v>0</v>
      </c>
      <c r="K314" s="176" t="s">
        <v>561</v>
      </c>
      <c r="L314" s="40"/>
      <c r="M314" s="181" t="s">
        <v>19</v>
      </c>
      <c r="N314" s="182" t="s">
        <v>45</v>
      </c>
      <c r="O314" s="65"/>
      <c r="P314" s="183">
        <f>O314*H314</f>
        <v>0</v>
      </c>
      <c r="Q314" s="183">
        <v>0</v>
      </c>
      <c r="R314" s="183">
        <f>Q314*H314</f>
        <v>0</v>
      </c>
      <c r="S314" s="183">
        <v>0</v>
      </c>
      <c r="T314" s="18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562</v>
      </c>
      <c r="AT314" s="185" t="s">
        <v>128</v>
      </c>
      <c r="AU314" s="185" t="s">
        <v>84</v>
      </c>
      <c r="AY314" s="18" t="s">
        <v>126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8" t="s">
        <v>82</v>
      </c>
      <c r="BK314" s="186">
        <f>ROUND(I314*H314,2)</f>
        <v>0</v>
      </c>
      <c r="BL314" s="18" t="s">
        <v>562</v>
      </c>
      <c r="BM314" s="185" t="s">
        <v>584</v>
      </c>
    </row>
    <row r="315" spans="1:65" s="2" customFormat="1" ht="14.45" customHeight="1">
      <c r="A315" s="35"/>
      <c r="B315" s="36"/>
      <c r="C315" s="174" t="s">
        <v>585</v>
      </c>
      <c r="D315" s="174" t="s">
        <v>128</v>
      </c>
      <c r="E315" s="175" t="s">
        <v>586</v>
      </c>
      <c r="F315" s="176" t="s">
        <v>587</v>
      </c>
      <c r="G315" s="177" t="s">
        <v>519</v>
      </c>
      <c r="H315" s="178">
        <v>1</v>
      </c>
      <c r="I315" s="179"/>
      <c r="J315" s="180">
        <f>ROUND(I315*H315,2)</f>
        <v>0</v>
      </c>
      <c r="K315" s="176" t="s">
        <v>561</v>
      </c>
      <c r="L315" s="40"/>
      <c r="M315" s="234" t="s">
        <v>19</v>
      </c>
      <c r="N315" s="235" t="s">
        <v>45</v>
      </c>
      <c r="O315" s="236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562</v>
      </c>
      <c r="AT315" s="185" t="s">
        <v>128</v>
      </c>
      <c r="AU315" s="185" t="s">
        <v>84</v>
      </c>
      <c r="AY315" s="18" t="s">
        <v>126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8" t="s">
        <v>82</v>
      </c>
      <c r="BK315" s="186">
        <f>ROUND(I315*H315,2)</f>
        <v>0</v>
      </c>
      <c r="BL315" s="18" t="s">
        <v>562</v>
      </c>
      <c r="BM315" s="185" t="s">
        <v>588</v>
      </c>
    </row>
    <row r="316" spans="1:65" s="2" customFormat="1" ht="6.95" customHeight="1">
      <c r="A316" s="35"/>
      <c r="B316" s="48"/>
      <c r="C316" s="49"/>
      <c r="D316" s="49"/>
      <c r="E316" s="49"/>
      <c r="F316" s="49"/>
      <c r="G316" s="49"/>
      <c r="H316" s="49"/>
      <c r="I316" s="49"/>
      <c r="J316" s="49"/>
      <c r="K316" s="49"/>
      <c r="L316" s="40"/>
      <c r="M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</row>
  </sheetData>
  <sheetProtection algorithmName="SHA-512" hashValue="9jauozehwvb9V1Wke7oErhvaI3F9OU2GU89d1L8AF+3JnfR60F/5LYXoOkHL8WB8HjgHe3QclmR8GKYvTrDQ+A==" saltValue="OR9Kcl+Ynkc2U+2htCicDAwtuSWQdJ0hFP4iqqRzldtRa5oBd5/FStsh10f1+LXvDjo1wYamWxqn6oADe3KbPg==" spinCount="100000" sheet="1" objects="1" scenarios="1" formatColumns="0" formatRows="0" autoFilter="0"/>
  <autoFilter ref="C94:K315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39" customWidth="1"/>
    <col min="2" max="2" width="1.6640625" style="239" customWidth="1"/>
    <col min="3" max="4" width="5" style="239" customWidth="1"/>
    <col min="5" max="5" width="11.6640625" style="239" customWidth="1"/>
    <col min="6" max="6" width="9.1640625" style="239" customWidth="1"/>
    <col min="7" max="7" width="5" style="239" customWidth="1"/>
    <col min="8" max="8" width="77.83203125" style="239" customWidth="1"/>
    <col min="9" max="10" width="20" style="239" customWidth="1"/>
    <col min="11" max="11" width="1.6640625" style="239" customWidth="1"/>
  </cols>
  <sheetData>
    <row r="1" spans="2:11" s="1" customFormat="1" ht="37.5" customHeight="1"/>
    <row r="2" spans="2:11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pans="2:11" s="16" customFormat="1" ht="45" customHeight="1">
      <c r="B3" s="243"/>
      <c r="C3" s="371" t="s">
        <v>589</v>
      </c>
      <c r="D3" s="371"/>
      <c r="E3" s="371"/>
      <c r="F3" s="371"/>
      <c r="G3" s="371"/>
      <c r="H3" s="371"/>
      <c r="I3" s="371"/>
      <c r="J3" s="371"/>
      <c r="K3" s="244"/>
    </row>
    <row r="4" spans="2:11" s="1" customFormat="1" ht="25.5" customHeight="1">
      <c r="B4" s="245"/>
      <c r="C4" s="372" t="s">
        <v>590</v>
      </c>
      <c r="D4" s="372"/>
      <c r="E4" s="372"/>
      <c r="F4" s="372"/>
      <c r="G4" s="372"/>
      <c r="H4" s="372"/>
      <c r="I4" s="372"/>
      <c r="J4" s="372"/>
      <c r="K4" s="246"/>
    </row>
    <row r="5" spans="2:11" s="1" customFormat="1" ht="5.25" customHeight="1">
      <c r="B5" s="245"/>
      <c r="C5" s="247"/>
      <c r="D5" s="247"/>
      <c r="E5" s="247"/>
      <c r="F5" s="247"/>
      <c r="G5" s="247"/>
      <c r="H5" s="247"/>
      <c r="I5" s="247"/>
      <c r="J5" s="247"/>
      <c r="K5" s="246"/>
    </row>
    <row r="6" spans="2:11" s="1" customFormat="1" ht="15" customHeight="1">
      <c r="B6" s="245"/>
      <c r="C6" s="370" t="s">
        <v>591</v>
      </c>
      <c r="D6" s="370"/>
      <c r="E6" s="370"/>
      <c r="F6" s="370"/>
      <c r="G6" s="370"/>
      <c r="H6" s="370"/>
      <c r="I6" s="370"/>
      <c r="J6" s="370"/>
      <c r="K6" s="246"/>
    </row>
    <row r="7" spans="2:11" s="1" customFormat="1" ht="15" customHeight="1">
      <c r="B7" s="249"/>
      <c r="C7" s="370" t="s">
        <v>592</v>
      </c>
      <c r="D7" s="370"/>
      <c r="E7" s="370"/>
      <c r="F7" s="370"/>
      <c r="G7" s="370"/>
      <c r="H7" s="370"/>
      <c r="I7" s="370"/>
      <c r="J7" s="370"/>
      <c r="K7" s="246"/>
    </row>
    <row r="8" spans="2:11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pans="2:11" s="1" customFormat="1" ht="15" customHeight="1">
      <c r="B9" s="249"/>
      <c r="C9" s="370" t="s">
        <v>593</v>
      </c>
      <c r="D9" s="370"/>
      <c r="E9" s="370"/>
      <c r="F9" s="370"/>
      <c r="G9" s="370"/>
      <c r="H9" s="370"/>
      <c r="I9" s="370"/>
      <c r="J9" s="370"/>
      <c r="K9" s="246"/>
    </row>
    <row r="10" spans="2:11" s="1" customFormat="1" ht="15" customHeight="1">
      <c r="B10" s="249"/>
      <c r="C10" s="248"/>
      <c r="D10" s="370" t="s">
        <v>594</v>
      </c>
      <c r="E10" s="370"/>
      <c r="F10" s="370"/>
      <c r="G10" s="370"/>
      <c r="H10" s="370"/>
      <c r="I10" s="370"/>
      <c r="J10" s="370"/>
      <c r="K10" s="246"/>
    </row>
    <row r="11" spans="2:11" s="1" customFormat="1" ht="15" customHeight="1">
      <c r="B11" s="249"/>
      <c r="C11" s="250"/>
      <c r="D11" s="370" t="s">
        <v>595</v>
      </c>
      <c r="E11" s="370"/>
      <c r="F11" s="370"/>
      <c r="G11" s="370"/>
      <c r="H11" s="370"/>
      <c r="I11" s="370"/>
      <c r="J11" s="370"/>
      <c r="K11" s="246"/>
    </row>
    <row r="12" spans="2:11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pans="2:11" s="1" customFormat="1" ht="15" customHeight="1">
      <c r="B13" s="249"/>
      <c r="C13" s="250"/>
      <c r="D13" s="251" t="s">
        <v>596</v>
      </c>
      <c r="E13" s="248"/>
      <c r="F13" s="248"/>
      <c r="G13" s="248"/>
      <c r="H13" s="248"/>
      <c r="I13" s="248"/>
      <c r="J13" s="248"/>
      <c r="K13" s="246"/>
    </row>
    <row r="14" spans="2:11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pans="2:11" s="1" customFormat="1" ht="15" customHeight="1">
      <c r="B15" s="249"/>
      <c r="C15" s="250"/>
      <c r="D15" s="370" t="s">
        <v>597</v>
      </c>
      <c r="E15" s="370"/>
      <c r="F15" s="370"/>
      <c r="G15" s="370"/>
      <c r="H15" s="370"/>
      <c r="I15" s="370"/>
      <c r="J15" s="370"/>
      <c r="K15" s="246"/>
    </row>
    <row r="16" spans="2:11" s="1" customFormat="1" ht="15" customHeight="1">
      <c r="B16" s="249"/>
      <c r="C16" s="250"/>
      <c r="D16" s="370" t="s">
        <v>598</v>
      </c>
      <c r="E16" s="370"/>
      <c r="F16" s="370"/>
      <c r="G16" s="370"/>
      <c r="H16" s="370"/>
      <c r="I16" s="370"/>
      <c r="J16" s="370"/>
      <c r="K16" s="246"/>
    </row>
    <row r="17" spans="2:11" s="1" customFormat="1" ht="15" customHeight="1">
      <c r="B17" s="249"/>
      <c r="C17" s="250"/>
      <c r="D17" s="370" t="s">
        <v>599</v>
      </c>
      <c r="E17" s="370"/>
      <c r="F17" s="370"/>
      <c r="G17" s="370"/>
      <c r="H17" s="370"/>
      <c r="I17" s="370"/>
      <c r="J17" s="370"/>
      <c r="K17" s="246"/>
    </row>
    <row r="18" spans="2:11" s="1" customFormat="1" ht="15" customHeight="1">
      <c r="B18" s="249"/>
      <c r="C18" s="250"/>
      <c r="D18" s="250"/>
      <c r="E18" s="252" t="s">
        <v>81</v>
      </c>
      <c r="F18" s="370" t="s">
        <v>600</v>
      </c>
      <c r="G18" s="370"/>
      <c r="H18" s="370"/>
      <c r="I18" s="370"/>
      <c r="J18" s="370"/>
      <c r="K18" s="246"/>
    </row>
    <row r="19" spans="2:11" s="1" customFormat="1" ht="15" customHeight="1">
      <c r="B19" s="249"/>
      <c r="C19" s="250"/>
      <c r="D19" s="250"/>
      <c r="E19" s="252" t="s">
        <v>601</v>
      </c>
      <c r="F19" s="370" t="s">
        <v>602</v>
      </c>
      <c r="G19" s="370"/>
      <c r="H19" s="370"/>
      <c r="I19" s="370"/>
      <c r="J19" s="370"/>
      <c r="K19" s="246"/>
    </row>
    <row r="20" spans="2:11" s="1" customFormat="1" ht="15" customHeight="1">
      <c r="B20" s="249"/>
      <c r="C20" s="250"/>
      <c r="D20" s="250"/>
      <c r="E20" s="252" t="s">
        <v>603</v>
      </c>
      <c r="F20" s="370" t="s">
        <v>604</v>
      </c>
      <c r="G20" s="370"/>
      <c r="H20" s="370"/>
      <c r="I20" s="370"/>
      <c r="J20" s="370"/>
      <c r="K20" s="246"/>
    </row>
    <row r="21" spans="2:11" s="1" customFormat="1" ht="15" customHeight="1">
      <c r="B21" s="249"/>
      <c r="C21" s="250"/>
      <c r="D21" s="250"/>
      <c r="E21" s="252" t="s">
        <v>605</v>
      </c>
      <c r="F21" s="370" t="s">
        <v>606</v>
      </c>
      <c r="G21" s="370"/>
      <c r="H21" s="370"/>
      <c r="I21" s="370"/>
      <c r="J21" s="370"/>
      <c r="K21" s="246"/>
    </row>
    <row r="22" spans="2:11" s="1" customFormat="1" ht="15" customHeight="1">
      <c r="B22" s="249"/>
      <c r="C22" s="250"/>
      <c r="D22" s="250"/>
      <c r="E22" s="252" t="s">
        <v>607</v>
      </c>
      <c r="F22" s="370" t="s">
        <v>608</v>
      </c>
      <c r="G22" s="370"/>
      <c r="H22" s="370"/>
      <c r="I22" s="370"/>
      <c r="J22" s="370"/>
      <c r="K22" s="246"/>
    </row>
    <row r="23" spans="2:11" s="1" customFormat="1" ht="15" customHeight="1">
      <c r="B23" s="249"/>
      <c r="C23" s="250"/>
      <c r="D23" s="250"/>
      <c r="E23" s="252" t="s">
        <v>609</v>
      </c>
      <c r="F23" s="370" t="s">
        <v>610</v>
      </c>
      <c r="G23" s="370"/>
      <c r="H23" s="370"/>
      <c r="I23" s="370"/>
      <c r="J23" s="370"/>
      <c r="K23" s="246"/>
    </row>
    <row r="24" spans="2:11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pans="2:11" s="1" customFormat="1" ht="15" customHeight="1">
      <c r="B25" s="249"/>
      <c r="C25" s="370" t="s">
        <v>611</v>
      </c>
      <c r="D25" s="370"/>
      <c r="E25" s="370"/>
      <c r="F25" s="370"/>
      <c r="G25" s="370"/>
      <c r="H25" s="370"/>
      <c r="I25" s="370"/>
      <c r="J25" s="370"/>
      <c r="K25" s="246"/>
    </row>
    <row r="26" spans="2:11" s="1" customFormat="1" ht="15" customHeight="1">
      <c r="B26" s="249"/>
      <c r="C26" s="370" t="s">
        <v>612</v>
      </c>
      <c r="D26" s="370"/>
      <c r="E26" s="370"/>
      <c r="F26" s="370"/>
      <c r="G26" s="370"/>
      <c r="H26" s="370"/>
      <c r="I26" s="370"/>
      <c r="J26" s="370"/>
      <c r="K26" s="246"/>
    </row>
    <row r="27" spans="2:11" s="1" customFormat="1" ht="15" customHeight="1">
      <c r="B27" s="249"/>
      <c r="C27" s="248"/>
      <c r="D27" s="370" t="s">
        <v>613</v>
      </c>
      <c r="E27" s="370"/>
      <c r="F27" s="370"/>
      <c r="G27" s="370"/>
      <c r="H27" s="370"/>
      <c r="I27" s="370"/>
      <c r="J27" s="370"/>
      <c r="K27" s="246"/>
    </row>
    <row r="28" spans="2:11" s="1" customFormat="1" ht="15" customHeight="1">
      <c r="B28" s="249"/>
      <c r="C28" s="250"/>
      <c r="D28" s="370" t="s">
        <v>614</v>
      </c>
      <c r="E28" s="370"/>
      <c r="F28" s="370"/>
      <c r="G28" s="370"/>
      <c r="H28" s="370"/>
      <c r="I28" s="370"/>
      <c r="J28" s="370"/>
      <c r="K28" s="246"/>
    </row>
    <row r="29" spans="2:11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pans="2:11" s="1" customFormat="1" ht="15" customHeight="1">
      <c r="B30" s="249"/>
      <c r="C30" s="250"/>
      <c r="D30" s="370" t="s">
        <v>615</v>
      </c>
      <c r="E30" s="370"/>
      <c r="F30" s="370"/>
      <c r="G30" s="370"/>
      <c r="H30" s="370"/>
      <c r="I30" s="370"/>
      <c r="J30" s="370"/>
      <c r="K30" s="246"/>
    </row>
    <row r="31" spans="2:11" s="1" customFormat="1" ht="15" customHeight="1">
      <c r="B31" s="249"/>
      <c r="C31" s="250"/>
      <c r="D31" s="370" t="s">
        <v>616</v>
      </c>
      <c r="E31" s="370"/>
      <c r="F31" s="370"/>
      <c r="G31" s="370"/>
      <c r="H31" s="370"/>
      <c r="I31" s="370"/>
      <c r="J31" s="370"/>
      <c r="K31" s="246"/>
    </row>
    <row r="32" spans="2:11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pans="2:11" s="1" customFormat="1" ht="15" customHeight="1">
      <c r="B33" s="249"/>
      <c r="C33" s="250"/>
      <c r="D33" s="370" t="s">
        <v>617</v>
      </c>
      <c r="E33" s="370"/>
      <c r="F33" s="370"/>
      <c r="G33" s="370"/>
      <c r="H33" s="370"/>
      <c r="I33" s="370"/>
      <c r="J33" s="370"/>
      <c r="K33" s="246"/>
    </row>
    <row r="34" spans="2:11" s="1" customFormat="1" ht="15" customHeight="1">
      <c r="B34" s="249"/>
      <c r="C34" s="250"/>
      <c r="D34" s="370" t="s">
        <v>618</v>
      </c>
      <c r="E34" s="370"/>
      <c r="F34" s="370"/>
      <c r="G34" s="370"/>
      <c r="H34" s="370"/>
      <c r="I34" s="370"/>
      <c r="J34" s="370"/>
      <c r="K34" s="246"/>
    </row>
    <row r="35" spans="2:11" s="1" customFormat="1" ht="15" customHeight="1">
      <c r="B35" s="249"/>
      <c r="C35" s="250"/>
      <c r="D35" s="370" t="s">
        <v>619</v>
      </c>
      <c r="E35" s="370"/>
      <c r="F35" s="370"/>
      <c r="G35" s="370"/>
      <c r="H35" s="370"/>
      <c r="I35" s="370"/>
      <c r="J35" s="370"/>
      <c r="K35" s="246"/>
    </row>
    <row r="36" spans="2:11" s="1" customFormat="1" ht="15" customHeight="1">
      <c r="B36" s="249"/>
      <c r="C36" s="250"/>
      <c r="D36" s="248"/>
      <c r="E36" s="251" t="s">
        <v>112</v>
      </c>
      <c r="F36" s="248"/>
      <c r="G36" s="370" t="s">
        <v>620</v>
      </c>
      <c r="H36" s="370"/>
      <c r="I36" s="370"/>
      <c r="J36" s="370"/>
      <c r="K36" s="246"/>
    </row>
    <row r="37" spans="2:11" s="1" customFormat="1" ht="30.75" customHeight="1">
      <c r="B37" s="249"/>
      <c r="C37" s="250"/>
      <c r="D37" s="248"/>
      <c r="E37" s="251" t="s">
        <v>621</v>
      </c>
      <c r="F37" s="248"/>
      <c r="G37" s="370" t="s">
        <v>622</v>
      </c>
      <c r="H37" s="370"/>
      <c r="I37" s="370"/>
      <c r="J37" s="370"/>
      <c r="K37" s="246"/>
    </row>
    <row r="38" spans="2:11" s="1" customFormat="1" ht="15" customHeight="1">
      <c r="B38" s="249"/>
      <c r="C38" s="250"/>
      <c r="D38" s="248"/>
      <c r="E38" s="251" t="s">
        <v>55</v>
      </c>
      <c r="F38" s="248"/>
      <c r="G38" s="370" t="s">
        <v>623</v>
      </c>
      <c r="H38" s="370"/>
      <c r="I38" s="370"/>
      <c r="J38" s="370"/>
      <c r="K38" s="246"/>
    </row>
    <row r="39" spans="2:11" s="1" customFormat="1" ht="15" customHeight="1">
      <c r="B39" s="249"/>
      <c r="C39" s="250"/>
      <c r="D39" s="248"/>
      <c r="E39" s="251" t="s">
        <v>56</v>
      </c>
      <c r="F39" s="248"/>
      <c r="G39" s="370" t="s">
        <v>624</v>
      </c>
      <c r="H39" s="370"/>
      <c r="I39" s="370"/>
      <c r="J39" s="370"/>
      <c r="K39" s="246"/>
    </row>
    <row r="40" spans="2:11" s="1" customFormat="1" ht="15" customHeight="1">
      <c r="B40" s="249"/>
      <c r="C40" s="250"/>
      <c r="D40" s="248"/>
      <c r="E40" s="251" t="s">
        <v>113</v>
      </c>
      <c r="F40" s="248"/>
      <c r="G40" s="370" t="s">
        <v>625</v>
      </c>
      <c r="H40" s="370"/>
      <c r="I40" s="370"/>
      <c r="J40" s="370"/>
      <c r="K40" s="246"/>
    </row>
    <row r="41" spans="2:11" s="1" customFormat="1" ht="15" customHeight="1">
      <c r="B41" s="249"/>
      <c r="C41" s="250"/>
      <c r="D41" s="248"/>
      <c r="E41" s="251" t="s">
        <v>114</v>
      </c>
      <c r="F41" s="248"/>
      <c r="G41" s="370" t="s">
        <v>626</v>
      </c>
      <c r="H41" s="370"/>
      <c r="I41" s="370"/>
      <c r="J41" s="370"/>
      <c r="K41" s="246"/>
    </row>
    <row r="42" spans="2:11" s="1" customFormat="1" ht="15" customHeight="1">
      <c r="B42" s="249"/>
      <c r="C42" s="250"/>
      <c r="D42" s="248"/>
      <c r="E42" s="251" t="s">
        <v>627</v>
      </c>
      <c r="F42" s="248"/>
      <c r="G42" s="370" t="s">
        <v>628</v>
      </c>
      <c r="H42" s="370"/>
      <c r="I42" s="370"/>
      <c r="J42" s="370"/>
      <c r="K42" s="246"/>
    </row>
    <row r="43" spans="2:11" s="1" customFormat="1" ht="15" customHeight="1">
      <c r="B43" s="249"/>
      <c r="C43" s="250"/>
      <c r="D43" s="248"/>
      <c r="E43" s="251"/>
      <c r="F43" s="248"/>
      <c r="G43" s="370" t="s">
        <v>629</v>
      </c>
      <c r="H43" s="370"/>
      <c r="I43" s="370"/>
      <c r="J43" s="370"/>
      <c r="K43" s="246"/>
    </row>
    <row r="44" spans="2:11" s="1" customFormat="1" ht="15" customHeight="1">
      <c r="B44" s="249"/>
      <c r="C44" s="250"/>
      <c r="D44" s="248"/>
      <c r="E44" s="251" t="s">
        <v>630</v>
      </c>
      <c r="F44" s="248"/>
      <c r="G44" s="370" t="s">
        <v>631</v>
      </c>
      <c r="H44" s="370"/>
      <c r="I44" s="370"/>
      <c r="J44" s="370"/>
      <c r="K44" s="246"/>
    </row>
    <row r="45" spans="2:11" s="1" customFormat="1" ht="15" customHeight="1">
      <c r="B45" s="249"/>
      <c r="C45" s="250"/>
      <c r="D45" s="248"/>
      <c r="E45" s="251" t="s">
        <v>116</v>
      </c>
      <c r="F45" s="248"/>
      <c r="G45" s="370" t="s">
        <v>632</v>
      </c>
      <c r="H45" s="370"/>
      <c r="I45" s="370"/>
      <c r="J45" s="370"/>
      <c r="K45" s="246"/>
    </row>
    <row r="46" spans="2:11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pans="2:11" s="1" customFormat="1" ht="15" customHeight="1">
      <c r="B47" s="249"/>
      <c r="C47" s="250"/>
      <c r="D47" s="370" t="s">
        <v>633</v>
      </c>
      <c r="E47" s="370"/>
      <c r="F47" s="370"/>
      <c r="G47" s="370"/>
      <c r="H47" s="370"/>
      <c r="I47" s="370"/>
      <c r="J47" s="370"/>
      <c r="K47" s="246"/>
    </row>
    <row r="48" spans="2:11" s="1" customFormat="1" ht="15" customHeight="1">
      <c r="B48" s="249"/>
      <c r="C48" s="250"/>
      <c r="D48" s="250"/>
      <c r="E48" s="370" t="s">
        <v>634</v>
      </c>
      <c r="F48" s="370"/>
      <c r="G48" s="370"/>
      <c r="H48" s="370"/>
      <c r="I48" s="370"/>
      <c r="J48" s="370"/>
      <c r="K48" s="246"/>
    </row>
    <row r="49" spans="2:11" s="1" customFormat="1" ht="15" customHeight="1">
      <c r="B49" s="249"/>
      <c r="C49" s="250"/>
      <c r="D49" s="250"/>
      <c r="E49" s="370" t="s">
        <v>635</v>
      </c>
      <c r="F49" s="370"/>
      <c r="G49" s="370"/>
      <c r="H49" s="370"/>
      <c r="I49" s="370"/>
      <c r="J49" s="370"/>
      <c r="K49" s="246"/>
    </row>
    <row r="50" spans="2:11" s="1" customFormat="1" ht="15" customHeight="1">
      <c r="B50" s="249"/>
      <c r="C50" s="250"/>
      <c r="D50" s="250"/>
      <c r="E50" s="370" t="s">
        <v>636</v>
      </c>
      <c r="F50" s="370"/>
      <c r="G50" s="370"/>
      <c r="H50" s="370"/>
      <c r="I50" s="370"/>
      <c r="J50" s="370"/>
      <c r="K50" s="246"/>
    </row>
    <row r="51" spans="2:11" s="1" customFormat="1" ht="15" customHeight="1">
      <c r="B51" s="249"/>
      <c r="C51" s="250"/>
      <c r="D51" s="370" t="s">
        <v>637</v>
      </c>
      <c r="E51" s="370"/>
      <c r="F51" s="370"/>
      <c r="G51" s="370"/>
      <c r="H51" s="370"/>
      <c r="I51" s="370"/>
      <c r="J51" s="370"/>
      <c r="K51" s="246"/>
    </row>
    <row r="52" spans="2:11" s="1" customFormat="1" ht="25.5" customHeight="1">
      <c r="B52" s="245"/>
      <c r="C52" s="372" t="s">
        <v>638</v>
      </c>
      <c r="D52" s="372"/>
      <c r="E52" s="372"/>
      <c r="F52" s="372"/>
      <c r="G52" s="372"/>
      <c r="H52" s="372"/>
      <c r="I52" s="372"/>
      <c r="J52" s="372"/>
      <c r="K52" s="246"/>
    </row>
    <row r="53" spans="2:11" s="1" customFormat="1" ht="5.25" customHeight="1">
      <c r="B53" s="245"/>
      <c r="C53" s="247"/>
      <c r="D53" s="247"/>
      <c r="E53" s="247"/>
      <c r="F53" s="247"/>
      <c r="G53" s="247"/>
      <c r="H53" s="247"/>
      <c r="I53" s="247"/>
      <c r="J53" s="247"/>
      <c r="K53" s="246"/>
    </row>
    <row r="54" spans="2:11" s="1" customFormat="1" ht="15" customHeight="1">
      <c r="B54" s="245"/>
      <c r="C54" s="370" t="s">
        <v>639</v>
      </c>
      <c r="D54" s="370"/>
      <c r="E54" s="370"/>
      <c r="F54" s="370"/>
      <c r="G54" s="370"/>
      <c r="H54" s="370"/>
      <c r="I54" s="370"/>
      <c r="J54" s="370"/>
      <c r="K54" s="246"/>
    </row>
    <row r="55" spans="2:11" s="1" customFormat="1" ht="15" customHeight="1">
      <c r="B55" s="245"/>
      <c r="C55" s="370" t="s">
        <v>640</v>
      </c>
      <c r="D55" s="370"/>
      <c r="E55" s="370"/>
      <c r="F55" s="370"/>
      <c r="G55" s="370"/>
      <c r="H55" s="370"/>
      <c r="I55" s="370"/>
      <c r="J55" s="370"/>
      <c r="K55" s="246"/>
    </row>
    <row r="56" spans="2:11" s="1" customFormat="1" ht="12.75" customHeight="1">
      <c r="B56" s="245"/>
      <c r="C56" s="248"/>
      <c r="D56" s="248"/>
      <c r="E56" s="248"/>
      <c r="F56" s="248"/>
      <c r="G56" s="248"/>
      <c r="H56" s="248"/>
      <c r="I56" s="248"/>
      <c r="J56" s="248"/>
      <c r="K56" s="246"/>
    </row>
    <row r="57" spans="2:11" s="1" customFormat="1" ht="15" customHeight="1">
      <c r="B57" s="245"/>
      <c r="C57" s="370" t="s">
        <v>641</v>
      </c>
      <c r="D57" s="370"/>
      <c r="E57" s="370"/>
      <c r="F57" s="370"/>
      <c r="G57" s="370"/>
      <c r="H57" s="370"/>
      <c r="I57" s="370"/>
      <c r="J57" s="370"/>
      <c r="K57" s="246"/>
    </row>
    <row r="58" spans="2:11" s="1" customFormat="1" ht="15" customHeight="1">
      <c r="B58" s="245"/>
      <c r="C58" s="250"/>
      <c r="D58" s="370" t="s">
        <v>642</v>
      </c>
      <c r="E58" s="370"/>
      <c r="F58" s="370"/>
      <c r="G58" s="370"/>
      <c r="H58" s="370"/>
      <c r="I58" s="370"/>
      <c r="J58" s="370"/>
      <c r="K58" s="246"/>
    </row>
    <row r="59" spans="2:11" s="1" customFormat="1" ht="15" customHeight="1">
      <c r="B59" s="245"/>
      <c r="C59" s="250"/>
      <c r="D59" s="370" t="s">
        <v>643</v>
      </c>
      <c r="E59" s="370"/>
      <c r="F59" s="370"/>
      <c r="G59" s="370"/>
      <c r="H59" s="370"/>
      <c r="I59" s="370"/>
      <c r="J59" s="370"/>
      <c r="K59" s="246"/>
    </row>
    <row r="60" spans="2:11" s="1" customFormat="1" ht="15" customHeight="1">
      <c r="B60" s="245"/>
      <c r="C60" s="250"/>
      <c r="D60" s="370" t="s">
        <v>644</v>
      </c>
      <c r="E60" s="370"/>
      <c r="F60" s="370"/>
      <c r="G60" s="370"/>
      <c r="H60" s="370"/>
      <c r="I60" s="370"/>
      <c r="J60" s="370"/>
      <c r="K60" s="246"/>
    </row>
    <row r="61" spans="2:11" s="1" customFormat="1" ht="15" customHeight="1">
      <c r="B61" s="245"/>
      <c r="C61" s="250"/>
      <c r="D61" s="370" t="s">
        <v>645</v>
      </c>
      <c r="E61" s="370"/>
      <c r="F61" s="370"/>
      <c r="G61" s="370"/>
      <c r="H61" s="370"/>
      <c r="I61" s="370"/>
      <c r="J61" s="370"/>
      <c r="K61" s="246"/>
    </row>
    <row r="62" spans="2:11" s="1" customFormat="1" ht="15" customHeight="1">
      <c r="B62" s="245"/>
      <c r="C62" s="250"/>
      <c r="D62" s="374" t="s">
        <v>646</v>
      </c>
      <c r="E62" s="374"/>
      <c r="F62" s="374"/>
      <c r="G62" s="374"/>
      <c r="H62" s="374"/>
      <c r="I62" s="374"/>
      <c r="J62" s="374"/>
      <c r="K62" s="246"/>
    </row>
    <row r="63" spans="2:11" s="1" customFormat="1" ht="15" customHeight="1">
      <c r="B63" s="245"/>
      <c r="C63" s="250"/>
      <c r="D63" s="370" t="s">
        <v>647</v>
      </c>
      <c r="E63" s="370"/>
      <c r="F63" s="370"/>
      <c r="G63" s="370"/>
      <c r="H63" s="370"/>
      <c r="I63" s="370"/>
      <c r="J63" s="370"/>
      <c r="K63" s="246"/>
    </row>
    <row r="64" spans="2:11" s="1" customFormat="1" ht="12.75" customHeight="1">
      <c r="B64" s="245"/>
      <c r="C64" s="250"/>
      <c r="D64" s="250"/>
      <c r="E64" s="253"/>
      <c r="F64" s="250"/>
      <c r="G64" s="250"/>
      <c r="H64" s="250"/>
      <c r="I64" s="250"/>
      <c r="J64" s="250"/>
      <c r="K64" s="246"/>
    </row>
    <row r="65" spans="2:11" s="1" customFormat="1" ht="15" customHeight="1">
      <c r="B65" s="245"/>
      <c r="C65" s="250"/>
      <c r="D65" s="370" t="s">
        <v>648</v>
      </c>
      <c r="E65" s="370"/>
      <c r="F65" s="370"/>
      <c r="G65" s="370"/>
      <c r="H65" s="370"/>
      <c r="I65" s="370"/>
      <c r="J65" s="370"/>
      <c r="K65" s="246"/>
    </row>
    <row r="66" spans="2:11" s="1" customFormat="1" ht="15" customHeight="1">
      <c r="B66" s="245"/>
      <c r="C66" s="250"/>
      <c r="D66" s="374" t="s">
        <v>649</v>
      </c>
      <c r="E66" s="374"/>
      <c r="F66" s="374"/>
      <c r="G66" s="374"/>
      <c r="H66" s="374"/>
      <c r="I66" s="374"/>
      <c r="J66" s="374"/>
      <c r="K66" s="246"/>
    </row>
    <row r="67" spans="2:11" s="1" customFormat="1" ht="15" customHeight="1">
      <c r="B67" s="245"/>
      <c r="C67" s="250"/>
      <c r="D67" s="370" t="s">
        <v>650</v>
      </c>
      <c r="E67" s="370"/>
      <c r="F67" s="370"/>
      <c r="G67" s="370"/>
      <c r="H67" s="370"/>
      <c r="I67" s="370"/>
      <c r="J67" s="370"/>
      <c r="K67" s="246"/>
    </row>
    <row r="68" spans="2:11" s="1" customFormat="1" ht="15" customHeight="1">
      <c r="B68" s="245"/>
      <c r="C68" s="250"/>
      <c r="D68" s="370" t="s">
        <v>651</v>
      </c>
      <c r="E68" s="370"/>
      <c r="F68" s="370"/>
      <c r="G68" s="370"/>
      <c r="H68" s="370"/>
      <c r="I68" s="370"/>
      <c r="J68" s="370"/>
      <c r="K68" s="246"/>
    </row>
    <row r="69" spans="2:11" s="1" customFormat="1" ht="15" customHeight="1">
      <c r="B69" s="245"/>
      <c r="C69" s="250"/>
      <c r="D69" s="370" t="s">
        <v>652</v>
      </c>
      <c r="E69" s="370"/>
      <c r="F69" s="370"/>
      <c r="G69" s="370"/>
      <c r="H69" s="370"/>
      <c r="I69" s="370"/>
      <c r="J69" s="370"/>
      <c r="K69" s="246"/>
    </row>
    <row r="70" spans="2:11" s="1" customFormat="1" ht="15" customHeight="1">
      <c r="B70" s="245"/>
      <c r="C70" s="250"/>
      <c r="D70" s="370" t="s">
        <v>653</v>
      </c>
      <c r="E70" s="370"/>
      <c r="F70" s="370"/>
      <c r="G70" s="370"/>
      <c r="H70" s="370"/>
      <c r="I70" s="370"/>
      <c r="J70" s="370"/>
      <c r="K70" s="246"/>
    </row>
    <row r="71" spans="2:11" s="1" customFormat="1" ht="12.75" customHeight="1">
      <c r="B71" s="254"/>
      <c r="C71" s="255"/>
      <c r="D71" s="255"/>
      <c r="E71" s="255"/>
      <c r="F71" s="255"/>
      <c r="G71" s="255"/>
      <c r="H71" s="255"/>
      <c r="I71" s="255"/>
      <c r="J71" s="255"/>
      <c r="K71" s="256"/>
    </row>
    <row r="72" spans="2:11" s="1" customFormat="1" ht="18.75" customHeight="1">
      <c r="B72" s="257"/>
      <c r="C72" s="257"/>
      <c r="D72" s="257"/>
      <c r="E72" s="257"/>
      <c r="F72" s="257"/>
      <c r="G72" s="257"/>
      <c r="H72" s="257"/>
      <c r="I72" s="257"/>
      <c r="J72" s="257"/>
      <c r="K72" s="258"/>
    </row>
    <row r="73" spans="2:11" s="1" customFormat="1" ht="18.75" customHeight="1">
      <c r="B73" s="258"/>
      <c r="C73" s="258"/>
      <c r="D73" s="258"/>
      <c r="E73" s="258"/>
      <c r="F73" s="258"/>
      <c r="G73" s="258"/>
      <c r="H73" s="258"/>
      <c r="I73" s="258"/>
      <c r="J73" s="258"/>
      <c r="K73" s="258"/>
    </row>
    <row r="74" spans="2:11" s="1" customFormat="1" ht="7.5" customHeight="1">
      <c r="B74" s="259"/>
      <c r="C74" s="260"/>
      <c r="D74" s="260"/>
      <c r="E74" s="260"/>
      <c r="F74" s="260"/>
      <c r="G74" s="260"/>
      <c r="H74" s="260"/>
      <c r="I74" s="260"/>
      <c r="J74" s="260"/>
      <c r="K74" s="261"/>
    </row>
    <row r="75" spans="2:11" s="1" customFormat="1" ht="45" customHeight="1">
      <c r="B75" s="262"/>
      <c r="C75" s="373" t="s">
        <v>654</v>
      </c>
      <c r="D75" s="373"/>
      <c r="E75" s="373"/>
      <c r="F75" s="373"/>
      <c r="G75" s="373"/>
      <c r="H75" s="373"/>
      <c r="I75" s="373"/>
      <c r="J75" s="373"/>
      <c r="K75" s="263"/>
    </row>
    <row r="76" spans="2:11" s="1" customFormat="1" ht="17.25" customHeight="1">
      <c r="B76" s="262"/>
      <c r="C76" s="264" t="s">
        <v>655</v>
      </c>
      <c r="D76" s="264"/>
      <c r="E76" s="264"/>
      <c r="F76" s="264" t="s">
        <v>656</v>
      </c>
      <c r="G76" s="265"/>
      <c r="H76" s="264" t="s">
        <v>56</v>
      </c>
      <c r="I76" s="264" t="s">
        <v>59</v>
      </c>
      <c r="J76" s="264" t="s">
        <v>657</v>
      </c>
      <c r="K76" s="263"/>
    </row>
    <row r="77" spans="2:11" s="1" customFormat="1" ht="17.25" customHeight="1">
      <c r="B77" s="262"/>
      <c r="C77" s="266" t="s">
        <v>658</v>
      </c>
      <c r="D77" s="266"/>
      <c r="E77" s="266"/>
      <c r="F77" s="267" t="s">
        <v>659</v>
      </c>
      <c r="G77" s="268"/>
      <c r="H77" s="266"/>
      <c r="I77" s="266"/>
      <c r="J77" s="266" t="s">
        <v>660</v>
      </c>
      <c r="K77" s="263"/>
    </row>
    <row r="78" spans="2:11" s="1" customFormat="1" ht="5.25" customHeight="1">
      <c r="B78" s="262"/>
      <c r="C78" s="269"/>
      <c r="D78" s="269"/>
      <c r="E78" s="269"/>
      <c r="F78" s="269"/>
      <c r="G78" s="270"/>
      <c r="H78" s="269"/>
      <c r="I78" s="269"/>
      <c r="J78" s="269"/>
      <c r="K78" s="263"/>
    </row>
    <row r="79" spans="2:11" s="1" customFormat="1" ht="15" customHeight="1">
      <c r="B79" s="262"/>
      <c r="C79" s="251" t="s">
        <v>55</v>
      </c>
      <c r="D79" s="271"/>
      <c r="E79" s="271"/>
      <c r="F79" s="272" t="s">
        <v>661</v>
      </c>
      <c r="G79" s="273"/>
      <c r="H79" s="251" t="s">
        <v>662</v>
      </c>
      <c r="I79" s="251" t="s">
        <v>663</v>
      </c>
      <c r="J79" s="251">
        <v>20</v>
      </c>
      <c r="K79" s="263"/>
    </row>
    <row r="80" spans="2:11" s="1" customFormat="1" ht="15" customHeight="1">
      <c r="B80" s="262"/>
      <c r="C80" s="251" t="s">
        <v>664</v>
      </c>
      <c r="D80" s="251"/>
      <c r="E80" s="251"/>
      <c r="F80" s="272" t="s">
        <v>661</v>
      </c>
      <c r="G80" s="273"/>
      <c r="H80" s="251" t="s">
        <v>665</v>
      </c>
      <c r="I80" s="251" t="s">
        <v>663</v>
      </c>
      <c r="J80" s="251">
        <v>120</v>
      </c>
      <c r="K80" s="263"/>
    </row>
    <row r="81" spans="2:11" s="1" customFormat="1" ht="15" customHeight="1">
      <c r="B81" s="274"/>
      <c r="C81" s="251" t="s">
        <v>666</v>
      </c>
      <c r="D81" s="251"/>
      <c r="E81" s="251"/>
      <c r="F81" s="272" t="s">
        <v>667</v>
      </c>
      <c r="G81" s="273"/>
      <c r="H81" s="251" t="s">
        <v>668</v>
      </c>
      <c r="I81" s="251" t="s">
        <v>663</v>
      </c>
      <c r="J81" s="251">
        <v>50</v>
      </c>
      <c r="K81" s="263"/>
    </row>
    <row r="82" spans="2:11" s="1" customFormat="1" ht="15" customHeight="1">
      <c r="B82" s="274"/>
      <c r="C82" s="251" t="s">
        <v>669</v>
      </c>
      <c r="D82" s="251"/>
      <c r="E82" s="251"/>
      <c r="F82" s="272" t="s">
        <v>661</v>
      </c>
      <c r="G82" s="273"/>
      <c r="H82" s="251" t="s">
        <v>670</v>
      </c>
      <c r="I82" s="251" t="s">
        <v>671</v>
      </c>
      <c r="J82" s="251"/>
      <c r="K82" s="263"/>
    </row>
    <row r="83" spans="2:11" s="1" customFormat="1" ht="15" customHeight="1">
      <c r="B83" s="274"/>
      <c r="C83" s="275" t="s">
        <v>672</v>
      </c>
      <c r="D83" s="275"/>
      <c r="E83" s="275"/>
      <c r="F83" s="276" t="s">
        <v>667</v>
      </c>
      <c r="G83" s="275"/>
      <c r="H83" s="275" t="s">
        <v>673</v>
      </c>
      <c r="I83" s="275" t="s">
        <v>663</v>
      </c>
      <c r="J83" s="275">
        <v>15</v>
      </c>
      <c r="K83" s="263"/>
    </row>
    <row r="84" spans="2:11" s="1" customFormat="1" ht="15" customHeight="1">
      <c r="B84" s="274"/>
      <c r="C84" s="275" t="s">
        <v>674</v>
      </c>
      <c r="D84" s="275"/>
      <c r="E84" s="275"/>
      <c r="F84" s="276" t="s">
        <v>667</v>
      </c>
      <c r="G84" s="275"/>
      <c r="H84" s="275" t="s">
        <v>675</v>
      </c>
      <c r="I84" s="275" t="s">
        <v>663</v>
      </c>
      <c r="J84" s="275">
        <v>15</v>
      </c>
      <c r="K84" s="263"/>
    </row>
    <row r="85" spans="2:11" s="1" customFormat="1" ht="15" customHeight="1">
      <c r="B85" s="274"/>
      <c r="C85" s="275" t="s">
        <v>676</v>
      </c>
      <c r="D85" s="275"/>
      <c r="E85" s="275"/>
      <c r="F85" s="276" t="s">
        <v>667</v>
      </c>
      <c r="G85" s="275"/>
      <c r="H85" s="275" t="s">
        <v>677</v>
      </c>
      <c r="I85" s="275" t="s">
        <v>663</v>
      </c>
      <c r="J85" s="275">
        <v>20</v>
      </c>
      <c r="K85" s="263"/>
    </row>
    <row r="86" spans="2:11" s="1" customFormat="1" ht="15" customHeight="1">
      <c r="B86" s="274"/>
      <c r="C86" s="275" t="s">
        <v>678</v>
      </c>
      <c r="D86" s="275"/>
      <c r="E86" s="275"/>
      <c r="F86" s="276" t="s">
        <v>667</v>
      </c>
      <c r="G86" s="275"/>
      <c r="H86" s="275" t="s">
        <v>679</v>
      </c>
      <c r="I86" s="275" t="s">
        <v>663</v>
      </c>
      <c r="J86" s="275">
        <v>20</v>
      </c>
      <c r="K86" s="263"/>
    </row>
    <row r="87" spans="2:11" s="1" customFormat="1" ht="15" customHeight="1">
      <c r="B87" s="274"/>
      <c r="C87" s="251" t="s">
        <v>680</v>
      </c>
      <c r="D87" s="251"/>
      <c r="E87" s="251"/>
      <c r="F87" s="272" t="s">
        <v>667</v>
      </c>
      <c r="G87" s="273"/>
      <c r="H87" s="251" t="s">
        <v>681</v>
      </c>
      <c r="I87" s="251" t="s">
        <v>663</v>
      </c>
      <c r="J87" s="251">
        <v>50</v>
      </c>
      <c r="K87" s="263"/>
    </row>
    <row r="88" spans="2:11" s="1" customFormat="1" ht="15" customHeight="1">
      <c r="B88" s="274"/>
      <c r="C88" s="251" t="s">
        <v>682</v>
      </c>
      <c r="D88" s="251"/>
      <c r="E88" s="251"/>
      <c r="F88" s="272" t="s">
        <v>667</v>
      </c>
      <c r="G88" s="273"/>
      <c r="H88" s="251" t="s">
        <v>683</v>
      </c>
      <c r="I88" s="251" t="s">
        <v>663</v>
      </c>
      <c r="J88" s="251">
        <v>20</v>
      </c>
      <c r="K88" s="263"/>
    </row>
    <row r="89" spans="2:11" s="1" customFormat="1" ht="15" customHeight="1">
      <c r="B89" s="274"/>
      <c r="C89" s="251" t="s">
        <v>684</v>
      </c>
      <c r="D89" s="251"/>
      <c r="E89" s="251"/>
      <c r="F89" s="272" t="s">
        <v>667</v>
      </c>
      <c r="G89" s="273"/>
      <c r="H89" s="251" t="s">
        <v>685</v>
      </c>
      <c r="I89" s="251" t="s">
        <v>663</v>
      </c>
      <c r="J89" s="251">
        <v>20</v>
      </c>
      <c r="K89" s="263"/>
    </row>
    <row r="90" spans="2:11" s="1" customFormat="1" ht="15" customHeight="1">
      <c r="B90" s="274"/>
      <c r="C90" s="251" t="s">
        <v>686</v>
      </c>
      <c r="D90" s="251"/>
      <c r="E90" s="251"/>
      <c r="F90" s="272" t="s">
        <v>667</v>
      </c>
      <c r="G90" s="273"/>
      <c r="H90" s="251" t="s">
        <v>687</v>
      </c>
      <c r="I90" s="251" t="s">
        <v>663</v>
      </c>
      <c r="J90" s="251">
        <v>50</v>
      </c>
      <c r="K90" s="263"/>
    </row>
    <row r="91" spans="2:11" s="1" customFormat="1" ht="15" customHeight="1">
      <c r="B91" s="274"/>
      <c r="C91" s="251" t="s">
        <v>688</v>
      </c>
      <c r="D91" s="251"/>
      <c r="E91" s="251"/>
      <c r="F91" s="272" t="s">
        <v>667</v>
      </c>
      <c r="G91" s="273"/>
      <c r="H91" s="251" t="s">
        <v>688</v>
      </c>
      <c r="I91" s="251" t="s">
        <v>663</v>
      </c>
      <c r="J91" s="251">
        <v>50</v>
      </c>
      <c r="K91" s="263"/>
    </row>
    <row r="92" spans="2:11" s="1" customFormat="1" ht="15" customHeight="1">
      <c r="B92" s="274"/>
      <c r="C92" s="251" t="s">
        <v>689</v>
      </c>
      <c r="D92" s="251"/>
      <c r="E92" s="251"/>
      <c r="F92" s="272" t="s">
        <v>667</v>
      </c>
      <c r="G92" s="273"/>
      <c r="H92" s="251" t="s">
        <v>690</v>
      </c>
      <c r="I92" s="251" t="s">
        <v>663</v>
      </c>
      <c r="J92" s="251">
        <v>255</v>
      </c>
      <c r="K92" s="263"/>
    </row>
    <row r="93" spans="2:11" s="1" customFormat="1" ht="15" customHeight="1">
      <c r="B93" s="274"/>
      <c r="C93" s="251" t="s">
        <v>691</v>
      </c>
      <c r="D93" s="251"/>
      <c r="E93" s="251"/>
      <c r="F93" s="272" t="s">
        <v>661</v>
      </c>
      <c r="G93" s="273"/>
      <c r="H93" s="251" t="s">
        <v>692</v>
      </c>
      <c r="I93" s="251" t="s">
        <v>693</v>
      </c>
      <c r="J93" s="251"/>
      <c r="K93" s="263"/>
    </row>
    <row r="94" spans="2:11" s="1" customFormat="1" ht="15" customHeight="1">
      <c r="B94" s="274"/>
      <c r="C94" s="251" t="s">
        <v>694</v>
      </c>
      <c r="D94" s="251"/>
      <c r="E94" s="251"/>
      <c r="F94" s="272" t="s">
        <v>661</v>
      </c>
      <c r="G94" s="273"/>
      <c r="H94" s="251" t="s">
        <v>695</v>
      </c>
      <c r="I94" s="251" t="s">
        <v>696</v>
      </c>
      <c r="J94" s="251"/>
      <c r="K94" s="263"/>
    </row>
    <row r="95" spans="2:11" s="1" customFormat="1" ht="15" customHeight="1">
      <c r="B95" s="274"/>
      <c r="C95" s="251" t="s">
        <v>697</v>
      </c>
      <c r="D95" s="251"/>
      <c r="E95" s="251"/>
      <c r="F95" s="272" t="s">
        <v>661</v>
      </c>
      <c r="G95" s="273"/>
      <c r="H95" s="251" t="s">
        <v>697</v>
      </c>
      <c r="I95" s="251" t="s">
        <v>696</v>
      </c>
      <c r="J95" s="251"/>
      <c r="K95" s="263"/>
    </row>
    <row r="96" spans="2:11" s="1" customFormat="1" ht="15" customHeight="1">
      <c r="B96" s="274"/>
      <c r="C96" s="251" t="s">
        <v>40</v>
      </c>
      <c r="D96" s="251"/>
      <c r="E96" s="251"/>
      <c r="F96" s="272" t="s">
        <v>661</v>
      </c>
      <c r="G96" s="273"/>
      <c r="H96" s="251" t="s">
        <v>698</v>
      </c>
      <c r="I96" s="251" t="s">
        <v>696</v>
      </c>
      <c r="J96" s="251"/>
      <c r="K96" s="263"/>
    </row>
    <row r="97" spans="2:11" s="1" customFormat="1" ht="15" customHeight="1">
      <c r="B97" s="274"/>
      <c r="C97" s="251" t="s">
        <v>50</v>
      </c>
      <c r="D97" s="251"/>
      <c r="E97" s="251"/>
      <c r="F97" s="272" t="s">
        <v>661</v>
      </c>
      <c r="G97" s="273"/>
      <c r="H97" s="251" t="s">
        <v>699</v>
      </c>
      <c r="I97" s="251" t="s">
        <v>696</v>
      </c>
      <c r="J97" s="251"/>
      <c r="K97" s="263"/>
    </row>
    <row r="98" spans="2:11" s="1" customFormat="1" ht="15" customHeight="1">
      <c r="B98" s="277"/>
      <c r="C98" s="278"/>
      <c r="D98" s="278"/>
      <c r="E98" s="278"/>
      <c r="F98" s="278"/>
      <c r="G98" s="278"/>
      <c r="H98" s="278"/>
      <c r="I98" s="278"/>
      <c r="J98" s="278"/>
      <c r="K98" s="279"/>
    </row>
    <row r="99" spans="2:11" s="1" customFormat="1" ht="18.75" customHeight="1">
      <c r="B99" s="280"/>
      <c r="C99" s="281"/>
      <c r="D99" s="281"/>
      <c r="E99" s="281"/>
      <c r="F99" s="281"/>
      <c r="G99" s="281"/>
      <c r="H99" s="281"/>
      <c r="I99" s="281"/>
      <c r="J99" s="281"/>
      <c r="K99" s="280"/>
    </row>
    <row r="100" spans="2:11" s="1" customFormat="1" ht="18.75" customHeight="1"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</row>
    <row r="101" spans="2:11" s="1" customFormat="1" ht="7.5" customHeight="1">
      <c r="B101" s="259"/>
      <c r="C101" s="260"/>
      <c r="D101" s="260"/>
      <c r="E101" s="260"/>
      <c r="F101" s="260"/>
      <c r="G101" s="260"/>
      <c r="H101" s="260"/>
      <c r="I101" s="260"/>
      <c r="J101" s="260"/>
      <c r="K101" s="261"/>
    </row>
    <row r="102" spans="2:11" s="1" customFormat="1" ht="45" customHeight="1">
      <c r="B102" s="262"/>
      <c r="C102" s="373" t="s">
        <v>700</v>
      </c>
      <c r="D102" s="373"/>
      <c r="E102" s="373"/>
      <c r="F102" s="373"/>
      <c r="G102" s="373"/>
      <c r="H102" s="373"/>
      <c r="I102" s="373"/>
      <c r="J102" s="373"/>
      <c r="K102" s="263"/>
    </row>
    <row r="103" spans="2:11" s="1" customFormat="1" ht="17.25" customHeight="1">
      <c r="B103" s="262"/>
      <c r="C103" s="264" t="s">
        <v>655</v>
      </c>
      <c r="D103" s="264"/>
      <c r="E103" s="264"/>
      <c r="F103" s="264" t="s">
        <v>656</v>
      </c>
      <c r="G103" s="265"/>
      <c r="H103" s="264" t="s">
        <v>56</v>
      </c>
      <c r="I103" s="264" t="s">
        <v>59</v>
      </c>
      <c r="J103" s="264" t="s">
        <v>657</v>
      </c>
      <c r="K103" s="263"/>
    </row>
    <row r="104" spans="2:11" s="1" customFormat="1" ht="17.25" customHeight="1">
      <c r="B104" s="262"/>
      <c r="C104" s="266" t="s">
        <v>658</v>
      </c>
      <c r="D104" s="266"/>
      <c r="E104" s="266"/>
      <c r="F104" s="267" t="s">
        <v>659</v>
      </c>
      <c r="G104" s="268"/>
      <c r="H104" s="266"/>
      <c r="I104" s="266"/>
      <c r="J104" s="266" t="s">
        <v>660</v>
      </c>
      <c r="K104" s="263"/>
    </row>
    <row r="105" spans="2:11" s="1" customFormat="1" ht="5.25" customHeight="1">
      <c r="B105" s="262"/>
      <c r="C105" s="264"/>
      <c r="D105" s="264"/>
      <c r="E105" s="264"/>
      <c r="F105" s="264"/>
      <c r="G105" s="282"/>
      <c r="H105" s="264"/>
      <c r="I105" s="264"/>
      <c r="J105" s="264"/>
      <c r="K105" s="263"/>
    </row>
    <row r="106" spans="2:11" s="1" customFormat="1" ht="15" customHeight="1">
      <c r="B106" s="262"/>
      <c r="C106" s="251" t="s">
        <v>55</v>
      </c>
      <c r="D106" s="271"/>
      <c r="E106" s="271"/>
      <c r="F106" s="272" t="s">
        <v>661</v>
      </c>
      <c r="G106" s="251"/>
      <c r="H106" s="251" t="s">
        <v>701</v>
      </c>
      <c r="I106" s="251" t="s">
        <v>663</v>
      </c>
      <c r="J106" s="251">
        <v>20</v>
      </c>
      <c r="K106" s="263"/>
    </row>
    <row r="107" spans="2:11" s="1" customFormat="1" ht="15" customHeight="1">
      <c r="B107" s="262"/>
      <c r="C107" s="251" t="s">
        <v>664</v>
      </c>
      <c r="D107" s="251"/>
      <c r="E107" s="251"/>
      <c r="F107" s="272" t="s">
        <v>661</v>
      </c>
      <c r="G107" s="251"/>
      <c r="H107" s="251" t="s">
        <v>701</v>
      </c>
      <c r="I107" s="251" t="s">
        <v>663</v>
      </c>
      <c r="J107" s="251">
        <v>120</v>
      </c>
      <c r="K107" s="263"/>
    </row>
    <row r="108" spans="2:11" s="1" customFormat="1" ht="15" customHeight="1">
      <c r="B108" s="274"/>
      <c r="C108" s="251" t="s">
        <v>666</v>
      </c>
      <c r="D108" s="251"/>
      <c r="E108" s="251"/>
      <c r="F108" s="272" t="s">
        <v>667</v>
      </c>
      <c r="G108" s="251"/>
      <c r="H108" s="251" t="s">
        <v>701</v>
      </c>
      <c r="I108" s="251" t="s">
        <v>663</v>
      </c>
      <c r="J108" s="251">
        <v>50</v>
      </c>
      <c r="K108" s="263"/>
    </row>
    <row r="109" spans="2:11" s="1" customFormat="1" ht="15" customHeight="1">
      <c r="B109" s="274"/>
      <c r="C109" s="251" t="s">
        <v>669</v>
      </c>
      <c r="D109" s="251"/>
      <c r="E109" s="251"/>
      <c r="F109" s="272" t="s">
        <v>661</v>
      </c>
      <c r="G109" s="251"/>
      <c r="H109" s="251" t="s">
        <v>701</v>
      </c>
      <c r="I109" s="251" t="s">
        <v>671</v>
      </c>
      <c r="J109" s="251"/>
      <c r="K109" s="263"/>
    </row>
    <row r="110" spans="2:11" s="1" customFormat="1" ht="15" customHeight="1">
      <c r="B110" s="274"/>
      <c r="C110" s="251" t="s">
        <v>680</v>
      </c>
      <c r="D110" s="251"/>
      <c r="E110" s="251"/>
      <c r="F110" s="272" t="s">
        <v>667</v>
      </c>
      <c r="G110" s="251"/>
      <c r="H110" s="251" t="s">
        <v>701</v>
      </c>
      <c r="I110" s="251" t="s">
        <v>663</v>
      </c>
      <c r="J110" s="251">
        <v>50</v>
      </c>
      <c r="K110" s="263"/>
    </row>
    <row r="111" spans="2:11" s="1" customFormat="1" ht="15" customHeight="1">
      <c r="B111" s="274"/>
      <c r="C111" s="251" t="s">
        <v>688</v>
      </c>
      <c r="D111" s="251"/>
      <c r="E111" s="251"/>
      <c r="F111" s="272" t="s">
        <v>667</v>
      </c>
      <c r="G111" s="251"/>
      <c r="H111" s="251" t="s">
        <v>701</v>
      </c>
      <c r="I111" s="251" t="s">
        <v>663</v>
      </c>
      <c r="J111" s="251">
        <v>50</v>
      </c>
      <c r="K111" s="263"/>
    </row>
    <row r="112" spans="2:11" s="1" customFormat="1" ht="15" customHeight="1">
      <c r="B112" s="274"/>
      <c r="C112" s="251" t="s">
        <v>686</v>
      </c>
      <c r="D112" s="251"/>
      <c r="E112" s="251"/>
      <c r="F112" s="272" t="s">
        <v>667</v>
      </c>
      <c r="G112" s="251"/>
      <c r="H112" s="251" t="s">
        <v>701</v>
      </c>
      <c r="I112" s="251" t="s">
        <v>663</v>
      </c>
      <c r="J112" s="251">
        <v>50</v>
      </c>
      <c r="K112" s="263"/>
    </row>
    <row r="113" spans="2:11" s="1" customFormat="1" ht="15" customHeight="1">
      <c r="B113" s="274"/>
      <c r="C113" s="251" t="s">
        <v>55</v>
      </c>
      <c r="D113" s="251"/>
      <c r="E113" s="251"/>
      <c r="F113" s="272" t="s">
        <v>661</v>
      </c>
      <c r="G113" s="251"/>
      <c r="H113" s="251" t="s">
        <v>702</v>
      </c>
      <c r="I113" s="251" t="s">
        <v>663</v>
      </c>
      <c r="J113" s="251">
        <v>20</v>
      </c>
      <c r="K113" s="263"/>
    </row>
    <row r="114" spans="2:11" s="1" customFormat="1" ht="15" customHeight="1">
      <c r="B114" s="274"/>
      <c r="C114" s="251" t="s">
        <v>703</v>
      </c>
      <c r="D114" s="251"/>
      <c r="E114" s="251"/>
      <c r="F114" s="272" t="s">
        <v>661</v>
      </c>
      <c r="G114" s="251"/>
      <c r="H114" s="251" t="s">
        <v>704</v>
      </c>
      <c r="I114" s="251" t="s">
        <v>663</v>
      </c>
      <c r="J114" s="251">
        <v>120</v>
      </c>
      <c r="K114" s="263"/>
    </row>
    <row r="115" spans="2:11" s="1" customFormat="1" ht="15" customHeight="1">
      <c r="B115" s="274"/>
      <c r="C115" s="251" t="s">
        <v>40</v>
      </c>
      <c r="D115" s="251"/>
      <c r="E115" s="251"/>
      <c r="F115" s="272" t="s">
        <v>661</v>
      </c>
      <c r="G115" s="251"/>
      <c r="H115" s="251" t="s">
        <v>705</v>
      </c>
      <c r="I115" s="251" t="s">
        <v>696</v>
      </c>
      <c r="J115" s="251"/>
      <c r="K115" s="263"/>
    </row>
    <row r="116" spans="2:11" s="1" customFormat="1" ht="15" customHeight="1">
      <c r="B116" s="274"/>
      <c r="C116" s="251" t="s">
        <v>50</v>
      </c>
      <c r="D116" s="251"/>
      <c r="E116" s="251"/>
      <c r="F116" s="272" t="s">
        <v>661</v>
      </c>
      <c r="G116" s="251"/>
      <c r="H116" s="251" t="s">
        <v>706</v>
      </c>
      <c r="I116" s="251" t="s">
        <v>696</v>
      </c>
      <c r="J116" s="251"/>
      <c r="K116" s="263"/>
    </row>
    <row r="117" spans="2:11" s="1" customFormat="1" ht="15" customHeight="1">
      <c r="B117" s="274"/>
      <c r="C117" s="251" t="s">
        <v>59</v>
      </c>
      <c r="D117" s="251"/>
      <c r="E117" s="251"/>
      <c r="F117" s="272" t="s">
        <v>661</v>
      </c>
      <c r="G117" s="251"/>
      <c r="H117" s="251" t="s">
        <v>707</v>
      </c>
      <c r="I117" s="251" t="s">
        <v>708</v>
      </c>
      <c r="J117" s="251"/>
      <c r="K117" s="263"/>
    </row>
    <row r="118" spans="2:11" s="1" customFormat="1" ht="15" customHeight="1">
      <c r="B118" s="277"/>
      <c r="C118" s="283"/>
      <c r="D118" s="283"/>
      <c r="E118" s="283"/>
      <c r="F118" s="283"/>
      <c r="G118" s="283"/>
      <c r="H118" s="283"/>
      <c r="I118" s="283"/>
      <c r="J118" s="283"/>
      <c r="K118" s="279"/>
    </row>
    <row r="119" spans="2:11" s="1" customFormat="1" ht="18.75" customHeight="1">
      <c r="B119" s="284"/>
      <c r="C119" s="285"/>
      <c r="D119" s="285"/>
      <c r="E119" s="285"/>
      <c r="F119" s="286"/>
      <c r="G119" s="285"/>
      <c r="H119" s="285"/>
      <c r="I119" s="285"/>
      <c r="J119" s="285"/>
      <c r="K119" s="284"/>
    </row>
    <row r="120" spans="2:11" s="1" customFormat="1" ht="18.75" customHeight="1"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</row>
    <row r="121" spans="2:11" s="1" customFormat="1" ht="7.5" customHeight="1">
      <c r="B121" s="287"/>
      <c r="C121" s="288"/>
      <c r="D121" s="288"/>
      <c r="E121" s="288"/>
      <c r="F121" s="288"/>
      <c r="G121" s="288"/>
      <c r="H121" s="288"/>
      <c r="I121" s="288"/>
      <c r="J121" s="288"/>
      <c r="K121" s="289"/>
    </row>
    <row r="122" spans="2:11" s="1" customFormat="1" ht="45" customHeight="1">
      <c r="B122" s="290"/>
      <c r="C122" s="371" t="s">
        <v>709</v>
      </c>
      <c r="D122" s="371"/>
      <c r="E122" s="371"/>
      <c r="F122" s="371"/>
      <c r="G122" s="371"/>
      <c r="H122" s="371"/>
      <c r="I122" s="371"/>
      <c r="J122" s="371"/>
      <c r="K122" s="291"/>
    </row>
    <row r="123" spans="2:11" s="1" customFormat="1" ht="17.25" customHeight="1">
      <c r="B123" s="292"/>
      <c r="C123" s="264" t="s">
        <v>655</v>
      </c>
      <c r="D123" s="264"/>
      <c r="E123" s="264"/>
      <c r="F123" s="264" t="s">
        <v>656</v>
      </c>
      <c r="G123" s="265"/>
      <c r="H123" s="264" t="s">
        <v>56</v>
      </c>
      <c r="I123" s="264" t="s">
        <v>59</v>
      </c>
      <c r="J123" s="264" t="s">
        <v>657</v>
      </c>
      <c r="K123" s="293"/>
    </row>
    <row r="124" spans="2:11" s="1" customFormat="1" ht="17.25" customHeight="1">
      <c r="B124" s="292"/>
      <c r="C124" s="266" t="s">
        <v>658</v>
      </c>
      <c r="D124" s="266"/>
      <c r="E124" s="266"/>
      <c r="F124" s="267" t="s">
        <v>659</v>
      </c>
      <c r="G124" s="268"/>
      <c r="H124" s="266"/>
      <c r="I124" s="266"/>
      <c r="J124" s="266" t="s">
        <v>660</v>
      </c>
      <c r="K124" s="293"/>
    </row>
    <row r="125" spans="2:11" s="1" customFormat="1" ht="5.25" customHeight="1">
      <c r="B125" s="294"/>
      <c r="C125" s="269"/>
      <c r="D125" s="269"/>
      <c r="E125" s="269"/>
      <c r="F125" s="269"/>
      <c r="G125" s="295"/>
      <c r="H125" s="269"/>
      <c r="I125" s="269"/>
      <c r="J125" s="269"/>
      <c r="K125" s="296"/>
    </row>
    <row r="126" spans="2:11" s="1" customFormat="1" ht="15" customHeight="1">
      <c r="B126" s="294"/>
      <c r="C126" s="251" t="s">
        <v>664</v>
      </c>
      <c r="D126" s="271"/>
      <c r="E126" s="271"/>
      <c r="F126" s="272" t="s">
        <v>661</v>
      </c>
      <c r="G126" s="251"/>
      <c r="H126" s="251" t="s">
        <v>701</v>
      </c>
      <c r="I126" s="251" t="s">
        <v>663</v>
      </c>
      <c r="J126" s="251">
        <v>120</v>
      </c>
      <c r="K126" s="297"/>
    </row>
    <row r="127" spans="2:11" s="1" customFormat="1" ht="15" customHeight="1">
      <c r="B127" s="294"/>
      <c r="C127" s="251" t="s">
        <v>710</v>
      </c>
      <c r="D127" s="251"/>
      <c r="E127" s="251"/>
      <c r="F127" s="272" t="s">
        <v>661</v>
      </c>
      <c r="G127" s="251"/>
      <c r="H127" s="251" t="s">
        <v>711</v>
      </c>
      <c r="I127" s="251" t="s">
        <v>663</v>
      </c>
      <c r="J127" s="251" t="s">
        <v>712</v>
      </c>
      <c r="K127" s="297"/>
    </row>
    <row r="128" spans="2:11" s="1" customFormat="1" ht="15" customHeight="1">
      <c r="B128" s="294"/>
      <c r="C128" s="251" t="s">
        <v>609</v>
      </c>
      <c r="D128" s="251"/>
      <c r="E128" s="251"/>
      <c r="F128" s="272" t="s">
        <v>661</v>
      </c>
      <c r="G128" s="251"/>
      <c r="H128" s="251" t="s">
        <v>713</v>
      </c>
      <c r="I128" s="251" t="s">
        <v>663</v>
      </c>
      <c r="J128" s="251" t="s">
        <v>712</v>
      </c>
      <c r="K128" s="297"/>
    </row>
    <row r="129" spans="2:11" s="1" customFormat="1" ht="15" customHeight="1">
      <c r="B129" s="294"/>
      <c r="C129" s="251" t="s">
        <v>672</v>
      </c>
      <c r="D129" s="251"/>
      <c r="E129" s="251"/>
      <c r="F129" s="272" t="s">
        <v>667</v>
      </c>
      <c r="G129" s="251"/>
      <c r="H129" s="251" t="s">
        <v>673</v>
      </c>
      <c r="I129" s="251" t="s">
        <v>663</v>
      </c>
      <c r="J129" s="251">
        <v>15</v>
      </c>
      <c r="K129" s="297"/>
    </row>
    <row r="130" spans="2:11" s="1" customFormat="1" ht="15" customHeight="1">
      <c r="B130" s="294"/>
      <c r="C130" s="275" t="s">
        <v>674</v>
      </c>
      <c r="D130" s="275"/>
      <c r="E130" s="275"/>
      <c r="F130" s="276" t="s">
        <v>667</v>
      </c>
      <c r="G130" s="275"/>
      <c r="H130" s="275" t="s">
        <v>675</v>
      </c>
      <c r="I130" s="275" t="s">
        <v>663</v>
      </c>
      <c r="J130" s="275">
        <v>15</v>
      </c>
      <c r="K130" s="297"/>
    </row>
    <row r="131" spans="2:11" s="1" customFormat="1" ht="15" customHeight="1">
      <c r="B131" s="294"/>
      <c r="C131" s="275" t="s">
        <v>676</v>
      </c>
      <c r="D131" s="275"/>
      <c r="E131" s="275"/>
      <c r="F131" s="276" t="s">
        <v>667</v>
      </c>
      <c r="G131" s="275"/>
      <c r="H131" s="275" t="s">
        <v>677</v>
      </c>
      <c r="I131" s="275" t="s">
        <v>663</v>
      </c>
      <c r="J131" s="275">
        <v>20</v>
      </c>
      <c r="K131" s="297"/>
    </row>
    <row r="132" spans="2:11" s="1" customFormat="1" ht="15" customHeight="1">
      <c r="B132" s="294"/>
      <c r="C132" s="275" t="s">
        <v>678</v>
      </c>
      <c r="D132" s="275"/>
      <c r="E132" s="275"/>
      <c r="F132" s="276" t="s">
        <v>667</v>
      </c>
      <c r="G132" s="275"/>
      <c r="H132" s="275" t="s">
        <v>679</v>
      </c>
      <c r="I132" s="275" t="s">
        <v>663</v>
      </c>
      <c r="J132" s="275">
        <v>20</v>
      </c>
      <c r="K132" s="297"/>
    </row>
    <row r="133" spans="2:11" s="1" customFormat="1" ht="15" customHeight="1">
      <c r="B133" s="294"/>
      <c r="C133" s="251" t="s">
        <v>666</v>
      </c>
      <c r="D133" s="251"/>
      <c r="E133" s="251"/>
      <c r="F133" s="272" t="s">
        <v>667</v>
      </c>
      <c r="G133" s="251"/>
      <c r="H133" s="251" t="s">
        <v>701</v>
      </c>
      <c r="I133" s="251" t="s">
        <v>663</v>
      </c>
      <c r="J133" s="251">
        <v>50</v>
      </c>
      <c r="K133" s="297"/>
    </row>
    <row r="134" spans="2:11" s="1" customFormat="1" ht="15" customHeight="1">
      <c r="B134" s="294"/>
      <c r="C134" s="251" t="s">
        <v>680</v>
      </c>
      <c r="D134" s="251"/>
      <c r="E134" s="251"/>
      <c r="F134" s="272" t="s">
        <v>667</v>
      </c>
      <c r="G134" s="251"/>
      <c r="H134" s="251" t="s">
        <v>701</v>
      </c>
      <c r="I134" s="251" t="s">
        <v>663</v>
      </c>
      <c r="J134" s="251">
        <v>50</v>
      </c>
      <c r="K134" s="297"/>
    </row>
    <row r="135" spans="2:11" s="1" customFormat="1" ht="15" customHeight="1">
      <c r="B135" s="294"/>
      <c r="C135" s="251" t="s">
        <v>686</v>
      </c>
      <c r="D135" s="251"/>
      <c r="E135" s="251"/>
      <c r="F135" s="272" t="s">
        <v>667</v>
      </c>
      <c r="G135" s="251"/>
      <c r="H135" s="251" t="s">
        <v>701</v>
      </c>
      <c r="I135" s="251" t="s">
        <v>663</v>
      </c>
      <c r="J135" s="251">
        <v>50</v>
      </c>
      <c r="K135" s="297"/>
    </row>
    <row r="136" spans="2:11" s="1" customFormat="1" ht="15" customHeight="1">
      <c r="B136" s="294"/>
      <c r="C136" s="251" t="s">
        <v>688</v>
      </c>
      <c r="D136" s="251"/>
      <c r="E136" s="251"/>
      <c r="F136" s="272" t="s">
        <v>667</v>
      </c>
      <c r="G136" s="251"/>
      <c r="H136" s="251" t="s">
        <v>701</v>
      </c>
      <c r="I136" s="251" t="s">
        <v>663</v>
      </c>
      <c r="J136" s="251">
        <v>50</v>
      </c>
      <c r="K136" s="297"/>
    </row>
    <row r="137" spans="2:11" s="1" customFormat="1" ht="15" customHeight="1">
      <c r="B137" s="294"/>
      <c r="C137" s="251" t="s">
        <v>689</v>
      </c>
      <c r="D137" s="251"/>
      <c r="E137" s="251"/>
      <c r="F137" s="272" t="s">
        <v>667</v>
      </c>
      <c r="G137" s="251"/>
      <c r="H137" s="251" t="s">
        <v>714</v>
      </c>
      <c r="I137" s="251" t="s">
        <v>663</v>
      </c>
      <c r="J137" s="251">
        <v>255</v>
      </c>
      <c r="K137" s="297"/>
    </row>
    <row r="138" spans="2:11" s="1" customFormat="1" ht="15" customHeight="1">
      <c r="B138" s="294"/>
      <c r="C138" s="251" t="s">
        <v>691</v>
      </c>
      <c r="D138" s="251"/>
      <c r="E138" s="251"/>
      <c r="F138" s="272" t="s">
        <v>661</v>
      </c>
      <c r="G138" s="251"/>
      <c r="H138" s="251" t="s">
        <v>715</v>
      </c>
      <c r="I138" s="251" t="s">
        <v>693</v>
      </c>
      <c r="J138" s="251"/>
      <c r="K138" s="297"/>
    </row>
    <row r="139" spans="2:11" s="1" customFormat="1" ht="15" customHeight="1">
      <c r="B139" s="294"/>
      <c r="C139" s="251" t="s">
        <v>694</v>
      </c>
      <c r="D139" s="251"/>
      <c r="E139" s="251"/>
      <c r="F139" s="272" t="s">
        <v>661</v>
      </c>
      <c r="G139" s="251"/>
      <c r="H139" s="251" t="s">
        <v>716</v>
      </c>
      <c r="I139" s="251" t="s">
        <v>696</v>
      </c>
      <c r="J139" s="251"/>
      <c r="K139" s="297"/>
    </row>
    <row r="140" spans="2:11" s="1" customFormat="1" ht="15" customHeight="1">
      <c r="B140" s="294"/>
      <c r="C140" s="251" t="s">
        <v>697</v>
      </c>
      <c r="D140" s="251"/>
      <c r="E140" s="251"/>
      <c r="F140" s="272" t="s">
        <v>661</v>
      </c>
      <c r="G140" s="251"/>
      <c r="H140" s="251" t="s">
        <v>697</v>
      </c>
      <c r="I140" s="251" t="s">
        <v>696</v>
      </c>
      <c r="J140" s="251"/>
      <c r="K140" s="297"/>
    </row>
    <row r="141" spans="2:11" s="1" customFormat="1" ht="15" customHeight="1">
      <c r="B141" s="294"/>
      <c r="C141" s="251" t="s">
        <v>40</v>
      </c>
      <c r="D141" s="251"/>
      <c r="E141" s="251"/>
      <c r="F141" s="272" t="s">
        <v>661</v>
      </c>
      <c r="G141" s="251"/>
      <c r="H141" s="251" t="s">
        <v>717</v>
      </c>
      <c r="I141" s="251" t="s">
        <v>696</v>
      </c>
      <c r="J141" s="251"/>
      <c r="K141" s="297"/>
    </row>
    <row r="142" spans="2:11" s="1" customFormat="1" ht="15" customHeight="1">
      <c r="B142" s="294"/>
      <c r="C142" s="251" t="s">
        <v>718</v>
      </c>
      <c r="D142" s="251"/>
      <c r="E142" s="251"/>
      <c r="F142" s="272" t="s">
        <v>661</v>
      </c>
      <c r="G142" s="251"/>
      <c r="H142" s="251" t="s">
        <v>719</v>
      </c>
      <c r="I142" s="251" t="s">
        <v>696</v>
      </c>
      <c r="J142" s="251"/>
      <c r="K142" s="297"/>
    </row>
    <row r="143" spans="2:11" s="1" customFormat="1" ht="15" customHeight="1">
      <c r="B143" s="298"/>
      <c r="C143" s="299"/>
      <c r="D143" s="299"/>
      <c r="E143" s="299"/>
      <c r="F143" s="299"/>
      <c r="G143" s="299"/>
      <c r="H143" s="299"/>
      <c r="I143" s="299"/>
      <c r="J143" s="299"/>
      <c r="K143" s="300"/>
    </row>
    <row r="144" spans="2:11" s="1" customFormat="1" ht="18.75" customHeight="1">
      <c r="B144" s="285"/>
      <c r="C144" s="285"/>
      <c r="D144" s="285"/>
      <c r="E144" s="285"/>
      <c r="F144" s="286"/>
      <c r="G144" s="285"/>
      <c r="H144" s="285"/>
      <c r="I144" s="285"/>
      <c r="J144" s="285"/>
      <c r="K144" s="285"/>
    </row>
    <row r="145" spans="2:11" s="1" customFormat="1" ht="18.75" customHeight="1"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</row>
    <row r="146" spans="2:11" s="1" customFormat="1" ht="7.5" customHeight="1">
      <c r="B146" s="259"/>
      <c r="C146" s="260"/>
      <c r="D146" s="260"/>
      <c r="E146" s="260"/>
      <c r="F146" s="260"/>
      <c r="G146" s="260"/>
      <c r="H146" s="260"/>
      <c r="I146" s="260"/>
      <c r="J146" s="260"/>
      <c r="K146" s="261"/>
    </row>
    <row r="147" spans="2:11" s="1" customFormat="1" ht="45" customHeight="1">
      <c r="B147" s="262"/>
      <c r="C147" s="373" t="s">
        <v>720</v>
      </c>
      <c r="D147" s="373"/>
      <c r="E147" s="373"/>
      <c r="F147" s="373"/>
      <c r="G147" s="373"/>
      <c r="H147" s="373"/>
      <c r="I147" s="373"/>
      <c r="J147" s="373"/>
      <c r="K147" s="263"/>
    </row>
    <row r="148" spans="2:11" s="1" customFormat="1" ht="17.25" customHeight="1">
      <c r="B148" s="262"/>
      <c r="C148" s="264" t="s">
        <v>655</v>
      </c>
      <c r="D148" s="264"/>
      <c r="E148" s="264"/>
      <c r="F148" s="264" t="s">
        <v>656</v>
      </c>
      <c r="G148" s="265"/>
      <c r="H148" s="264" t="s">
        <v>56</v>
      </c>
      <c r="I148" s="264" t="s">
        <v>59</v>
      </c>
      <c r="J148" s="264" t="s">
        <v>657</v>
      </c>
      <c r="K148" s="263"/>
    </row>
    <row r="149" spans="2:11" s="1" customFormat="1" ht="17.25" customHeight="1">
      <c r="B149" s="262"/>
      <c r="C149" s="266" t="s">
        <v>658</v>
      </c>
      <c r="D149" s="266"/>
      <c r="E149" s="266"/>
      <c r="F149" s="267" t="s">
        <v>659</v>
      </c>
      <c r="G149" s="268"/>
      <c r="H149" s="266"/>
      <c r="I149" s="266"/>
      <c r="J149" s="266" t="s">
        <v>660</v>
      </c>
      <c r="K149" s="263"/>
    </row>
    <row r="150" spans="2:11" s="1" customFormat="1" ht="5.25" customHeight="1">
      <c r="B150" s="274"/>
      <c r="C150" s="269"/>
      <c r="D150" s="269"/>
      <c r="E150" s="269"/>
      <c r="F150" s="269"/>
      <c r="G150" s="270"/>
      <c r="H150" s="269"/>
      <c r="I150" s="269"/>
      <c r="J150" s="269"/>
      <c r="K150" s="297"/>
    </row>
    <row r="151" spans="2:11" s="1" customFormat="1" ht="15" customHeight="1">
      <c r="B151" s="274"/>
      <c r="C151" s="301" t="s">
        <v>664</v>
      </c>
      <c r="D151" s="251"/>
      <c r="E151" s="251"/>
      <c r="F151" s="302" t="s">
        <v>661</v>
      </c>
      <c r="G151" s="251"/>
      <c r="H151" s="301" t="s">
        <v>701</v>
      </c>
      <c r="I151" s="301" t="s">
        <v>663</v>
      </c>
      <c r="J151" s="301">
        <v>120</v>
      </c>
      <c r="K151" s="297"/>
    </row>
    <row r="152" spans="2:11" s="1" customFormat="1" ht="15" customHeight="1">
      <c r="B152" s="274"/>
      <c r="C152" s="301" t="s">
        <v>710</v>
      </c>
      <c r="D152" s="251"/>
      <c r="E152" s="251"/>
      <c r="F152" s="302" t="s">
        <v>661</v>
      </c>
      <c r="G152" s="251"/>
      <c r="H152" s="301" t="s">
        <v>721</v>
      </c>
      <c r="I152" s="301" t="s">
        <v>663</v>
      </c>
      <c r="J152" s="301" t="s">
        <v>712</v>
      </c>
      <c r="K152" s="297"/>
    </row>
    <row r="153" spans="2:11" s="1" customFormat="1" ht="15" customHeight="1">
      <c r="B153" s="274"/>
      <c r="C153" s="301" t="s">
        <v>609</v>
      </c>
      <c r="D153" s="251"/>
      <c r="E153" s="251"/>
      <c r="F153" s="302" t="s">
        <v>661</v>
      </c>
      <c r="G153" s="251"/>
      <c r="H153" s="301" t="s">
        <v>722</v>
      </c>
      <c r="I153" s="301" t="s">
        <v>663</v>
      </c>
      <c r="J153" s="301" t="s">
        <v>712</v>
      </c>
      <c r="K153" s="297"/>
    </row>
    <row r="154" spans="2:11" s="1" customFormat="1" ht="15" customHeight="1">
      <c r="B154" s="274"/>
      <c r="C154" s="301" t="s">
        <v>666</v>
      </c>
      <c r="D154" s="251"/>
      <c r="E154" s="251"/>
      <c r="F154" s="302" t="s">
        <v>667</v>
      </c>
      <c r="G154" s="251"/>
      <c r="H154" s="301" t="s">
        <v>701</v>
      </c>
      <c r="I154" s="301" t="s">
        <v>663</v>
      </c>
      <c r="J154" s="301">
        <v>50</v>
      </c>
      <c r="K154" s="297"/>
    </row>
    <row r="155" spans="2:11" s="1" customFormat="1" ht="15" customHeight="1">
      <c r="B155" s="274"/>
      <c r="C155" s="301" t="s">
        <v>669</v>
      </c>
      <c r="D155" s="251"/>
      <c r="E155" s="251"/>
      <c r="F155" s="302" t="s">
        <v>661</v>
      </c>
      <c r="G155" s="251"/>
      <c r="H155" s="301" t="s">
        <v>701</v>
      </c>
      <c r="I155" s="301" t="s">
        <v>671</v>
      </c>
      <c r="J155" s="301"/>
      <c r="K155" s="297"/>
    </row>
    <row r="156" spans="2:11" s="1" customFormat="1" ht="15" customHeight="1">
      <c r="B156" s="274"/>
      <c r="C156" s="301" t="s">
        <v>680</v>
      </c>
      <c r="D156" s="251"/>
      <c r="E156" s="251"/>
      <c r="F156" s="302" t="s">
        <v>667</v>
      </c>
      <c r="G156" s="251"/>
      <c r="H156" s="301" t="s">
        <v>701</v>
      </c>
      <c r="I156" s="301" t="s">
        <v>663</v>
      </c>
      <c r="J156" s="301">
        <v>50</v>
      </c>
      <c r="K156" s="297"/>
    </row>
    <row r="157" spans="2:11" s="1" customFormat="1" ht="15" customHeight="1">
      <c r="B157" s="274"/>
      <c r="C157" s="301" t="s">
        <v>688</v>
      </c>
      <c r="D157" s="251"/>
      <c r="E157" s="251"/>
      <c r="F157" s="302" t="s">
        <v>667</v>
      </c>
      <c r="G157" s="251"/>
      <c r="H157" s="301" t="s">
        <v>701</v>
      </c>
      <c r="I157" s="301" t="s">
        <v>663</v>
      </c>
      <c r="J157" s="301">
        <v>50</v>
      </c>
      <c r="K157" s="297"/>
    </row>
    <row r="158" spans="2:11" s="1" customFormat="1" ht="15" customHeight="1">
      <c r="B158" s="274"/>
      <c r="C158" s="301" t="s">
        <v>686</v>
      </c>
      <c r="D158" s="251"/>
      <c r="E158" s="251"/>
      <c r="F158" s="302" t="s">
        <v>667</v>
      </c>
      <c r="G158" s="251"/>
      <c r="H158" s="301" t="s">
        <v>701</v>
      </c>
      <c r="I158" s="301" t="s">
        <v>663</v>
      </c>
      <c r="J158" s="301">
        <v>50</v>
      </c>
      <c r="K158" s="297"/>
    </row>
    <row r="159" spans="2:11" s="1" customFormat="1" ht="15" customHeight="1">
      <c r="B159" s="274"/>
      <c r="C159" s="301" t="s">
        <v>92</v>
      </c>
      <c r="D159" s="251"/>
      <c r="E159" s="251"/>
      <c r="F159" s="302" t="s">
        <v>661</v>
      </c>
      <c r="G159" s="251"/>
      <c r="H159" s="301" t="s">
        <v>723</v>
      </c>
      <c r="I159" s="301" t="s">
        <v>663</v>
      </c>
      <c r="J159" s="301" t="s">
        <v>724</v>
      </c>
      <c r="K159" s="297"/>
    </row>
    <row r="160" spans="2:11" s="1" customFormat="1" ht="15" customHeight="1">
      <c r="B160" s="274"/>
      <c r="C160" s="301" t="s">
        <v>725</v>
      </c>
      <c r="D160" s="251"/>
      <c r="E160" s="251"/>
      <c r="F160" s="302" t="s">
        <v>661</v>
      </c>
      <c r="G160" s="251"/>
      <c r="H160" s="301" t="s">
        <v>726</v>
      </c>
      <c r="I160" s="301" t="s">
        <v>696</v>
      </c>
      <c r="J160" s="301"/>
      <c r="K160" s="297"/>
    </row>
    <row r="161" spans="2:11" s="1" customFormat="1" ht="15" customHeight="1">
      <c r="B161" s="303"/>
      <c r="C161" s="283"/>
      <c r="D161" s="283"/>
      <c r="E161" s="283"/>
      <c r="F161" s="283"/>
      <c r="G161" s="283"/>
      <c r="H161" s="283"/>
      <c r="I161" s="283"/>
      <c r="J161" s="283"/>
      <c r="K161" s="304"/>
    </row>
    <row r="162" spans="2:11" s="1" customFormat="1" ht="18.75" customHeight="1">
      <c r="B162" s="285"/>
      <c r="C162" s="295"/>
      <c r="D162" s="295"/>
      <c r="E162" s="295"/>
      <c r="F162" s="305"/>
      <c r="G162" s="295"/>
      <c r="H162" s="295"/>
      <c r="I162" s="295"/>
      <c r="J162" s="295"/>
      <c r="K162" s="285"/>
    </row>
    <row r="163" spans="2:11" s="1" customFormat="1" ht="18.75" customHeight="1"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</row>
    <row r="164" spans="2:11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pans="2:11" s="1" customFormat="1" ht="45" customHeight="1">
      <c r="B165" s="243"/>
      <c r="C165" s="371" t="s">
        <v>727</v>
      </c>
      <c r="D165" s="371"/>
      <c r="E165" s="371"/>
      <c r="F165" s="371"/>
      <c r="G165" s="371"/>
      <c r="H165" s="371"/>
      <c r="I165" s="371"/>
      <c r="J165" s="371"/>
      <c r="K165" s="244"/>
    </row>
    <row r="166" spans="2:11" s="1" customFormat="1" ht="17.25" customHeight="1">
      <c r="B166" s="243"/>
      <c r="C166" s="264" t="s">
        <v>655</v>
      </c>
      <c r="D166" s="264"/>
      <c r="E166" s="264"/>
      <c r="F166" s="264" t="s">
        <v>656</v>
      </c>
      <c r="G166" s="306"/>
      <c r="H166" s="307" t="s">
        <v>56</v>
      </c>
      <c r="I166" s="307" t="s">
        <v>59</v>
      </c>
      <c r="J166" s="264" t="s">
        <v>657</v>
      </c>
      <c r="K166" s="244"/>
    </row>
    <row r="167" spans="2:11" s="1" customFormat="1" ht="17.25" customHeight="1">
      <c r="B167" s="245"/>
      <c r="C167" s="266" t="s">
        <v>658</v>
      </c>
      <c r="D167" s="266"/>
      <c r="E167" s="266"/>
      <c r="F167" s="267" t="s">
        <v>659</v>
      </c>
      <c r="G167" s="308"/>
      <c r="H167" s="309"/>
      <c r="I167" s="309"/>
      <c r="J167" s="266" t="s">
        <v>660</v>
      </c>
      <c r="K167" s="246"/>
    </row>
    <row r="168" spans="2:11" s="1" customFormat="1" ht="5.25" customHeight="1">
      <c r="B168" s="274"/>
      <c r="C168" s="269"/>
      <c r="D168" s="269"/>
      <c r="E168" s="269"/>
      <c r="F168" s="269"/>
      <c r="G168" s="270"/>
      <c r="H168" s="269"/>
      <c r="I168" s="269"/>
      <c r="J168" s="269"/>
      <c r="K168" s="297"/>
    </row>
    <row r="169" spans="2:11" s="1" customFormat="1" ht="15" customHeight="1">
      <c r="B169" s="274"/>
      <c r="C169" s="251" t="s">
        <v>664</v>
      </c>
      <c r="D169" s="251"/>
      <c r="E169" s="251"/>
      <c r="F169" s="272" t="s">
        <v>661</v>
      </c>
      <c r="G169" s="251"/>
      <c r="H169" s="251" t="s">
        <v>701</v>
      </c>
      <c r="I169" s="251" t="s">
        <v>663</v>
      </c>
      <c r="J169" s="251">
        <v>120</v>
      </c>
      <c r="K169" s="297"/>
    </row>
    <row r="170" spans="2:11" s="1" customFormat="1" ht="15" customHeight="1">
      <c r="B170" s="274"/>
      <c r="C170" s="251" t="s">
        <v>710</v>
      </c>
      <c r="D170" s="251"/>
      <c r="E170" s="251"/>
      <c r="F170" s="272" t="s">
        <v>661</v>
      </c>
      <c r="G170" s="251"/>
      <c r="H170" s="251" t="s">
        <v>711</v>
      </c>
      <c r="I170" s="251" t="s">
        <v>663</v>
      </c>
      <c r="J170" s="251" t="s">
        <v>712</v>
      </c>
      <c r="K170" s="297"/>
    </row>
    <row r="171" spans="2:11" s="1" customFormat="1" ht="15" customHeight="1">
      <c r="B171" s="274"/>
      <c r="C171" s="251" t="s">
        <v>609</v>
      </c>
      <c r="D171" s="251"/>
      <c r="E171" s="251"/>
      <c r="F171" s="272" t="s">
        <v>661</v>
      </c>
      <c r="G171" s="251"/>
      <c r="H171" s="251" t="s">
        <v>728</v>
      </c>
      <c r="I171" s="251" t="s">
        <v>663</v>
      </c>
      <c r="J171" s="251" t="s">
        <v>712</v>
      </c>
      <c r="K171" s="297"/>
    </row>
    <row r="172" spans="2:11" s="1" customFormat="1" ht="15" customHeight="1">
      <c r="B172" s="274"/>
      <c r="C172" s="251" t="s">
        <v>666</v>
      </c>
      <c r="D172" s="251"/>
      <c r="E172" s="251"/>
      <c r="F172" s="272" t="s">
        <v>667</v>
      </c>
      <c r="G172" s="251"/>
      <c r="H172" s="251" t="s">
        <v>728</v>
      </c>
      <c r="I172" s="251" t="s">
        <v>663</v>
      </c>
      <c r="J172" s="251">
        <v>50</v>
      </c>
      <c r="K172" s="297"/>
    </row>
    <row r="173" spans="2:11" s="1" customFormat="1" ht="15" customHeight="1">
      <c r="B173" s="274"/>
      <c r="C173" s="251" t="s">
        <v>669</v>
      </c>
      <c r="D173" s="251"/>
      <c r="E173" s="251"/>
      <c r="F173" s="272" t="s">
        <v>661</v>
      </c>
      <c r="G173" s="251"/>
      <c r="H173" s="251" t="s">
        <v>728</v>
      </c>
      <c r="I173" s="251" t="s">
        <v>671</v>
      </c>
      <c r="J173" s="251"/>
      <c r="K173" s="297"/>
    </row>
    <row r="174" spans="2:11" s="1" customFormat="1" ht="15" customHeight="1">
      <c r="B174" s="274"/>
      <c r="C174" s="251" t="s">
        <v>680</v>
      </c>
      <c r="D174" s="251"/>
      <c r="E174" s="251"/>
      <c r="F174" s="272" t="s">
        <v>667</v>
      </c>
      <c r="G174" s="251"/>
      <c r="H174" s="251" t="s">
        <v>728</v>
      </c>
      <c r="I174" s="251" t="s">
        <v>663</v>
      </c>
      <c r="J174" s="251">
        <v>50</v>
      </c>
      <c r="K174" s="297"/>
    </row>
    <row r="175" spans="2:11" s="1" customFormat="1" ht="15" customHeight="1">
      <c r="B175" s="274"/>
      <c r="C175" s="251" t="s">
        <v>688</v>
      </c>
      <c r="D175" s="251"/>
      <c r="E175" s="251"/>
      <c r="F175" s="272" t="s">
        <v>667</v>
      </c>
      <c r="G175" s="251"/>
      <c r="H175" s="251" t="s">
        <v>728</v>
      </c>
      <c r="I175" s="251" t="s">
        <v>663</v>
      </c>
      <c r="J175" s="251">
        <v>50</v>
      </c>
      <c r="K175" s="297"/>
    </row>
    <row r="176" spans="2:11" s="1" customFormat="1" ht="15" customHeight="1">
      <c r="B176" s="274"/>
      <c r="C176" s="251" t="s">
        <v>686</v>
      </c>
      <c r="D176" s="251"/>
      <c r="E176" s="251"/>
      <c r="F176" s="272" t="s">
        <v>667</v>
      </c>
      <c r="G176" s="251"/>
      <c r="H176" s="251" t="s">
        <v>728</v>
      </c>
      <c r="I176" s="251" t="s">
        <v>663</v>
      </c>
      <c r="J176" s="251">
        <v>50</v>
      </c>
      <c r="K176" s="297"/>
    </row>
    <row r="177" spans="2:11" s="1" customFormat="1" ht="15" customHeight="1">
      <c r="B177" s="274"/>
      <c r="C177" s="251" t="s">
        <v>112</v>
      </c>
      <c r="D177" s="251"/>
      <c r="E177" s="251"/>
      <c r="F177" s="272" t="s">
        <v>661</v>
      </c>
      <c r="G177" s="251"/>
      <c r="H177" s="251" t="s">
        <v>729</v>
      </c>
      <c r="I177" s="251" t="s">
        <v>730</v>
      </c>
      <c r="J177" s="251"/>
      <c r="K177" s="297"/>
    </row>
    <row r="178" spans="2:11" s="1" customFormat="1" ht="15" customHeight="1">
      <c r="B178" s="274"/>
      <c r="C178" s="251" t="s">
        <v>59</v>
      </c>
      <c r="D178" s="251"/>
      <c r="E178" s="251"/>
      <c r="F178" s="272" t="s">
        <v>661</v>
      </c>
      <c r="G178" s="251"/>
      <c r="H178" s="251" t="s">
        <v>731</v>
      </c>
      <c r="I178" s="251" t="s">
        <v>732</v>
      </c>
      <c r="J178" s="251">
        <v>1</v>
      </c>
      <c r="K178" s="297"/>
    </row>
    <row r="179" spans="2:11" s="1" customFormat="1" ht="15" customHeight="1">
      <c r="B179" s="274"/>
      <c r="C179" s="251" t="s">
        <v>55</v>
      </c>
      <c r="D179" s="251"/>
      <c r="E179" s="251"/>
      <c r="F179" s="272" t="s">
        <v>661</v>
      </c>
      <c r="G179" s="251"/>
      <c r="H179" s="251" t="s">
        <v>733</v>
      </c>
      <c r="I179" s="251" t="s">
        <v>663</v>
      </c>
      <c r="J179" s="251">
        <v>20</v>
      </c>
      <c r="K179" s="297"/>
    </row>
    <row r="180" spans="2:11" s="1" customFormat="1" ht="15" customHeight="1">
      <c r="B180" s="274"/>
      <c r="C180" s="251" t="s">
        <v>56</v>
      </c>
      <c r="D180" s="251"/>
      <c r="E180" s="251"/>
      <c r="F180" s="272" t="s">
        <v>661</v>
      </c>
      <c r="G180" s="251"/>
      <c r="H180" s="251" t="s">
        <v>734</v>
      </c>
      <c r="I180" s="251" t="s">
        <v>663</v>
      </c>
      <c r="J180" s="251">
        <v>255</v>
      </c>
      <c r="K180" s="297"/>
    </row>
    <row r="181" spans="2:11" s="1" customFormat="1" ht="15" customHeight="1">
      <c r="B181" s="274"/>
      <c r="C181" s="251" t="s">
        <v>113</v>
      </c>
      <c r="D181" s="251"/>
      <c r="E181" s="251"/>
      <c r="F181" s="272" t="s">
        <v>661</v>
      </c>
      <c r="G181" s="251"/>
      <c r="H181" s="251" t="s">
        <v>625</v>
      </c>
      <c r="I181" s="251" t="s">
        <v>663</v>
      </c>
      <c r="J181" s="251">
        <v>10</v>
      </c>
      <c r="K181" s="297"/>
    </row>
    <row r="182" spans="2:11" s="1" customFormat="1" ht="15" customHeight="1">
      <c r="B182" s="274"/>
      <c r="C182" s="251" t="s">
        <v>114</v>
      </c>
      <c r="D182" s="251"/>
      <c r="E182" s="251"/>
      <c r="F182" s="272" t="s">
        <v>661</v>
      </c>
      <c r="G182" s="251"/>
      <c r="H182" s="251" t="s">
        <v>735</v>
      </c>
      <c r="I182" s="251" t="s">
        <v>696</v>
      </c>
      <c r="J182" s="251"/>
      <c r="K182" s="297"/>
    </row>
    <row r="183" spans="2:11" s="1" customFormat="1" ht="15" customHeight="1">
      <c r="B183" s="274"/>
      <c r="C183" s="251" t="s">
        <v>736</v>
      </c>
      <c r="D183" s="251"/>
      <c r="E183" s="251"/>
      <c r="F183" s="272" t="s">
        <v>661</v>
      </c>
      <c r="G183" s="251"/>
      <c r="H183" s="251" t="s">
        <v>737</v>
      </c>
      <c r="I183" s="251" t="s">
        <v>696</v>
      </c>
      <c r="J183" s="251"/>
      <c r="K183" s="297"/>
    </row>
    <row r="184" spans="2:11" s="1" customFormat="1" ht="15" customHeight="1">
      <c r="B184" s="274"/>
      <c r="C184" s="251" t="s">
        <v>725</v>
      </c>
      <c r="D184" s="251"/>
      <c r="E184" s="251"/>
      <c r="F184" s="272" t="s">
        <v>661</v>
      </c>
      <c r="G184" s="251"/>
      <c r="H184" s="251" t="s">
        <v>738</v>
      </c>
      <c r="I184" s="251" t="s">
        <v>696</v>
      </c>
      <c r="J184" s="251"/>
      <c r="K184" s="297"/>
    </row>
    <row r="185" spans="2:11" s="1" customFormat="1" ht="15" customHeight="1">
      <c r="B185" s="274"/>
      <c r="C185" s="251" t="s">
        <v>116</v>
      </c>
      <c r="D185" s="251"/>
      <c r="E185" s="251"/>
      <c r="F185" s="272" t="s">
        <v>667</v>
      </c>
      <c r="G185" s="251"/>
      <c r="H185" s="251" t="s">
        <v>739</v>
      </c>
      <c r="I185" s="251" t="s">
        <v>663</v>
      </c>
      <c r="J185" s="251">
        <v>50</v>
      </c>
      <c r="K185" s="297"/>
    </row>
    <row r="186" spans="2:11" s="1" customFormat="1" ht="15" customHeight="1">
      <c r="B186" s="274"/>
      <c r="C186" s="251" t="s">
        <v>740</v>
      </c>
      <c r="D186" s="251"/>
      <c r="E186" s="251"/>
      <c r="F186" s="272" t="s">
        <v>667</v>
      </c>
      <c r="G186" s="251"/>
      <c r="H186" s="251" t="s">
        <v>741</v>
      </c>
      <c r="I186" s="251" t="s">
        <v>742</v>
      </c>
      <c r="J186" s="251"/>
      <c r="K186" s="297"/>
    </row>
    <row r="187" spans="2:11" s="1" customFormat="1" ht="15" customHeight="1">
      <c r="B187" s="274"/>
      <c r="C187" s="251" t="s">
        <v>743</v>
      </c>
      <c r="D187" s="251"/>
      <c r="E187" s="251"/>
      <c r="F187" s="272" t="s">
        <v>667</v>
      </c>
      <c r="G187" s="251"/>
      <c r="H187" s="251" t="s">
        <v>744</v>
      </c>
      <c r="I187" s="251" t="s">
        <v>742</v>
      </c>
      <c r="J187" s="251"/>
      <c r="K187" s="297"/>
    </row>
    <row r="188" spans="2:11" s="1" customFormat="1" ht="15" customHeight="1">
      <c r="B188" s="274"/>
      <c r="C188" s="251" t="s">
        <v>745</v>
      </c>
      <c r="D188" s="251"/>
      <c r="E188" s="251"/>
      <c r="F188" s="272" t="s">
        <v>667</v>
      </c>
      <c r="G188" s="251"/>
      <c r="H188" s="251" t="s">
        <v>746</v>
      </c>
      <c r="I188" s="251" t="s">
        <v>742</v>
      </c>
      <c r="J188" s="251"/>
      <c r="K188" s="297"/>
    </row>
    <row r="189" spans="2:11" s="1" customFormat="1" ht="15" customHeight="1">
      <c r="B189" s="274"/>
      <c r="C189" s="310" t="s">
        <v>747</v>
      </c>
      <c r="D189" s="251"/>
      <c r="E189" s="251"/>
      <c r="F189" s="272" t="s">
        <v>667</v>
      </c>
      <c r="G189" s="251"/>
      <c r="H189" s="251" t="s">
        <v>748</v>
      </c>
      <c r="I189" s="251" t="s">
        <v>749</v>
      </c>
      <c r="J189" s="311" t="s">
        <v>750</v>
      </c>
      <c r="K189" s="297"/>
    </row>
    <row r="190" spans="2:11" s="1" customFormat="1" ht="15" customHeight="1">
      <c r="B190" s="274"/>
      <c r="C190" s="310" t="s">
        <v>44</v>
      </c>
      <c r="D190" s="251"/>
      <c r="E190" s="251"/>
      <c r="F190" s="272" t="s">
        <v>661</v>
      </c>
      <c r="G190" s="251"/>
      <c r="H190" s="248" t="s">
        <v>751</v>
      </c>
      <c r="I190" s="251" t="s">
        <v>752</v>
      </c>
      <c r="J190" s="251"/>
      <c r="K190" s="297"/>
    </row>
    <row r="191" spans="2:11" s="1" customFormat="1" ht="15" customHeight="1">
      <c r="B191" s="274"/>
      <c r="C191" s="310" t="s">
        <v>753</v>
      </c>
      <c r="D191" s="251"/>
      <c r="E191" s="251"/>
      <c r="F191" s="272" t="s">
        <v>661</v>
      </c>
      <c r="G191" s="251"/>
      <c r="H191" s="251" t="s">
        <v>754</v>
      </c>
      <c r="I191" s="251" t="s">
        <v>696</v>
      </c>
      <c r="J191" s="251"/>
      <c r="K191" s="297"/>
    </row>
    <row r="192" spans="2:11" s="1" customFormat="1" ht="15" customHeight="1">
      <c r="B192" s="274"/>
      <c r="C192" s="310" t="s">
        <v>755</v>
      </c>
      <c r="D192" s="251"/>
      <c r="E192" s="251"/>
      <c r="F192" s="272" t="s">
        <v>661</v>
      </c>
      <c r="G192" s="251"/>
      <c r="H192" s="251" t="s">
        <v>756</v>
      </c>
      <c r="I192" s="251" t="s">
        <v>696</v>
      </c>
      <c r="J192" s="251"/>
      <c r="K192" s="297"/>
    </row>
    <row r="193" spans="2:11" s="1" customFormat="1" ht="15" customHeight="1">
      <c r="B193" s="274"/>
      <c r="C193" s="310" t="s">
        <v>757</v>
      </c>
      <c r="D193" s="251"/>
      <c r="E193" s="251"/>
      <c r="F193" s="272" t="s">
        <v>667</v>
      </c>
      <c r="G193" s="251"/>
      <c r="H193" s="251" t="s">
        <v>758</v>
      </c>
      <c r="I193" s="251" t="s">
        <v>696</v>
      </c>
      <c r="J193" s="251"/>
      <c r="K193" s="297"/>
    </row>
    <row r="194" spans="2:11" s="1" customFormat="1" ht="15" customHeight="1">
      <c r="B194" s="303"/>
      <c r="C194" s="312"/>
      <c r="D194" s="283"/>
      <c r="E194" s="283"/>
      <c r="F194" s="283"/>
      <c r="G194" s="283"/>
      <c r="H194" s="283"/>
      <c r="I194" s="283"/>
      <c r="J194" s="283"/>
      <c r="K194" s="304"/>
    </row>
    <row r="195" spans="2:11" s="1" customFormat="1" ht="18.75" customHeight="1">
      <c r="B195" s="285"/>
      <c r="C195" s="295"/>
      <c r="D195" s="295"/>
      <c r="E195" s="295"/>
      <c r="F195" s="305"/>
      <c r="G195" s="295"/>
      <c r="H195" s="295"/>
      <c r="I195" s="295"/>
      <c r="J195" s="295"/>
      <c r="K195" s="285"/>
    </row>
    <row r="196" spans="2:11" s="1" customFormat="1" ht="18.75" customHeight="1">
      <c r="B196" s="285"/>
      <c r="C196" s="295"/>
      <c r="D196" s="295"/>
      <c r="E196" s="295"/>
      <c r="F196" s="305"/>
      <c r="G196" s="295"/>
      <c r="H196" s="295"/>
      <c r="I196" s="295"/>
      <c r="J196" s="295"/>
      <c r="K196" s="285"/>
    </row>
    <row r="197" spans="2:11" s="1" customFormat="1" ht="18.75" customHeight="1">
      <c r="B197" s="258"/>
      <c r="C197" s="258"/>
      <c r="D197" s="258"/>
      <c r="E197" s="258"/>
      <c r="F197" s="258"/>
      <c r="G197" s="258"/>
      <c r="H197" s="258"/>
      <c r="I197" s="258"/>
      <c r="J197" s="258"/>
      <c r="K197" s="258"/>
    </row>
    <row r="198" spans="2:11" s="1" customFormat="1" ht="13.5">
      <c r="B198" s="240"/>
      <c r="C198" s="241"/>
      <c r="D198" s="241"/>
      <c r="E198" s="241"/>
      <c r="F198" s="241"/>
      <c r="G198" s="241"/>
      <c r="H198" s="241"/>
      <c r="I198" s="241"/>
      <c r="J198" s="241"/>
      <c r="K198" s="242"/>
    </row>
    <row r="199" spans="2:11" s="1" customFormat="1" ht="21">
      <c r="B199" s="243"/>
      <c r="C199" s="371" t="s">
        <v>759</v>
      </c>
      <c r="D199" s="371"/>
      <c r="E199" s="371"/>
      <c r="F199" s="371"/>
      <c r="G199" s="371"/>
      <c r="H199" s="371"/>
      <c r="I199" s="371"/>
      <c r="J199" s="371"/>
      <c r="K199" s="244"/>
    </row>
    <row r="200" spans="2:11" s="1" customFormat="1" ht="25.5" customHeight="1">
      <c r="B200" s="243"/>
      <c r="C200" s="313" t="s">
        <v>760</v>
      </c>
      <c r="D200" s="313"/>
      <c r="E200" s="313"/>
      <c r="F200" s="313" t="s">
        <v>761</v>
      </c>
      <c r="G200" s="314"/>
      <c r="H200" s="377" t="s">
        <v>762</v>
      </c>
      <c r="I200" s="377"/>
      <c r="J200" s="377"/>
      <c r="K200" s="244"/>
    </row>
    <row r="201" spans="2:11" s="1" customFormat="1" ht="5.25" customHeight="1">
      <c r="B201" s="274"/>
      <c r="C201" s="269"/>
      <c r="D201" s="269"/>
      <c r="E201" s="269"/>
      <c r="F201" s="269"/>
      <c r="G201" s="295"/>
      <c r="H201" s="269"/>
      <c r="I201" s="269"/>
      <c r="J201" s="269"/>
      <c r="K201" s="297"/>
    </row>
    <row r="202" spans="2:11" s="1" customFormat="1" ht="15" customHeight="1">
      <c r="B202" s="274"/>
      <c r="C202" s="251" t="s">
        <v>752</v>
      </c>
      <c r="D202" s="251"/>
      <c r="E202" s="251"/>
      <c r="F202" s="272" t="s">
        <v>45</v>
      </c>
      <c r="G202" s="251"/>
      <c r="H202" s="376" t="s">
        <v>763</v>
      </c>
      <c r="I202" s="376"/>
      <c r="J202" s="376"/>
      <c r="K202" s="297"/>
    </row>
    <row r="203" spans="2:11" s="1" customFormat="1" ht="15" customHeight="1">
      <c r="B203" s="274"/>
      <c r="C203" s="251"/>
      <c r="D203" s="251"/>
      <c r="E203" s="251"/>
      <c r="F203" s="272" t="s">
        <v>46</v>
      </c>
      <c r="G203" s="251"/>
      <c r="H203" s="376" t="s">
        <v>764</v>
      </c>
      <c r="I203" s="376"/>
      <c r="J203" s="376"/>
      <c r="K203" s="297"/>
    </row>
    <row r="204" spans="2:11" s="1" customFormat="1" ht="15" customHeight="1">
      <c r="B204" s="274"/>
      <c r="C204" s="251"/>
      <c r="D204" s="251"/>
      <c r="E204" s="251"/>
      <c r="F204" s="272" t="s">
        <v>49</v>
      </c>
      <c r="G204" s="251"/>
      <c r="H204" s="376" t="s">
        <v>765</v>
      </c>
      <c r="I204" s="376"/>
      <c r="J204" s="376"/>
      <c r="K204" s="297"/>
    </row>
    <row r="205" spans="2:11" s="1" customFormat="1" ht="15" customHeight="1">
      <c r="B205" s="274"/>
      <c r="C205" s="251"/>
      <c r="D205" s="251"/>
      <c r="E205" s="251"/>
      <c r="F205" s="272" t="s">
        <v>47</v>
      </c>
      <c r="G205" s="251"/>
      <c r="H205" s="376" t="s">
        <v>766</v>
      </c>
      <c r="I205" s="376"/>
      <c r="J205" s="376"/>
      <c r="K205" s="297"/>
    </row>
    <row r="206" spans="2:11" s="1" customFormat="1" ht="15" customHeight="1">
      <c r="B206" s="274"/>
      <c r="C206" s="251"/>
      <c r="D206" s="251"/>
      <c r="E206" s="251"/>
      <c r="F206" s="272" t="s">
        <v>48</v>
      </c>
      <c r="G206" s="251"/>
      <c r="H206" s="376" t="s">
        <v>767</v>
      </c>
      <c r="I206" s="376"/>
      <c r="J206" s="376"/>
      <c r="K206" s="297"/>
    </row>
    <row r="207" spans="2:11" s="1" customFormat="1" ht="15" customHeight="1">
      <c r="B207" s="274"/>
      <c r="C207" s="251"/>
      <c r="D207" s="251"/>
      <c r="E207" s="251"/>
      <c r="F207" s="272"/>
      <c r="G207" s="251"/>
      <c r="H207" s="251"/>
      <c r="I207" s="251"/>
      <c r="J207" s="251"/>
      <c r="K207" s="297"/>
    </row>
    <row r="208" spans="2:11" s="1" customFormat="1" ht="15" customHeight="1">
      <c r="B208" s="274"/>
      <c r="C208" s="251" t="s">
        <v>708</v>
      </c>
      <c r="D208" s="251"/>
      <c r="E208" s="251"/>
      <c r="F208" s="272" t="s">
        <v>81</v>
      </c>
      <c r="G208" s="251"/>
      <c r="H208" s="376" t="s">
        <v>768</v>
      </c>
      <c r="I208" s="376"/>
      <c r="J208" s="376"/>
      <c r="K208" s="297"/>
    </row>
    <row r="209" spans="2:11" s="1" customFormat="1" ht="15" customHeight="1">
      <c r="B209" s="274"/>
      <c r="C209" s="251"/>
      <c r="D209" s="251"/>
      <c r="E209" s="251"/>
      <c r="F209" s="272" t="s">
        <v>603</v>
      </c>
      <c r="G209" s="251"/>
      <c r="H209" s="376" t="s">
        <v>604</v>
      </c>
      <c r="I209" s="376"/>
      <c r="J209" s="376"/>
      <c r="K209" s="297"/>
    </row>
    <row r="210" spans="2:11" s="1" customFormat="1" ht="15" customHeight="1">
      <c r="B210" s="274"/>
      <c r="C210" s="251"/>
      <c r="D210" s="251"/>
      <c r="E210" s="251"/>
      <c r="F210" s="272" t="s">
        <v>601</v>
      </c>
      <c r="G210" s="251"/>
      <c r="H210" s="376" t="s">
        <v>769</v>
      </c>
      <c r="I210" s="376"/>
      <c r="J210" s="376"/>
      <c r="K210" s="297"/>
    </row>
    <row r="211" spans="2:11" s="1" customFormat="1" ht="15" customHeight="1">
      <c r="B211" s="315"/>
      <c r="C211" s="251"/>
      <c r="D211" s="251"/>
      <c r="E211" s="251"/>
      <c r="F211" s="272" t="s">
        <v>605</v>
      </c>
      <c r="G211" s="310"/>
      <c r="H211" s="375" t="s">
        <v>606</v>
      </c>
      <c r="I211" s="375"/>
      <c r="J211" s="375"/>
      <c r="K211" s="316"/>
    </row>
    <row r="212" spans="2:11" s="1" customFormat="1" ht="15" customHeight="1">
      <c r="B212" s="315"/>
      <c r="C212" s="251"/>
      <c r="D212" s="251"/>
      <c r="E212" s="251"/>
      <c r="F212" s="272" t="s">
        <v>607</v>
      </c>
      <c r="G212" s="310"/>
      <c r="H212" s="375" t="s">
        <v>770</v>
      </c>
      <c r="I212" s="375"/>
      <c r="J212" s="375"/>
      <c r="K212" s="316"/>
    </row>
    <row r="213" spans="2:11" s="1" customFormat="1" ht="15" customHeight="1">
      <c r="B213" s="315"/>
      <c r="C213" s="251"/>
      <c r="D213" s="251"/>
      <c r="E213" s="251"/>
      <c r="F213" s="272"/>
      <c r="G213" s="310"/>
      <c r="H213" s="301"/>
      <c r="I213" s="301"/>
      <c r="J213" s="301"/>
      <c r="K213" s="316"/>
    </row>
    <row r="214" spans="2:11" s="1" customFormat="1" ht="15" customHeight="1">
      <c r="B214" s="315"/>
      <c r="C214" s="251" t="s">
        <v>732</v>
      </c>
      <c r="D214" s="251"/>
      <c r="E214" s="251"/>
      <c r="F214" s="272">
        <v>1</v>
      </c>
      <c r="G214" s="310"/>
      <c r="H214" s="375" t="s">
        <v>771</v>
      </c>
      <c r="I214" s="375"/>
      <c r="J214" s="375"/>
      <c r="K214" s="316"/>
    </row>
    <row r="215" spans="2:11" s="1" customFormat="1" ht="15" customHeight="1">
      <c r="B215" s="315"/>
      <c r="C215" s="251"/>
      <c r="D215" s="251"/>
      <c r="E215" s="251"/>
      <c r="F215" s="272">
        <v>2</v>
      </c>
      <c r="G215" s="310"/>
      <c r="H215" s="375" t="s">
        <v>772</v>
      </c>
      <c r="I215" s="375"/>
      <c r="J215" s="375"/>
      <c r="K215" s="316"/>
    </row>
    <row r="216" spans="2:11" s="1" customFormat="1" ht="15" customHeight="1">
      <c r="B216" s="315"/>
      <c r="C216" s="251"/>
      <c r="D216" s="251"/>
      <c r="E216" s="251"/>
      <c r="F216" s="272">
        <v>3</v>
      </c>
      <c r="G216" s="310"/>
      <c r="H216" s="375" t="s">
        <v>773</v>
      </c>
      <c r="I216" s="375"/>
      <c r="J216" s="375"/>
      <c r="K216" s="316"/>
    </row>
    <row r="217" spans="2:11" s="1" customFormat="1" ht="15" customHeight="1">
      <c r="B217" s="315"/>
      <c r="C217" s="251"/>
      <c r="D217" s="251"/>
      <c r="E217" s="251"/>
      <c r="F217" s="272">
        <v>4</v>
      </c>
      <c r="G217" s="310"/>
      <c r="H217" s="375" t="s">
        <v>774</v>
      </c>
      <c r="I217" s="375"/>
      <c r="J217" s="375"/>
      <c r="K217" s="316"/>
    </row>
    <row r="218" spans="2:11" s="1" customFormat="1" ht="12.75" customHeight="1">
      <c r="B218" s="317"/>
      <c r="C218" s="318"/>
      <c r="D218" s="318"/>
      <c r="E218" s="318"/>
      <c r="F218" s="318"/>
      <c r="G218" s="318"/>
      <c r="H218" s="318"/>
      <c r="I218" s="318"/>
      <c r="J218" s="318"/>
      <c r="K218" s="319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101 - CHODNÍK PRO PĚŠÍ </vt:lpstr>
      <vt:lpstr>Pokyny pro vyplnění</vt:lpstr>
      <vt:lpstr>'Rekapitulace stavby'!Názvy_tisku</vt:lpstr>
      <vt:lpstr>'SO 101 - CHODNÍK PRO PĚŠÍ '!Názvy_tisku</vt:lpstr>
      <vt:lpstr>'Pokyny pro vyplnění'!Oblast_tisku</vt:lpstr>
      <vt:lpstr>'Rekapitulace stavby'!Oblast_tisku</vt:lpstr>
      <vt:lpstr>'SO 101 - CHODNÍK PRO PĚŠÍ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Káťa</dc:creator>
  <cp:lastModifiedBy>Ing. Petra Stejskalová</cp:lastModifiedBy>
  <dcterms:created xsi:type="dcterms:W3CDTF">2020-09-08T13:41:08Z</dcterms:created>
  <dcterms:modified xsi:type="dcterms:W3CDTF">2021-02-16T08:48:16Z</dcterms:modified>
</cp:coreProperties>
</file>