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630" windowWidth="24615" windowHeight="13485" activeTab="0"/>
  </bookViews>
  <sheets>
    <sheet name="Rekapitulace stavby" sheetId="1" r:id="rId1"/>
    <sheet name="100 - Oprava ústředního v..." sheetId="2" r:id="rId2"/>
    <sheet name="Pokyny pro vyplnění" sheetId="3" r:id="rId3"/>
  </sheets>
  <definedNames>
    <definedName name="_xlnm._FilterDatabase" localSheetId="1" hidden="1">'100 - Oprava ústředního v...'!$C$90:$K$267</definedName>
    <definedName name="_xlnm.Print_Area" localSheetId="1">'100 - Oprava ústředního v...'!$C$4:$J$37,'100 - Oprava ústředního v...'!$C$43:$J$74,'100 - Oprava ústředního v...'!$C$80:$K$267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'100 - Oprava ústředního v...'!$90:$90</definedName>
  </definedNames>
  <calcPr calcId="145621"/>
</workbook>
</file>

<file path=xl/sharedStrings.xml><?xml version="1.0" encoding="utf-8"?>
<sst xmlns="http://schemas.openxmlformats.org/spreadsheetml/2006/main" count="3029" uniqueCount="892">
  <si>
    <t>Export Komplet</t>
  </si>
  <si>
    <t>VZ</t>
  </si>
  <si>
    <t>2.0</t>
  </si>
  <si>
    <t>ZAMOK</t>
  </si>
  <si>
    <t>False</t>
  </si>
  <si>
    <t>{5c3b7dc9-f2fb-4271-9be0-5147b41a763a}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</si>
  <si>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</si>
  <si>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</si>
  <si>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</si>
  <si>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</si>
  <si>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</si>
  <si>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</si>
  <si>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</si>
  <si>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</si>
  <si>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</si>
  <si>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</si>
  <si>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</si>
  <si>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ústředního vytápění v MŠ Palackého 141, Česká Kamenice</t>
  </si>
  <si>
    <t>KSO:</t>
  </si>
  <si>
    <t/>
  </si>
  <si>
    <t>CC-CZ:</t>
  </si>
  <si>
    <t>Místo:</t>
  </si>
  <si>
    <t>p.č.st. 693, Palackého 141, Česká Kamenice</t>
  </si>
  <si>
    <t>Datum:</t>
  </si>
  <si>
    <t>14. 12. 2020</t>
  </si>
  <si>
    <t>Zadavatel:</t>
  </si>
  <si>
    <t>IČ:</t>
  </si>
  <si>
    <t>Město Česká Kamenice</t>
  </si>
  <si>
    <t>DIČ:</t>
  </si>
  <si>
    <t>Uchazeč:</t>
  </si>
  <si>
    <t>Vyplň údaj</t>
  </si>
  <si>
    <t>Projektant:</t>
  </si>
  <si>
    <t>0046715835</t>
  </si>
  <si>
    <t>PROJEKT - projekty staveb, Ing.Marcela Bezděková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</si>
  <si>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</si>
  <si>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</si>
  <si>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</si>
  <si>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</si>
  <si>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</si>
  <si>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</si>
  <si>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</si>
  <si>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</si>
  <si>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</si>
  <si>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</si>
  <si>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</si>
  <si>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</si>
  <si>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</si>
  <si>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</si>
  <si>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</si>
  <si>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</si>
  <si>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</si>
  <si>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</si>
  <si>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</si>
  <si>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</si>
  <si>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</si>
  <si>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</si>
  <si>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</si>
  <si>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</si>
  <si>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</si>
  <si>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</si>
  <si>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</si>
  <si>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</si>
  <si>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</si>
  <si>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</si>
  <si>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</si>
  <si>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</si>
  <si>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</si>
  <si>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</si>
  <si>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</si>
  <si>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</si>
  <si>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</si>
  <si>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</si>
  <si>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</si>
  <si>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</si>
  <si>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</si>
  <si>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</si>
  <si>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</si>
  <si>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</si>
  <si>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</si>
  <si>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</si>
  <si>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</si>
  <si>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</si>
  <si>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</si>
  <si>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</si>
  <si>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</si>
  <si>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</si>
  <si>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</si>
  <si>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</si>
  <si>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</si>
  <si>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94 -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</si>
  <si>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</si>
  <si>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</si>
  <si>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</si>
  <si>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</si>
  <si>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</si>
  <si>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</si>
  <si>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</si>
  <si>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</si>
  <si>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</si>
  <si>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</si>
  <si>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</si>
  <si>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</si>
  <si>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</si>
  <si>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771 - Podlahy z dlaždic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</si>
  <si>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</si>
  <si>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</si>
  <si>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</si>
  <si>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</si>
  <si>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</si>
  <si>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</si>
  <si>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</si>
  <si>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</si>
  <si>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</si>
  <si>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</si>
  <si>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</si>
  <si>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</si>
  <si>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</si>
  <si>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</si>
  <si>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</si>
  <si>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</si>
  <si>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</si>
  <si>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</si>
  <si>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</si>
  <si>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310235241</t>
  </si>
  <si>
    <t>Zazdívka otvorů ve zdivu nadzákladovém cihlami pálenými plochy do 0,0225 m2, ve zdi tl. do 300 mm</t>
  </si>
  <si>
    <t>kus</t>
  </si>
  <si>
    <t>CS ÚRS 2020 01</t>
  </si>
  <si>
    <t>4</t>
  </si>
  <si>
    <t>2035151272</t>
  </si>
  <si>
    <t>310235251</t>
  </si>
  <si>
    <t>Zazdívka otvorů ve zdivu nadzákladovém cihlami pálenými plochy do 0,0225 m2, ve zdi tl. přes 300 do 450 mm</t>
  </si>
  <si>
    <t>260069317</t>
  </si>
  <si>
    <t>310235261</t>
  </si>
  <si>
    <t>Zazdívka otvorů ve zdivu nadzákladovém cihlami pálenými plochy do 0,0225 m2, ve zdi tl. přes 450 do 600 mm</t>
  </si>
  <si>
    <t>-1146862811</t>
  </si>
  <si>
    <t>346244371</t>
  </si>
  <si>
    <t>Zazdívka rýh, potrubí, nik (výklenků) nebo kapes z pálených cihel na maltu tl. 140 mm</t>
  </si>
  <si>
    <t>m2</t>
  </si>
  <si>
    <t>1171242544</t>
  </si>
  <si>
    <t>VV</t>
  </si>
  <si>
    <t>110,00*0,15</t>
  </si>
  <si>
    <t>61</t>
  </si>
  <si>
    <t>Úprava povrchů vnitřních</t>
  </si>
  <si>
    <t>5</t>
  </si>
  <si>
    <t>611131121</t>
  </si>
  <si>
    <t>Podkladní a spojovací vrstva vnitřních omítaných ploch penetrace akrylát-silikonová nanášená ručně stropů</t>
  </si>
  <si>
    <t>-783981692</t>
  </si>
  <si>
    <t>6</t>
  </si>
  <si>
    <t>611311131</t>
  </si>
  <si>
    <t>Potažení vnitřních ploch štukem tloušťky do 3 mm vodorovných konstrukcí stropů rovných</t>
  </si>
  <si>
    <t>1111332586</t>
  </si>
  <si>
    <t>7</t>
  </si>
  <si>
    <t>611325412</t>
  </si>
  <si>
    <t>Oprava vápenocementové omítky vnitřních ploch hladké, tloušťky do 20 mm stropů, v rozsahu opravované plochy přes 10 do 30%</t>
  </si>
  <si>
    <t>-438847021</t>
  </si>
  <si>
    <t>8</t>
  </si>
  <si>
    <t>612131121</t>
  </si>
  <si>
    <t>Podkladní a spojovací vrstva vnitřních omítaných ploch penetrace akrylát-silikonová nanášená ručně stěn</t>
  </si>
  <si>
    <t>1102975213</t>
  </si>
  <si>
    <t>(5,93+4,92)*2*2,81</t>
  </si>
  <si>
    <t>9</t>
  </si>
  <si>
    <t>612311131</t>
  </si>
  <si>
    <t>Potažení vnitřních ploch štukem tloušťky do 3 mm svislých konstrukcí stěn</t>
  </si>
  <si>
    <t>1983291112</t>
  </si>
  <si>
    <t>10</t>
  </si>
  <si>
    <t>612325101</t>
  </si>
  <si>
    <t>Vápenocementová omítka rýh hrubá ve stěnách, šířky rýhy do 150 mm</t>
  </si>
  <si>
    <t>1382335181</t>
  </si>
  <si>
    <t>11</t>
  </si>
  <si>
    <t>612325412</t>
  </si>
  <si>
    <t>Oprava vápenocementové omítky vnitřních ploch hladké, tloušťky do 20 mm stěn, v rozsahu opravované plochy přes 10 do 30%</t>
  </si>
  <si>
    <t>-1150662771</t>
  </si>
  <si>
    <t>12</t>
  </si>
  <si>
    <t>619991001</t>
  </si>
  <si>
    <t>Zakrytí vnitřních ploch před znečištěním včetně pozdějšího odkrytí podlah fólií přilepenou lepící páskou</t>
  </si>
  <si>
    <t>-350215523</t>
  </si>
  <si>
    <t>110,00*1,50</t>
  </si>
  <si>
    <t>94</t>
  </si>
  <si>
    <t>Lešení</t>
  </si>
  <si>
    <t>13</t>
  </si>
  <si>
    <t>949101111</t>
  </si>
  <si>
    <t>Lešení pomocné pracovní pro objekty pozemních staveb pro zatížení do 150 kg/m2, o výšce lešeňové podlahy do 1,9 m</t>
  </si>
  <si>
    <t>1560369273</t>
  </si>
  <si>
    <t>96</t>
  </si>
  <si>
    <t>Bourání konstrukcí</t>
  </si>
  <si>
    <t>14</t>
  </si>
  <si>
    <t>723120805</t>
  </si>
  <si>
    <t>Demontáž potrubí svařovaného z ocelových trubek závitových přes 25 do DN 50</t>
  </si>
  <si>
    <t>m</t>
  </si>
  <si>
    <t>-1507975626</t>
  </si>
  <si>
    <t>725650805</t>
  </si>
  <si>
    <t>Demontáž plynových otopných těles podokenních nebo bezpečnostních pro garáže</t>
  </si>
  <si>
    <t>soubor</t>
  </si>
  <si>
    <t>1059013924</t>
  </si>
  <si>
    <t>16</t>
  </si>
  <si>
    <t>731200827</t>
  </si>
  <si>
    <t>Demontáž kotlů ocelových na kapalná nebo plynná paliva, o výkonu přes 60 do 75 kW</t>
  </si>
  <si>
    <t>1914250173</t>
  </si>
  <si>
    <t>17</t>
  </si>
  <si>
    <t>73232900R</t>
  </si>
  <si>
    <t>Demontáž zařízení v technické místnosti</t>
  </si>
  <si>
    <t>kpl</t>
  </si>
  <si>
    <t>R-položka</t>
  </si>
  <si>
    <t>747984367</t>
  </si>
  <si>
    <t>18</t>
  </si>
  <si>
    <t>733110806</t>
  </si>
  <si>
    <t>Demontáž potrubí z trubek ocelových závitových DN přes 15 do 32</t>
  </si>
  <si>
    <t>828548173</t>
  </si>
  <si>
    <t>19</t>
  </si>
  <si>
    <t>733110808</t>
  </si>
  <si>
    <t>Demontáž potrubí různého DN do 50</t>
  </si>
  <si>
    <t>-592104410</t>
  </si>
  <si>
    <t>20</t>
  </si>
  <si>
    <t>735151822</t>
  </si>
  <si>
    <t>Demontáž otopných těles panelových dvouřadých stavební délky přes 1500 do 2820 mm</t>
  </si>
  <si>
    <t>2023909540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</si>
  <si>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</si>
  <si>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</si>
  <si>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1055960337</t>
  </si>
  <si>
    <t>22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</si>
  <si>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</si>
  <si>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</si>
  <si>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502343642</t>
  </si>
  <si>
    <t>23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</si>
  <si>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</si>
  <si>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</si>
  <si>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478141411</t>
  </si>
  <si>
    <t>24</t>
  </si>
  <si>
    <t>974031264</t>
  </si>
  <si>
    <t>Vysekání rýh ve zdivu cihelném na maltu vápennou nebo vápenocementovou v prostoru přilehlém ke stropní konstrukci do hl. 150 mm a šířky do 150 mm</t>
  </si>
  <si>
    <t>-1854252115</t>
  </si>
  <si>
    <t>25</t>
  </si>
  <si>
    <t>978011141</t>
  </si>
  <si>
    <t>Otlučení vápenných nebo vápenocementových omítek vnitřních ploch stropů, v rozsahu přes 10 do 30 %</t>
  </si>
  <si>
    <t>-63119941</t>
  </si>
  <si>
    <t>26</t>
  </si>
  <si>
    <t>978013141</t>
  </si>
  <si>
    <t>Otlučení vápenných nebo vápenocementových omítek vnitřních ploch stěn s vyškrabáním spar, s očištěním zdiva, v rozsahu přes 10 do 30 %</t>
  </si>
  <si>
    <t>-1179005739</t>
  </si>
  <si>
    <t>997</t>
  </si>
  <si>
    <t>Přesun sutě</t>
  </si>
  <si>
    <t>27</t>
  </si>
  <si>
    <t>997013212</t>
  </si>
  <si>
    <t>Vnitrostaveništní doprava suti a vybouraných hmot vodorovně do 50 m svisle ručně pro budovy a haly výšky přes 6 do 9 m</t>
  </si>
  <si>
    <t>t</t>
  </si>
  <si>
    <t>1010832551</t>
  </si>
  <si>
    <t>28</t>
  </si>
  <si>
    <t>997013501</t>
  </si>
  <si>
    <t>Odvoz suti a vybouraných hmot na skládku nebo meziskládku se složením, na vzdálenost do 1 km</t>
  </si>
  <si>
    <t>1790375957</t>
  </si>
  <si>
    <t>29</t>
  </si>
  <si>
    <t>997013509</t>
  </si>
  <si>
    <t>Odvoz suti a vybouraných hmot na skládku nebo meziskládku se složením, na vzdálenost Příplatek k ceně za každý další i započatý 1 km přes 1 km</t>
  </si>
  <si>
    <t>-894945466</t>
  </si>
  <si>
    <t>10,919*19 'Přepočtené koeficientem množství</t>
  </si>
  <si>
    <t>30</t>
  </si>
  <si>
    <t>M</t>
  </si>
  <si>
    <t>94620003</t>
  </si>
  <si>
    <t>poplatek za uložení stavebního odpadu cihelného zatříděného kódem 17 01 02</t>
  </si>
  <si>
    <t>581833943</t>
  </si>
  <si>
    <t>31</t>
  </si>
  <si>
    <t>94620250</t>
  </si>
  <si>
    <t>poplatek za uložení směsného stavebního a demoličního odpadu zatříděného kódem 17 09 04</t>
  </si>
  <si>
    <t>249402494</t>
  </si>
  <si>
    <t>998</t>
  </si>
  <si>
    <t>Přesun hmot</t>
  </si>
  <si>
    <t>32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</si>
  <si>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</si>
  <si>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</si>
  <si>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-1161996634</t>
  </si>
  <si>
    <t>PSV</t>
  </si>
  <si>
    <t>Práce a dodávky PSV</t>
  </si>
  <si>
    <t>722</t>
  </si>
  <si>
    <t>Zdravotechnika - vnitřní vodovod</t>
  </si>
  <si>
    <t>33</t>
  </si>
  <si>
    <t>722.01</t>
  </si>
  <si>
    <t>Napojení na stávající rozvody SV, TV a cirkulace v tech místnosti</t>
  </si>
  <si>
    <t>712008471</t>
  </si>
  <si>
    <t>34</t>
  </si>
  <si>
    <t>722.02</t>
  </si>
  <si>
    <t>Napojení odvodu kondenzátu</t>
  </si>
  <si>
    <t>1851873512</t>
  </si>
  <si>
    <t>35</t>
  </si>
  <si>
    <t>722224115</t>
  </si>
  <si>
    <t>Armatury s jedním závitem kohouty plnicí a vypouštěcí PN 10 G 1/2</t>
  </si>
  <si>
    <t>-693569133</t>
  </si>
  <si>
    <t>36</t>
  </si>
  <si>
    <t>722231074</t>
  </si>
  <si>
    <t>Armatury se dvěma závity ventily zpětné mosazné PN 10 do 110°C G 1</t>
  </si>
  <si>
    <t>-695313521</t>
  </si>
  <si>
    <t>37</t>
  </si>
  <si>
    <t>722231075</t>
  </si>
  <si>
    <t>Armatury se dvěma závity ventily zpětné mosazné PN 10 do 110°C G 5/4</t>
  </si>
  <si>
    <t>-1585946677</t>
  </si>
  <si>
    <t>38</t>
  </si>
  <si>
    <t>722231222</t>
  </si>
  <si>
    <t>Armatury se dvěma závity ventily pojistné k bojleru mosazné PN 6 do 100°C G 3/4</t>
  </si>
  <si>
    <t>383942922</t>
  </si>
  <si>
    <t>39</t>
  </si>
  <si>
    <t>722232044</t>
  </si>
  <si>
    <t>Armatury se dvěma závity kulové kohouty PN 42 do 185 °C přímé vnitřní závit G 3/4</t>
  </si>
  <si>
    <t>-1061982765</t>
  </si>
  <si>
    <t>40</t>
  </si>
  <si>
    <t>722232045</t>
  </si>
  <si>
    <t>Armatury se dvěma závity kulové kohouty PN 42 do 185 °C přímé vnitřní závit G 1</t>
  </si>
  <si>
    <t>-1638062609</t>
  </si>
  <si>
    <t>41</t>
  </si>
  <si>
    <t>722232046</t>
  </si>
  <si>
    <t>Armatury se dvěma závity kulové kohouty PN 42 do 185 °C přímé vnitřní závit G 5/4</t>
  </si>
  <si>
    <t>2101294183</t>
  </si>
  <si>
    <t>42</t>
  </si>
  <si>
    <t>722331613</t>
  </si>
  <si>
    <t>Expanzomat pitná voda 18 litrů</t>
  </si>
  <si>
    <t>964299289</t>
  </si>
  <si>
    <t>43</t>
  </si>
  <si>
    <t>722331614</t>
  </si>
  <si>
    <t>Reflex FLOWJET 3/4"</t>
  </si>
  <si>
    <t>1525039373</t>
  </si>
  <si>
    <t>P</t>
  </si>
  <si>
    <t>Poznámka k položce:
Jde o zařízení pro napojení expanzních nádob na vodovodní řád (pozor, nikoli solárních expanzních nádob řady Reflex S!). Přípojný rozměr 3/4".
Odkaz na konkrétní výrobek, materiál, technologii či obchodní firmu či název - má se za to, že se jedná o vymezení požadovaných vlastností materiálu. V tomto případě je účastník oprávněn v nabídce uvést i jiné rovnocenné řešení</t>
  </si>
  <si>
    <t>44</t>
  </si>
  <si>
    <t>998722102</t>
  </si>
  <si>
    <t>Přesun hmot pro vnitřní vodovod stanovený z hmotnosti přesunovaného materiálu vodorovná dopravní vzdálenost do 50 m v objektech výšky přes 6 do 12 m</t>
  </si>
  <si>
    <t>-2065822824</t>
  </si>
  <si>
    <t>723</t>
  </si>
  <si>
    <t>Zdravotechnika - vnitřní plynovod</t>
  </si>
  <si>
    <t>45</t>
  </si>
  <si>
    <t>723.01</t>
  </si>
  <si>
    <t>Napojení na stávající rozvod plynu</t>
  </si>
  <si>
    <t>-1649380056</t>
  </si>
  <si>
    <t>46</t>
  </si>
  <si>
    <t>723.02</t>
  </si>
  <si>
    <t>Úprava plynovodu po odstranění potrůbí k Wafkám</t>
  </si>
  <si>
    <t>344541333</t>
  </si>
  <si>
    <t>47</t>
  </si>
  <si>
    <t>723181023</t>
  </si>
  <si>
    <t>Potrubí z měděných trubek tvrdých, spojovaných lisováním DN 18</t>
  </si>
  <si>
    <t>-2013436195</t>
  </si>
  <si>
    <t>48</t>
  </si>
  <si>
    <t>723181025</t>
  </si>
  <si>
    <t>Potrubí z měděných trubek tvrdých, spojovaných lisováním DN 28</t>
  </si>
  <si>
    <t>-654952682</t>
  </si>
  <si>
    <t>49</t>
  </si>
  <si>
    <t>723181026</t>
  </si>
  <si>
    <t>Potrubí z měděných trubek tvrdých, spojovaných lisováním DN 35</t>
  </si>
  <si>
    <t>1073164796</t>
  </si>
  <si>
    <t>50</t>
  </si>
  <si>
    <t>723220214</t>
  </si>
  <si>
    <t>Armatury s jedním závitem přechodová šroubení vnitřní závit G 1 F x D 32</t>
  </si>
  <si>
    <t>1494453323</t>
  </si>
  <si>
    <t>51</t>
  </si>
  <si>
    <t>723220224</t>
  </si>
  <si>
    <t>Ventil k manometru se smyčkou DN 15</t>
  </si>
  <si>
    <t>-625370366</t>
  </si>
  <si>
    <t>52</t>
  </si>
  <si>
    <t>72322032R</t>
  </si>
  <si>
    <t>Kulový kohout s hadicovou vývodkou DN 15</t>
  </si>
  <si>
    <t>913782092</t>
  </si>
  <si>
    <t>53</t>
  </si>
  <si>
    <t>723231162</t>
  </si>
  <si>
    <t>Armatury se dvěma závity kohouty kulové PN 42 do 185°C plnoprůtokové vnitřní závit těžká řada G 1/2</t>
  </si>
  <si>
    <t>-1831218248</t>
  </si>
  <si>
    <t>54</t>
  </si>
  <si>
    <t>723231164</t>
  </si>
  <si>
    <t>Armatury se dvěma závity kohouty kulové PN 42 do 185°C plnoprůtokové vnitřní závit těžká řada G 1</t>
  </si>
  <si>
    <t>-1453088952</t>
  </si>
  <si>
    <t>55</t>
  </si>
  <si>
    <t>723421102</t>
  </si>
  <si>
    <t>Manometr 0-6kPA</t>
  </si>
  <si>
    <t>2066838208</t>
  </si>
  <si>
    <t>56</t>
  </si>
  <si>
    <t>72399.R</t>
  </si>
  <si>
    <t>Revize a tlaková zkouška plynovodu</t>
  </si>
  <si>
    <t>-495418274</t>
  </si>
  <si>
    <t>57</t>
  </si>
  <si>
    <t>998723102</t>
  </si>
  <si>
    <t>Přesun hmot pro vnitřní plynovod stanovený z hmotnosti přesunovaného materiálu vodorovná dopravní vzdálenost do 50 m v objektech výšky přes 6 do 12 m</t>
  </si>
  <si>
    <t>614426878</t>
  </si>
  <si>
    <t>724</t>
  </si>
  <si>
    <t>Zdravotechnika - strojní vybavení</t>
  </si>
  <si>
    <t>58</t>
  </si>
  <si>
    <t>724421201</t>
  </si>
  <si>
    <t>Cirkulační čerpadlo TUV WILO STAR-Z 20/1</t>
  </si>
  <si>
    <t>-1759982800</t>
  </si>
  <si>
    <t>Poznámka k položce:
Odkaz na konkrétní výrobek, materiál, technologii či obchodní firmu či název - má se za to, že se jedná o vymezení požadovaných vlastností materiálu. V tomto případě je účastník oprávněn v nabídce uvést i jiné rovnocenné řešení</t>
  </si>
  <si>
    <t>59</t>
  </si>
  <si>
    <t>998724102</t>
  </si>
  <si>
    <t>Přesun hmot pro strojní vybavení stanovený z hmotnosti přesunovaného materiálu vodorovná dopravní vzdálenost do 50 m v objektech výšky přes 6 do 12 m</t>
  </si>
  <si>
    <t>354810738</t>
  </si>
  <si>
    <t>731</t>
  </si>
  <si>
    <t>Ústřední vytápění - kotelny</t>
  </si>
  <si>
    <t>60</t>
  </si>
  <si>
    <t>731244494</t>
  </si>
  <si>
    <t>Kotle ocelové teplovodní plynové závěsné kondenzační montáž kotlů kondenzačních ostatních typů o výkonu přes 28 do 50 kW</t>
  </si>
  <si>
    <t>-2119975745</t>
  </si>
  <si>
    <t>48417694</t>
  </si>
  <si>
    <t>Plynový kondenzační kotel ACV Prestige 50 Solo,výkon 6,9-48,5kW</t>
  </si>
  <si>
    <t>1414609650</t>
  </si>
  <si>
    <t>62</t>
  </si>
  <si>
    <t>7312444-R</t>
  </si>
  <si>
    <t xml:space="preserve">Ocelová konstrukce pro zavěšení dvou kotlů včetně nátěru </t>
  </si>
  <si>
    <t>-508197834</t>
  </si>
  <si>
    <t>63</t>
  </si>
  <si>
    <t>7318103-R</t>
  </si>
  <si>
    <t>Odvod spalin</t>
  </si>
  <si>
    <t>716557533</t>
  </si>
  <si>
    <t>64</t>
  </si>
  <si>
    <t>76199-01</t>
  </si>
  <si>
    <t>Úprava stávající regulace</t>
  </si>
  <si>
    <t>801280319</t>
  </si>
  <si>
    <t>65</t>
  </si>
  <si>
    <t>76199-02</t>
  </si>
  <si>
    <t>Úprava stávající poruchové signalizace</t>
  </si>
  <si>
    <t>-1262752968</t>
  </si>
  <si>
    <t>66</t>
  </si>
  <si>
    <t>998731102</t>
  </si>
  <si>
    <t>Přesun hmot pro kotelny stanovený z hmotnosti přesunovaného materiálu vodorovná dopravní vzdálenost do 50 m v objektech výšky přes 6 do 12 m</t>
  </si>
  <si>
    <t>-2124881812</t>
  </si>
  <si>
    <t>732</t>
  </si>
  <si>
    <t>Ústřední vytápění - strojovny</t>
  </si>
  <si>
    <t>67</t>
  </si>
  <si>
    <t>732115104</t>
  </si>
  <si>
    <t>Rozdělovače a sběrače hydraulické vyrovnávače dynamických tlaků závitové PN 6 G 2</t>
  </si>
  <si>
    <t>-1198931500</t>
  </si>
  <si>
    <t>68</t>
  </si>
  <si>
    <t>7322111-R</t>
  </si>
  <si>
    <t xml:space="preserve">Zásobník teplé vody ACV Smart 420 </t>
  </si>
  <si>
    <t>-30659062</t>
  </si>
  <si>
    <t>69</t>
  </si>
  <si>
    <t>732331621</t>
  </si>
  <si>
    <t>Nádoby expanzní tlakové s membránou bez pojistného ventilu se závitovým připojením PN 0,6 o objemu 200 l</t>
  </si>
  <si>
    <t>-1993825419</t>
  </si>
  <si>
    <t>70</t>
  </si>
  <si>
    <t>732421441</t>
  </si>
  <si>
    <t>Oběhová čerpadla WILO Yonos PICO 25/1 - 6</t>
  </si>
  <si>
    <t>-457997365</t>
  </si>
  <si>
    <t>71</t>
  </si>
  <si>
    <t>732421444</t>
  </si>
  <si>
    <t>Oběhová čerpadla WILO Yonos MAXO 30/0,5 - 7</t>
  </si>
  <si>
    <t>1194130365</t>
  </si>
  <si>
    <t>72</t>
  </si>
  <si>
    <t>732421453</t>
  </si>
  <si>
    <t>Oběhová čerpadla WILO Yonos PICO 30/1 - 8</t>
  </si>
  <si>
    <t>764898591</t>
  </si>
  <si>
    <t>73</t>
  </si>
  <si>
    <t>998732102</t>
  </si>
  <si>
    <t>Přesun hmot pro strojovny stanovený z hmotnosti přesunovaného materiálu vodorovná dopravní vzdálenost do 50 m v objektech výšky přes 6 do 12 m</t>
  </si>
  <si>
    <t>-372829411</t>
  </si>
  <si>
    <t>733</t>
  </si>
  <si>
    <t>Ústřední vytápění - rozvodné potrubí</t>
  </si>
  <si>
    <t>74</t>
  </si>
  <si>
    <t>733222303</t>
  </si>
  <si>
    <t>Potrubí z trubek měděných polotvrdých spojovaných lisováním DN 15</t>
  </si>
  <si>
    <t>1636456315</t>
  </si>
  <si>
    <t>75</t>
  </si>
  <si>
    <t>733222304</t>
  </si>
  <si>
    <t>Potrubí z trubek měděných polotvrdých spojovaných lisováním DN 18</t>
  </si>
  <si>
    <t>547479085</t>
  </si>
  <si>
    <t>76</t>
  </si>
  <si>
    <t>733223303</t>
  </si>
  <si>
    <t>Potrubí z trubek měděných tvrdých spojovaných lisováním DN 22</t>
  </si>
  <si>
    <t>-1600528364</t>
  </si>
  <si>
    <t>77</t>
  </si>
  <si>
    <t>733223304</t>
  </si>
  <si>
    <t>Potrubí z trubek měděných tvrdých spojovaných lisováním DN 28</t>
  </si>
  <si>
    <t>-1860920620</t>
  </si>
  <si>
    <t>78</t>
  </si>
  <si>
    <t>733223305</t>
  </si>
  <si>
    <t>Potrubí z trubek měděných tvrdých spojovaných lisováním DN 35</t>
  </si>
  <si>
    <t>-1964291209</t>
  </si>
  <si>
    <t>79</t>
  </si>
  <si>
    <t>733223306</t>
  </si>
  <si>
    <t>Potrubí z trubek měděných tvrdých spojovaných lisováním DN 42</t>
  </si>
  <si>
    <t>672512209</t>
  </si>
  <si>
    <t>80</t>
  </si>
  <si>
    <t>733223307</t>
  </si>
  <si>
    <t>Potrubí z trubek měděných tvrdých spojovaných lisováním DN 54</t>
  </si>
  <si>
    <t>-1530542429</t>
  </si>
  <si>
    <t>81</t>
  </si>
  <si>
    <t>733811231</t>
  </si>
  <si>
    <t>Ochrana potrubí termoizolačními trubicemi z pěnového polyetylenu PE přilepenými v příčných a podélných spojích, tloušťky izolace přes 9 do 13 mm, vnitřního průměru izolace DN do 22 mm</t>
  </si>
  <si>
    <t>317179235</t>
  </si>
  <si>
    <t>"na prům 15"100,00</t>
  </si>
  <si>
    <t>"na prům 18"40,00</t>
  </si>
  <si>
    <t>"na prům 22"50,00</t>
  </si>
  <si>
    <t>Součet</t>
  </si>
  <si>
    <t>82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</si>
  <si>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</si>
  <si>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</si>
  <si>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457873606</t>
  </si>
  <si>
    <t>"na prům 28"70,00</t>
  </si>
  <si>
    <t>"na prům 35"20,00</t>
  </si>
  <si>
    <t>"na prům 42"30,00</t>
  </si>
  <si>
    <t>83</t>
  </si>
  <si>
    <t>733811233</t>
  </si>
  <si>
    <t>Ochrana potrubí termoizolačními trubicemi z pěnového polyetylenu PE přilepenými v příčných a podélných spojích, tloušťky izolace přes 9 do 13 mm, vnitřního průměru izolace DN přes 45 do 63 mm</t>
  </si>
  <si>
    <t>987566813</t>
  </si>
  <si>
    <t>"na prům 54"24,00</t>
  </si>
  <si>
    <t>84</t>
  </si>
  <si>
    <t>998733102</t>
  </si>
  <si>
    <t>Přesun hmot pro rozvody potrubí stanovený z hmotnosti přesunovaného materiálu vodorovná dopravní vzdálenost do 50 m v objektech výšky přes 6 do 12 m</t>
  </si>
  <si>
    <t>3859586</t>
  </si>
  <si>
    <t>734</t>
  </si>
  <si>
    <t>Ústřední vytápění - armatury</t>
  </si>
  <si>
    <t>85</t>
  </si>
  <si>
    <t>734211120</t>
  </si>
  <si>
    <t>Ventily odvzdušňovací závitové automatické PN 14 do 120°C G 1/2</t>
  </si>
  <si>
    <t>-1361757514</t>
  </si>
  <si>
    <t>86</t>
  </si>
  <si>
    <t>734220102</t>
  </si>
  <si>
    <t>Ventily regulační závitové vyvažovací přímé PN 20 do 100°C G 1</t>
  </si>
  <si>
    <t>-383436632</t>
  </si>
  <si>
    <t>87</t>
  </si>
  <si>
    <t>734220103</t>
  </si>
  <si>
    <t>Ventily regulační závitové vyvažovací přímé PN 20 do 100°C G 5/4</t>
  </si>
  <si>
    <t>901761703</t>
  </si>
  <si>
    <t>88</t>
  </si>
  <si>
    <t>734221552</t>
  </si>
  <si>
    <t>Ventily regulační závitové termostatické, bez hlavice ovládání PN 16 do 110°C přímé dvouregulační G 1/2</t>
  </si>
  <si>
    <t>1090008029</t>
  </si>
  <si>
    <t>89</t>
  </si>
  <si>
    <t>734221680</t>
  </si>
  <si>
    <t>Ventily regulační závitové hlavice termostatické, pro ovládání ventilů PN 10 do 110°C kapalinové s odděleným čidlem</t>
  </si>
  <si>
    <t>846675758</t>
  </si>
  <si>
    <t>90</t>
  </si>
  <si>
    <t>734242415</t>
  </si>
  <si>
    <t>Ventily zpětné závitové PN 16 do 110°C přímé G 5/4</t>
  </si>
  <si>
    <t>-1734303306</t>
  </si>
  <si>
    <t>91</t>
  </si>
  <si>
    <t>734242416</t>
  </si>
  <si>
    <t>Ventily zpětné závitové PN 16 do 110°C přímé G 6/4</t>
  </si>
  <si>
    <t>373342730</t>
  </si>
  <si>
    <t>92</t>
  </si>
  <si>
    <t>734261402</t>
  </si>
  <si>
    <t>Šroubení připojovací armatury radiátorů VK PN 10 do 110°C, regulační uzavíratelné rohové G 1/2 x 18</t>
  </si>
  <si>
    <t>364685397</t>
  </si>
  <si>
    <t>93</t>
  </si>
  <si>
    <t>734261412</t>
  </si>
  <si>
    <t>Šroubení regulační radiátorové rohové bez vypouštění G 1/2</t>
  </si>
  <si>
    <t>-2093185575</t>
  </si>
  <si>
    <t>734291123</t>
  </si>
  <si>
    <t>Ostatní armatury kohouty plnicí a vypouštěcí PN 10 do 90°C G 1/2</t>
  </si>
  <si>
    <t>-1492630856</t>
  </si>
  <si>
    <t>95</t>
  </si>
  <si>
    <t>734291265</t>
  </si>
  <si>
    <t>Ostatní armatury filtry závitové PN 30 do 110°C přímé s vnitřními závity G 1 1/4</t>
  </si>
  <si>
    <t>1639974035</t>
  </si>
  <si>
    <t>734291266</t>
  </si>
  <si>
    <t>Ostatní armatury filtry závitové PN 30 do 110°C přímé s vnitřními závity G 1 1/2</t>
  </si>
  <si>
    <t>-1861853100</t>
  </si>
  <si>
    <t>97</t>
  </si>
  <si>
    <t>734292714</t>
  </si>
  <si>
    <t>Ostatní armatury kulové kohouty PN 42 do 185°C přímé vnitřní závit G 3/4</t>
  </si>
  <si>
    <t>1145669569</t>
  </si>
  <si>
    <t>98</t>
  </si>
  <si>
    <t>734292715</t>
  </si>
  <si>
    <t>Ostatní armatury kulové kohouty PN 42 do 185°C přímé vnitřní závit G 1</t>
  </si>
  <si>
    <t>-85514629</t>
  </si>
  <si>
    <t>99</t>
  </si>
  <si>
    <t>734292716</t>
  </si>
  <si>
    <t>Ostatní armatury kulové kohouty PN 42 do 185°C přímé vnitřní závit G 1 1/4</t>
  </si>
  <si>
    <t>-378175522</t>
  </si>
  <si>
    <t>734292717</t>
  </si>
  <si>
    <t>Ostatní armatury kulové kohouty PN 42 do 185°C přímé vnitřní závit G 1 1/2</t>
  </si>
  <si>
    <t>-710869750</t>
  </si>
  <si>
    <t>101</t>
  </si>
  <si>
    <t>734292718</t>
  </si>
  <si>
    <t>Ostatní armatury kulové kohouty PN 42 do 185°C přímé vnitřní závit G 2</t>
  </si>
  <si>
    <t>-1379790034</t>
  </si>
  <si>
    <t>102</t>
  </si>
  <si>
    <t>734295012</t>
  </si>
  <si>
    <t>Směšovací armatury závitové trojcestné s ručním ovládáním DN 25</t>
  </si>
  <si>
    <t>-970611536</t>
  </si>
  <si>
    <t>103</t>
  </si>
  <si>
    <t>734295013</t>
  </si>
  <si>
    <t>Směšovací armatury závitové trojcestné s ručním ovládáním DN 32</t>
  </si>
  <si>
    <t>-10009744</t>
  </si>
  <si>
    <t>104</t>
  </si>
  <si>
    <t>734411102</t>
  </si>
  <si>
    <t>Teploměry technické s pevným stonkem a jímkou zadní připojení (axiální) průměr 63 mm délka stonku 75 mm</t>
  </si>
  <si>
    <t>812591861</t>
  </si>
  <si>
    <t>105</t>
  </si>
  <si>
    <t>734421102</t>
  </si>
  <si>
    <t>Tlakoměry s pevným stonkem a zpětnou klapkou spodní připojení (radiální) tlaku 0–16 bar průměru 63 mm</t>
  </si>
  <si>
    <t>1059992464</t>
  </si>
  <si>
    <t>106</t>
  </si>
  <si>
    <t>998734102</t>
  </si>
  <si>
    <t>Přesun hmot pro armatury stanovený z hmotnosti přesunovaného materiálu vodorovná dopravní vzdálenost do 50 m v objektech výšky přes 6 do 12 m</t>
  </si>
  <si>
    <t>687476755</t>
  </si>
  <si>
    <t>735</t>
  </si>
  <si>
    <t>Ústřední vytápění - otopná tělesa</t>
  </si>
  <si>
    <t>107</t>
  </si>
  <si>
    <t>735151173</t>
  </si>
  <si>
    <t>Otopná tělesa panelová jednodesková PN 1,0 MPa, T do 110°C bez přídavné přestupní plochy výšky tělesa 600 mm stavební délky / výkonu 600 mm / 362 W</t>
  </si>
  <si>
    <t>-292659350</t>
  </si>
  <si>
    <t>108</t>
  </si>
  <si>
    <t>735151473</t>
  </si>
  <si>
    <t>Otopná tělesa panelová dvoudesková PN 1,0 MPa, T do 110°C s jednou přídavnou přestupní plochou výšky tělesa 600 mm stavební délky / výkonu 600 mm / 773 W</t>
  </si>
  <si>
    <t>-597700049</t>
  </si>
  <si>
    <t>109</t>
  </si>
  <si>
    <t>735151475</t>
  </si>
  <si>
    <t>Otopná tělesa panelová dvoudesková PN 1,0 MPa, T do 110°C s jednou přídavnou přestupní plochou výšky tělesa 600 mm stavební délky / výkonu 800 mm / 1030 W</t>
  </si>
  <si>
    <t>-1708695784</t>
  </si>
  <si>
    <t>110</t>
  </si>
  <si>
    <t>735151477</t>
  </si>
  <si>
    <t>Otopná tělesa panelová dvoudesková PN 1,0 MPa, T do 110°C s jednou přídavnou přestupní plochou výšky tělesa 600 mm stavební délky / výkonu 1000 mm / 1288 W</t>
  </si>
  <si>
    <t>921060562</t>
  </si>
  <si>
    <t>111</t>
  </si>
  <si>
    <t>735151480</t>
  </si>
  <si>
    <t>Otopná tělesa panelová dvoudesková PN 1,0 MPa, T do 110°C s jednou přídavnou přestupní plochou výšky tělesa 600 mm stavební délky / výkonu 1400 mm / 1803 W</t>
  </si>
  <si>
    <t>241891157</t>
  </si>
  <si>
    <t>112</t>
  </si>
  <si>
    <t>735151555</t>
  </si>
  <si>
    <t>Otopná tělesa panelová dvoudesková PN 1,0 MPa, T do 110°C se dvěma přídavnými přestupními plochami výšky tělesa 500 mm stavební délky / výkonu 800 mm / 1162 W</t>
  </si>
  <si>
    <t>-269108542</t>
  </si>
  <si>
    <t>113</t>
  </si>
  <si>
    <t>735151574</t>
  </si>
  <si>
    <t>Otopná tělesa panelová dvoudesková PN 1,0 MPa, T do 110°C se dvěma přídavnými přestupními plochami výšky tělesa 600 mm stavební délky / výkonu 700 mm / 1175 W</t>
  </si>
  <si>
    <t>-1194782076</t>
  </si>
  <si>
    <t>114</t>
  </si>
  <si>
    <t>735151575</t>
  </si>
  <si>
    <t>Otopná tělesa panelová dvoudesková PN 1,0 MPa, T do 110°C se dvěma přídavnými přestupními plochami výšky tělesa 600 mm stavební délky / výkonu 800 mm / 1343 W</t>
  </si>
  <si>
    <t>-456081942</t>
  </si>
  <si>
    <t>115</t>
  </si>
  <si>
    <t>735151577</t>
  </si>
  <si>
    <t>Otopná tělesa panelová dvoudesková PN 1,0 MPa, T do 110°C se dvěma přídavnými přestupními plochami výšky tělesa 600 mm stavební délky / výkonu 1000 mm / 1679 W</t>
  </si>
  <si>
    <t>159100696</t>
  </si>
  <si>
    <t>116</t>
  </si>
  <si>
    <t>735151579</t>
  </si>
  <si>
    <t>Otopná tělesa panelová dvoudesková PN 1,0 MPa, T do 110°C se dvěma přídavnými přestupními plochami výšky tělesa 600 mm stavební délky / výkonu 1200 mm / 2015 W</t>
  </si>
  <si>
    <t>-31090446</t>
  </si>
  <si>
    <t>117</t>
  </si>
  <si>
    <t>735151582</t>
  </si>
  <si>
    <t>Otopná tělesa panelová dvoudesková PN 1,0 MPa, T do 110°C se dvěma přídavnými přestupními plochami výšky tělesa 600 mm stavební délky / výkonu 1800 mm / 3022 W</t>
  </si>
  <si>
    <t>1821374977</t>
  </si>
  <si>
    <t>118</t>
  </si>
  <si>
    <t>735151596</t>
  </si>
  <si>
    <t>Otopná tělesa panelová dvoudesková PN 1,0 MPa, T do 110°C se dvěma přídavnými přestupními plochami výšky tělesa 900 mm stavební délky / výkonu 900 mm / 2082 W</t>
  </si>
  <si>
    <t>1189742294</t>
  </si>
  <si>
    <t>119</t>
  </si>
  <si>
    <t>735151672</t>
  </si>
  <si>
    <t>Otopná tělesa panelová třídesková PN 1,0 MPa, T do 110°C se třemi přídavnými přestupními plochami výšky tělesa 500 mm stavební délky / výkonu 600 mm / 1203 W</t>
  </si>
  <si>
    <t>-323232732</t>
  </si>
  <si>
    <t>120</t>
  </si>
  <si>
    <t>735151675</t>
  </si>
  <si>
    <t>Otopná tělesa panelová třídesková PN 1,0 MPa, T do 110°C se třemi přídavnými přestupními plochami výšky tělesa 600 mm stavební délky / výkonu 800 mm / 1925 W</t>
  </si>
  <si>
    <t>-8556069</t>
  </si>
  <si>
    <t>121</t>
  </si>
  <si>
    <t>735151677</t>
  </si>
  <si>
    <t>Otopná tělesa panelová třídesková PN 1,0 MPa, T do 110°C se třemi přídavnými přestupními plochami výšky tělesa 600 mm stavební délky / výkonu 1000 mm / 2406 W</t>
  </si>
  <si>
    <t>-526038725</t>
  </si>
  <si>
    <t>122</t>
  </si>
  <si>
    <t>735151679</t>
  </si>
  <si>
    <t>Otopná tělesa panelová třídesková PN 1,0 MPa, T do 110°C se třemi přídavnými přestupními plochami výšky tělesa 600 mm stavební délky / výkonu 1200 mm / 2887 W</t>
  </si>
  <si>
    <t>1081877642</t>
  </si>
  <si>
    <t>123</t>
  </si>
  <si>
    <t>735151680</t>
  </si>
  <si>
    <t>Otopná tělesa panelová třídesková PN 1,0 MPa, T do 110°C se třemi přídavnými přestupními plochami výšky tělesa 600 mm stavební délky / výkonu 1400 mm / 3368 W</t>
  </si>
  <si>
    <t>-1382029089</t>
  </si>
  <si>
    <t>124</t>
  </si>
  <si>
    <t>735151681</t>
  </si>
  <si>
    <t>Otopná tělesa panelová třídesková PN 1,0 MPa, T do 110°C se třemi přídavnými přestupními plochami výšky tělesa 600 mm stavební délky / výkonu 1600 mm / 3850 W</t>
  </si>
  <si>
    <t>-124968825</t>
  </si>
  <si>
    <t>125</t>
  </si>
  <si>
    <t>998735102</t>
  </si>
  <si>
    <t>Přesun hmot pro otopná tělesa stanovený z hmotnosti přesunovaného materiálu vodorovná dopravní vzdálenost do 50 m v objektech výšky přes 6 do 12 m</t>
  </si>
  <si>
    <t>663908109</t>
  </si>
  <si>
    <t>741</t>
  </si>
  <si>
    <t>Elektroinstalace - silnoproud</t>
  </si>
  <si>
    <t>126</t>
  </si>
  <si>
    <t>741.01</t>
  </si>
  <si>
    <t>Úprava stávající elektroinstalace</t>
  </si>
  <si>
    <t>-1781669271</t>
  </si>
  <si>
    <t>771</t>
  </si>
  <si>
    <t>Podlahy z dlaždic</t>
  </si>
  <si>
    <t>127</t>
  </si>
  <si>
    <t>771121011</t>
  </si>
  <si>
    <t>Příprava podkladu před provedením dlažby nátěr penetrační na podlahu</t>
  </si>
  <si>
    <t>-597233153</t>
  </si>
  <si>
    <t>128</t>
  </si>
  <si>
    <t>771151024</t>
  </si>
  <si>
    <t>Příprava podkladu před provedením dlažby samonivelační stěrka min.pevnosti 30 MPa, tloušťky přes 8 do 10 mm</t>
  </si>
  <si>
    <t>-1994866484</t>
  </si>
  <si>
    <t>129</t>
  </si>
  <si>
    <t>771474113</t>
  </si>
  <si>
    <t>Montáž soklů z dlaždic keramických lepených flexibilním lepidlem rovných, výšky přes 90 do 120 mm</t>
  </si>
  <si>
    <t>1876987062</t>
  </si>
  <si>
    <t>(2,00+4,32)*2</t>
  </si>
  <si>
    <t>130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</si>
  <si>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</si>
  <si>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</si>
  <si>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-1401215390</t>
  </si>
  <si>
    <t>131</t>
  </si>
  <si>
    <t>59761409</t>
  </si>
  <si>
    <t>dlažba keramická slinutá protiskluzná do interiéru i exteriéru pro vysoké mechanické namáhání přes 9 do 12ks/m2</t>
  </si>
  <si>
    <t>632647866</t>
  </si>
  <si>
    <t>8,64*1,15 'Přepočtené koeficientem množství</t>
  </si>
  <si>
    <t>132</t>
  </si>
  <si>
    <t>771591185</t>
  </si>
  <si>
    <t>Podlahy - dokončovací práce pracnější řezání dlaždic keramických rovné</t>
  </si>
  <si>
    <t>-839884593</t>
  </si>
  <si>
    <t>8,64*6 'Přepočtené koeficientem množství</t>
  </si>
  <si>
    <t>133</t>
  </si>
  <si>
    <t>998771102</t>
  </si>
  <si>
    <t>Přesun hmot pro podlahy z dlaždic stanovený z hmotnosti přesunovaného materiálu vodorovná dopravní vzdálenost do 50 m v objektech výšky přes 6 do 12 m</t>
  </si>
  <si>
    <t>-2079873763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</si>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</sst>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2"/>
      <c r="AQ5" s="22"/>
      <c r="AR5" s="20"/>
      <c r="BE5" s="30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2"/>
      <c r="AQ6" s="22"/>
      <c r="AR6" s="20"/>
      <c r="BE6" s="30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5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0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5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05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0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5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305"/>
      <c r="BS13" s="17" t="s">
        <v>6</v>
      </c>
    </row>
    <row r="14" spans="2:71" ht="12.75">
      <c r="B14" s="21"/>
      <c r="C14" s="22"/>
      <c r="D14" s="22"/>
      <c r="E14" s="310" t="s">
        <v>30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0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5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32</v>
      </c>
      <c r="AO16" s="22"/>
      <c r="AP16" s="22"/>
      <c r="AQ16" s="22"/>
      <c r="AR16" s="20"/>
      <c r="BE16" s="305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05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5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05"/>
      <c r="BS19" s="17" t="s">
        <v>6</v>
      </c>
    </row>
    <row r="20" spans="2:71" s="1" customFormat="1" ht="18.4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05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5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5"/>
    </row>
    <row r="23" spans="2:57" s="1" customFormat="1" ht="47.25" customHeight="1">
      <c r="B23" s="21"/>
      <c r="C23" s="22"/>
      <c r="D23" s="22"/>
      <c r="E23" s="312" t="s">
        <v>38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22"/>
      <c r="AP23" s="22"/>
      <c r="AQ23" s="22"/>
      <c r="AR23" s="20"/>
      <c r="BE23" s="30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5"/>
    </row>
    <row r="26" spans="1:57" s="2" customFormat="1" ht="25.9" customHeight="1">
      <c r="A26" s="34"/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3">
        <f>ROUND(AG54,2)</f>
        <v>0</v>
      </c>
      <c r="AL26" s="314"/>
      <c r="AM26" s="314"/>
      <c r="AN26" s="314"/>
      <c r="AO26" s="314"/>
      <c r="AP26" s="36"/>
      <c r="AQ26" s="36"/>
      <c r="AR26" s="39"/>
      <c r="BE26" s="30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5" t="s">
        <v>40</v>
      </c>
      <c r="M28" s="315"/>
      <c r="N28" s="315"/>
      <c r="O28" s="315"/>
      <c r="P28" s="315"/>
      <c r="Q28" s="36"/>
      <c r="R28" s="36"/>
      <c r="S28" s="36"/>
      <c r="T28" s="36"/>
      <c r="U28" s="36"/>
      <c r="V28" s="36"/>
      <c r="W28" s="315" t="s">
        <v>41</v>
      </c>
      <c r="X28" s="315"/>
      <c r="Y28" s="315"/>
      <c r="Z28" s="315"/>
      <c r="AA28" s="315"/>
      <c r="AB28" s="315"/>
      <c r="AC28" s="315"/>
      <c r="AD28" s="315"/>
      <c r="AE28" s="315"/>
      <c r="AF28" s="36"/>
      <c r="AG28" s="36"/>
      <c r="AH28" s="36"/>
      <c r="AI28" s="36"/>
      <c r="AJ28" s="36"/>
      <c r="AK28" s="315" t="s">
        <v>42</v>
      </c>
      <c r="AL28" s="315"/>
      <c r="AM28" s="315"/>
      <c r="AN28" s="315"/>
      <c r="AO28" s="315"/>
      <c r="AP28" s="36"/>
      <c r="AQ28" s="36"/>
      <c r="AR28" s="39"/>
      <c r="BE28" s="305"/>
    </row>
    <row r="29" spans="2:57" s="3" customFormat="1" ht="14.45" customHeight="1">
      <c r="B29" s="40"/>
      <c r="C29" s="41"/>
      <c r="D29" s="29" t="s">
        <v>43</v>
      </c>
      <c r="E29" s="41"/>
      <c r="F29" s="29" t="s">
        <v>44</v>
      </c>
      <c r="G29" s="41"/>
      <c r="H29" s="41"/>
      <c r="I29" s="41"/>
      <c r="J29" s="41"/>
      <c r="K29" s="41"/>
      <c r="L29" s="318">
        <v>0.21</v>
      </c>
      <c r="M29" s="317"/>
      <c r="N29" s="317"/>
      <c r="O29" s="317"/>
      <c r="P29" s="317"/>
      <c r="Q29" s="41"/>
      <c r="R29" s="41"/>
      <c r="S29" s="41"/>
      <c r="T29" s="41"/>
      <c r="U29" s="41"/>
      <c r="V29" s="41"/>
      <c r="W29" s="316">
        <f>ROUND(AZ54,2)</f>
        <v>0</v>
      </c>
      <c r="X29" s="317"/>
      <c r="Y29" s="317"/>
      <c r="Z29" s="317"/>
      <c r="AA29" s="317"/>
      <c r="AB29" s="317"/>
      <c r="AC29" s="317"/>
      <c r="AD29" s="317"/>
      <c r="AE29" s="317"/>
      <c r="AF29" s="41"/>
      <c r="AG29" s="41"/>
      <c r="AH29" s="41"/>
      <c r="AI29" s="41"/>
      <c r="AJ29" s="41"/>
      <c r="AK29" s="316">
        <f>ROUND(AV54,2)</f>
        <v>0</v>
      </c>
      <c r="AL29" s="317"/>
      <c r="AM29" s="317"/>
      <c r="AN29" s="317"/>
      <c r="AO29" s="317"/>
      <c r="AP29" s="41"/>
      <c r="AQ29" s="41"/>
      <c r="AR29" s="42"/>
      <c r="BE29" s="306"/>
    </row>
    <row r="30" spans="2:57" s="3" customFormat="1" ht="14.45" customHeight="1">
      <c r="B30" s="40"/>
      <c r="C30" s="41"/>
      <c r="D30" s="41"/>
      <c r="E30" s="41"/>
      <c r="F30" s="29" t="s">
        <v>45</v>
      </c>
      <c r="G30" s="41"/>
      <c r="H30" s="41"/>
      <c r="I30" s="41"/>
      <c r="J30" s="41"/>
      <c r="K30" s="41"/>
      <c r="L30" s="318">
        <v>0.15</v>
      </c>
      <c r="M30" s="317"/>
      <c r="N30" s="317"/>
      <c r="O30" s="317"/>
      <c r="P30" s="317"/>
      <c r="Q30" s="41"/>
      <c r="R30" s="41"/>
      <c r="S30" s="41"/>
      <c r="T30" s="41"/>
      <c r="U30" s="41"/>
      <c r="V30" s="41"/>
      <c r="W30" s="316">
        <f>ROUND(BA54,2)</f>
        <v>0</v>
      </c>
      <c r="X30" s="317"/>
      <c r="Y30" s="317"/>
      <c r="Z30" s="317"/>
      <c r="AA30" s="317"/>
      <c r="AB30" s="317"/>
      <c r="AC30" s="317"/>
      <c r="AD30" s="317"/>
      <c r="AE30" s="317"/>
      <c r="AF30" s="41"/>
      <c r="AG30" s="41"/>
      <c r="AH30" s="41"/>
      <c r="AI30" s="41"/>
      <c r="AJ30" s="41"/>
      <c r="AK30" s="316">
        <f>ROUND(AW54,2)</f>
        <v>0</v>
      </c>
      <c r="AL30" s="317"/>
      <c r="AM30" s="317"/>
      <c r="AN30" s="317"/>
      <c r="AO30" s="317"/>
      <c r="AP30" s="41"/>
      <c r="AQ30" s="41"/>
      <c r="AR30" s="42"/>
      <c r="BE30" s="306"/>
    </row>
    <row r="31" spans="2:57" s="3" customFormat="1" ht="14.45" customHeight="1" hidden="1">
      <c r="B31" s="40"/>
      <c r="C31" s="41"/>
      <c r="D31" s="41"/>
      <c r="E31" s="41"/>
      <c r="F31" s="29" t="s">
        <v>46</v>
      </c>
      <c r="G31" s="41"/>
      <c r="H31" s="41"/>
      <c r="I31" s="41"/>
      <c r="J31" s="41"/>
      <c r="K31" s="41"/>
      <c r="L31" s="318">
        <v>0.21</v>
      </c>
      <c r="M31" s="317"/>
      <c r="N31" s="317"/>
      <c r="O31" s="317"/>
      <c r="P31" s="317"/>
      <c r="Q31" s="41"/>
      <c r="R31" s="41"/>
      <c r="S31" s="41"/>
      <c r="T31" s="41"/>
      <c r="U31" s="41"/>
      <c r="V31" s="41"/>
      <c r="W31" s="316">
        <f>ROUND(BB54,2)</f>
        <v>0</v>
      </c>
      <c r="X31" s="317"/>
      <c r="Y31" s="317"/>
      <c r="Z31" s="317"/>
      <c r="AA31" s="317"/>
      <c r="AB31" s="317"/>
      <c r="AC31" s="317"/>
      <c r="AD31" s="317"/>
      <c r="AE31" s="317"/>
      <c r="AF31" s="41"/>
      <c r="AG31" s="41"/>
      <c r="AH31" s="41"/>
      <c r="AI31" s="41"/>
      <c r="AJ31" s="41"/>
      <c r="AK31" s="316">
        <v>0</v>
      </c>
      <c r="AL31" s="317"/>
      <c r="AM31" s="317"/>
      <c r="AN31" s="317"/>
      <c r="AO31" s="317"/>
      <c r="AP31" s="41"/>
      <c r="AQ31" s="41"/>
      <c r="AR31" s="42"/>
      <c r="BE31" s="306"/>
    </row>
    <row r="32" spans="2:57" s="3" customFormat="1" ht="14.45" customHeight="1" hidden="1">
      <c r="B32" s="40"/>
      <c r="C32" s="41"/>
      <c r="D32" s="41"/>
      <c r="E32" s="41"/>
      <c r="F32" s="29" t="s">
        <v>47</v>
      </c>
      <c r="G32" s="41"/>
      <c r="H32" s="41"/>
      <c r="I32" s="41"/>
      <c r="J32" s="41"/>
      <c r="K32" s="41"/>
      <c r="L32" s="318">
        <v>0.15</v>
      </c>
      <c r="M32" s="317"/>
      <c r="N32" s="317"/>
      <c r="O32" s="317"/>
      <c r="P32" s="317"/>
      <c r="Q32" s="41"/>
      <c r="R32" s="41"/>
      <c r="S32" s="41"/>
      <c r="T32" s="41"/>
      <c r="U32" s="41"/>
      <c r="V32" s="41"/>
      <c r="W32" s="316">
        <f>ROUND(BC54,2)</f>
        <v>0</v>
      </c>
      <c r="X32" s="317"/>
      <c r="Y32" s="317"/>
      <c r="Z32" s="317"/>
      <c r="AA32" s="317"/>
      <c r="AB32" s="317"/>
      <c r="AC32" s="317"/>
      <c r="AD32" s="317"/>
      <c r="AE32" s="317"/>
      <c r="AF32" s="41"/>
      <c r="AG32" s="41"/>
      <c r="AH32" s="41"/>
      <c r="AI32" s="41"/>
      <c r="AJ32" s="41"/>
      <c r="AK32" s="316">
        <v>0</v>
      </c>
      <c r="AL32" s="317"/>
      <c r="AM32" s="317"/>
      <c r="AN32" s="317"/>
      <c r="AO32" s="317"/>
      <c r="AP32" s="41"/>
      <c r="AQ32" s="41"/>
      <c r="AR32" s="42"/>
      <c r="BE32" s="306"/>
    </row>
    <row r="33" spans="2:44" s="3" customFormat="1" ht="14.45" customHeight="1" hidden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318">
        <v>0</v>
      </c>
      <c r="M33" s="317"/>
      <c r="N33" s="317"/>
      <c r="O33" s="317"/>
      <c r="P33" s="317"/>
      <c r="Q33" s="41"/>
      <c r="R33" s="41"/>
      <c r="S33" s="41"/>
      <c r="T33" s="41"/>
      <c r="U33" s="41"/>
      <c r="V33" s="41"/>
      <c r="W33" s="316">
        <f>ROUND(BD54,2)</f>
        <v>0</v>
      </c>
      <c r="X33" s="317"/>
      <c r="Y33" s="317"/>
      <c r="Z33" s="317"/>
      <c r="AA33" s="317"/>
      <c r="AB33" s="317"/>
      <c r="AC33" s="317"/>
      <c r="AD33" s="317"/>
      <c r="AE33" s="317"/>
      <c r="AF33" s="41"/>
      <c r="AG33" s="41"/>
      <c r="AH33" s="41"/>
      <c r="AI33" s="41"/>
      <c r="AJ33" s="41"/>
      <c r="AK33" s="316">
        <v>0</v>
      </c>
      <c r="AL33" s="317"/>
      <c r="AM33" s="317"/>
      <c r="AN33" s="317"/>
      <c r="AO33" s="317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319" t="s">
        <v>51</v>
      </c>
      <c r="Y35" s="320"/>
      <c r="Z35" s="320"/>
      <c r="AA35" s="320"/>
      <c r="AB35" s="320"/>
      <c r="AC35" s="45"/>
      <c r="AD35" s="45"/>
      <c r="AE35" s="45"/>
      <c r="AF35" s="45"/>
      <c r="AG35" s="45"/>
      <c r="AH35" s="45"/>
      <c r="AI35" s="45"/>
      <c r="AJ35" s="45"/>
      <c r="AK35" s="321">
        <f>SUM(AK26:AK33)</f>
        <v>0</v>
      </c>
      <c r="AL35" s="320"/>
      <c r="AM35" s="320"/>
      <c r="AN35" s="320"/>
      <c r="AO35" s="32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100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3" t="str">
        <f>K6</f>
        <v>Oprava ústředního vytápění v MŠ Palackého 141, Česká Kamenice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p.č.st. 693, Palackého 141, Česká Kamenice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5" t="str">
        <f>IF(AN8="","",AN8)</f>
        <v>14. 12. 2020</v>
      </c>
      <c r="AN47" s="32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25.7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Město Česká Kamenice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326" t="str">
        <f>IF(E17="","",E17)</f>
        <v>PROJEKT - projekty staveb, Ing.Marcela Bezděková</v>
      </c>
      <c r="AN49" s="327"/>
      <c r="AO49" s="327"/>
      <c r="AP49" s="327"/>
      <c r="AQ49" s="36"/>
      <c r="AR49" s="39"/>
      <c r="AS49" s="328" t="s">
        <v>53</v>
      </c>
      <c r="AT49" s="32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35</v>
      </c>
      <c r="AJ50" s="36"/>
      <c r="AK50" s="36"/>
      <c r="AL50" s="36"/>
      <c r="AM50" s="326" t="str">
        <f>IF(E20="","",E20)</f>
        <v xml:space="preserve"> </v>
      </c>
      <c r="AN50" s="327"/>
      <c r="AO50" s="327"/>
      <c r="AP50" s="327"/>
      <c r="AQ50" s="36"/>
      <c r="AR50" s="39"/>
      <c r="AS50" s="330"/>
      <c r="AT50" s="33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2"/>
      <c r="AT51" s="33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4" t="s">
        <v>54</v>
      </c>
      <c r="D52" s="335"/>
      <c r="E52" s="335"/>
      <c r="F52" s="335"/>
      <c r="G52" s="335"/>
      <c r="H52" s="66"/>
      <c r="I52" s="336" t="s">
        <v>55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7" t="s">
        <v>56</v>
      </c>
      <c r="AH52" s="335"/>
      <c r="AI52" s="335"/>
      <c r="AJ52" s="335"/>
      <c r="AK52" s="335"/>
      <c r="AL52" s="335"/>
      <c r="AM52" s="335"/>
      <c r="AN52" s="336" t="s">
        <v>57</v>
      </c>
      <c r="AO52" s="335"/>
      <c r="AP52" s="335"/>
      <c r="AQ52" s="67" t="s">
        <v>58</v>
      </c>
      <c r="AR52" s="39"/>
      <c r="AS52" s="68" t="s">
        <v>59</v>
      </c>
      <c r="AT52" s="69" t="s">
        <v>60</v>
      </c>
      <c r="AU52" s="69" t="s">
        <v>61</v>
      </c>
      <c r="AV52" s="69" t="s">
        <v>62</v>
      </c>
      <c r="AW52" s="69" t="s">
        <v>63</v>
      </c>
      <c r="AX52" s="69" t="s">
        <v>64</v>
      </c>
      <c r="AY52" s="69" t="s">
        <v>65</v>
      </c>
      <c r="AZ52" s="69" t="s">
        <v>66</v>
      </c>
      <c r="BA52" s="69" t="s">
        <v>67</v>
      </c>
      <c r="BB52" s="69" t="s">
        <v>68</v>
      </c>
      <c r="BC52" s="69" t="s">
        <v>69</v>
      </c>
      <c r="BD52" s="70" t="s">
        <v>70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1">
        <f>ROUND(AG55,2)</f>
        <v>0</v>
      </c>
      <c r="AH54" s="341"/>
      <c r="AI54" s="341"/>
      <c r="AJ54" s="341"/>
      <c r="AK54" s="341"/>
      <c r="AL54" s="341"/>
      <c r="AM54" s="341"/>
      <c r="AN54" s="342">
        <f>SUM(AG54,AT54)</f>
        <v>0</v>
      </c>
      <c r="AO54" s="342"/>
      <c r="AP54" s="342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72</v>
      </c>
      <c r="BT54" s="84" t="s">
        <v>73</v>
      </c>
      <c r="BV54" s="84" t="s">
        <v>74</v>
      </c>
      <c r="BW54" s="84" t="s">
        <v>5</v>
      </c>
      <c r="BX54" s="84" t="s">
        <v>75</v>
      </c>
      <c r="CL54" s="84" t="s">
        <v>19</v>
      </c>
    </row>
    <row r="55" spans="1:90" s="7" customFormat="1" ht="24.75" customHeight="1">
      <c r="A55" s="85" t="s">
        <v>76</v>
      </c>
      <c r="B55" s="86"/>
      <c r="C55" s="87"/>
      <c r="D55" s="340" t="s">
        <v>14</v>
      </c>
      <c r="E55" s="340"/>
      <c r="F55" s="340"/>
      <c r="G55" s="340"/>
      <c r="H55" s="340"/>
      <c r="I55" s="88"/>
      <c r="J55" s="340" t="s">
        <v>17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'100 - Oprava ústředního v...'!J28</f>
        <v>0</v>
      </c>
      <c r="AH55" s="339"/>
      <c r="AI55" s="339"/>
      <c r="AJ55" s="339"/>
      <c r="AK55" s="339"/>
      <c r="AL55" s="339"/>
      <c r="AM55" s="339"/>
      <c r="AN55" s="338">
        <f>SUM(AG55,AT55)</f>
        <v>0</v>
      </c>
      <c r="AO55" s="339"/>
      <c r="AP55" s="339"/>
      <c r="AQ55" s="89" t="s">
        <v>77</v>
      </c>
      <c r="AR55" s="90"/>
      <c r="AS55" s="91">
        <v>0</v>
      </c>
      <c r="AT55" s="92">
        <f>ROUND(SUM(AV55:AW55),2)</f>
        <v>0</v>
      </c>
      <c r="AU55" s="93">
        <f>'100 - Oprava ústředního v...'!P91</f>
        <v>0</v>
      </c>
      <c r="AV55" s="92">
        <f>'100 - Oprava ústředního v...'!J31</f>
        <v>0</v>
      </c>
      <c r="AW55" s="92">
        <f>'100 - Oprava ústředního v...'!J32</f>
        <v>0</v>
      </c>
      <c r="AX55" s="92">
        <f>'100 - Oprava ústředního v...'!J33</f>
        <v>0</v>
      </c>
      <c r="AY55" s="92">
        <f>'100 - Oprava ústředního v...'!J34</f>
        <v>0</v>
      </c>
      <c r="AZ55" s="92">
        <f>'100 - Oprava ústředního v...'!F31</f>
        <v>0</v>
      </c>
      <c r="BA55" s="92">
        <f>'100 - Oprava ústředního v...'!F32</f>
        <v>0</v>
      </c>
      <c r="BB55" s="92">
        <f>'100 - Oprava ústředního v...'!F33</f>
        <v>0</v>
      </c>
      <c r="BC55" s="92">
        <f>'100 - Oprava ústředního v...'!F34</f>
        <v>0</v>
      </c>
      <c r="BD55" s="94">
        <f>'100 - Oprava ústředního v...'!F35</f>
        <v>0</v>
      </c>
      <c r="BT55" s="95" t="s">
        <v>78</v>
      </c>
      <c r="BU55" s="95" t="s">
        <v>79</v>
      </c>
      <c r="BV55" s="95" t="s">
        <v>74</v>
      </c>
      <c r="BW55" s="95" t="s">
        <v>5</v>
      </c>
      <c r="BX55" s="95" t="s">
        <v>75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CaflMmLtLovgCxl+DFjKqBM/nMAaSdjOe4RYmTbW6aoLXOxx0E15JXj2JDFxEl4W+UohAKtRXC6WvvOf55e8Qg==" saltValue="ZXJAsM0W8f7aGnwjZTujTlp0HXIY1/BzjtCw8KKj09x4yc0fP7hIq73Mu8SR9hQJA+KBizDxd/X1m6MOUtQYZ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00 - Oprava ústředního 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80</v>
      </c>
    </row>
    <row r="4" spans="2:46" s="1" customFormat="1" ht="24.95" customHeight="1">
      <c r="B4" s="20"/>
      <c r="D4" s="98" t="s">
        <v>81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44" t="s">
        <v>17</v>
      </c>
      <c r="F7" s="345"/>
      <c r="G7" s="345"/>
      <c r="H7" s="345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14. 12. 2020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25</v>
      </c>
      <c r="E12" s="34"/>
      <c r="F12" s="34"/>
      <c r="G12" s="34"/>
      <c r="H12" s="34"/>
      <c r="I12" s="100" t="s">
        <v>26</v>
      </c>
      <c r="J12" s="102" t="s">
        <v>19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27</v>
      </c>
      <c r="F13" s="34"/>
      <c r="G13" s="34"/>
      <c r="H13" s="34"/>
      <c r="I13" s="100" t="s">
        <v>28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29</v>
      </c>
      <c r="E15" s="34"/>
      <c r="F15" s="34"/>
      <c r="G15" s="34"/>
      <c r="H15" s="34"/>
      <c r="I15" s="100" t="s">
        <v>26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46" t="str">
        <f>'Rekapitulace stavby'!E14</f>
        <v>Vyplň údaj</v>
      </c>
      <c r="F16" s="347"/>
      <c r="G16" s="347"/>
      <c r="H16" s="347"/>
      <c r="I16" s="100" t="s">
        <v>28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31</v>
      </c>
      <c r="E18" s="34"/>
      <c r="F18" s="34"/>
      <c r="G18" s="34"/>
      <c r="H18" s="34"/>
      <c r="I18" s="100" t="s">
        <v>26</v>
      </c>
      <c r="J18" s="102" t="s">
        <v>32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33</v>
      </c>
      <c r="F19" s="34"/>
      <c r="G19" s="34"/>
      <c r="H19" s="34"/>
      <c r="I19" s="100" t="s">
        <v>28</v>
      </c>
      <c r="J19" s="102" t="s">
        <v>19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35</v>
      </c>
      <c r="E21" s="34"/>
      <c r="F21" s="34"/>
      <c r="G21" s="34"/>
      <c r="H21" s="34"/>
      <c r="I21" s="100" t="s">
        <v>26</v>
      </c>
      <c r="J21" s="102" t="str">
        <f>IF('Rekapitulace stavby'!AN19="","",'Rekapitulace stavby'!AN19)</f>
        <v/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tr">
        <f>IF('Rekapitulace stavby'!E20="","",'Rekapitulace stavby'!E20)</f>
        <v xml:space="preserve"> </v>
      </c>
      <c r="F22" s="34"/>
      <c r="G22" s="34"/>
      <c r="H22" s="34"/>
      <c r="I22" s="100" t="s">
        <v>28</v>
      </c>
      <c r="J22" s="102" t="str">
        <f>IF('Rekapitulace stavby'!AN20="","",'Rekapitulace stavby'!AN20)</f>
        <v/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37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04"/>
      <c r="B25" s="105"/>
      <c r="C25" s="104"/>
      <c r="D25" s="104"/>
      <c r="E25" s="348" t="s">
        <v>38</v>
      </c>
      <c r="F25" s="348"/>
      <c r="G25" s="348"/>
      <c r="H25" s="348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39</v>
      </c>
      <c r="E28" s="34"/>
      <c r="F28" s="34"/>
      <c r="G28" s="34"/>
      <c r="H28" s="34"/>
      <c r="I28" s="34"/>
      <c r="J28" s="109">
        <f>ROUND(J91,2)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41</v>
      </c>
      <c r="G30" s="34"/>
      <c r="H30" s="34"/>
      <c r="I30" s="110" t="s">
        <v>40</v>
      </c>
      <c r="J30" s="110" t="s">
        <v>42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43</v>
      </c>
      <c r="E31" s="100" t="s">
        <v>44</v>
      </c>
      <c r="F31" s="112">
        <f>ROUND((SUM(BE91:BE267)),2)</f>
        <v>0</v>
      </c>
      <c r="G31" s="34"/>
      <c r="H31" s="34"/>
      <c r="I31" s="113">
        <v>0.21</v>
      </c>
      <c r="J31" s="112">
        <f>ROUND(((SUM(BE91:BE267))*I31),2)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45</v>
      </c>
      <c r="F32" s="112">
        <f>ROUND((SUM(BF91:BF267)),2)</f>
        <v>0</v>
      </c>
      <c r="G32" s="34"/>
      <c r="H32" s="34"/>
      <c r="I32" s="113">
        <v>0.15</v>
      </c>
      <c r="J32" s="112">
        <f>ROUND(((SUM(BF91:BF267))*I32),2)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46</v>
      </c>
      <c r="F33" s="112">
        <f>ROUND((SUM(BG91:BG267)),2)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47</v>
      </c>
      <c r="F34" s="112">
        <f>ROUND((SUM(BH91:BH267)),2)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48</v>
      </c>
      <c r="F35" s="112">
        <f>ROUND((SUM(BI91:BI267)),2)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49</v>
      </c>
      <c r="E37" s="116"/>
      <c r="F37" s="116"/>
      <c r="G37" s="117" t="s">
        <v>50</v>
      </c>
      <c r="H37" s="118" t="s">
        <v>51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82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23" t="str">
        <f>E7</f>
        <v>Oprava ústředního vytápění v MŠ Palackého 141, Česká Kamenice</v>
      </c>
      <c r="F46" s="349"/>
      <c r="G46" s="349"/>
      <c r="H46" s="349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p.č.st. 693, Palackého 141, Česká Kamenice</v>
      </c>
      <c r="G48" s="36"/>
      <c r="H48" s="36"/>
      <c r="I48" s="29" t="s">
        <v>23</v>
      </c>
      <c r="J48" s="59" t="str">
        <f>IF(J10="","",J10)</f>
        <v>14. 12. 2020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40.15" customHeight="1">
      <c r="A50" s="34"/>
      <c r="B50" s="35"/>
      <c r="C50" s="29" t="s">
        <v>25</v>
      </c>
      <c r="D50" s="36"/>
      <c r="E50" s="36"/>
      <c r="F50" s="27" t="str">
        <f>E13</f>
        <v>Město Česká Kamenice</v>
      </c>
      <c r="G50" s="36"/>
      <c r="H50" s="36"/>
      <c r="I50" s="29" t="s">
        <v>31</v>
      </c>
      <c r="J50" s="32" t="str">
        <f>E19</f>
        <v>PROJEKT - projekty staveb, Ing.Marcela Bezděková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2" customHeight="1">
      <c r="A51" s="34"/>
      <c r="B51" s="35"/>
      <c r="C51" s="29" t="s">
        <v>29</v>
      </c>
      <c r="D51" s="36"/>
      <c r="E51" s="36"/>
      <c r="F51" s="27" t="str">
        <f>IF(E16="","",E16)</f>
        <v>Vyplň údaj</v>
      </c>
      <c r="G51" s="36"/>
      <c r="H51" s="36"/>
      <c r="I51" s="29" t="s">
        <v>35</v>
      </c>
      <c r="J51" s="32" t="str">
        <f>E22</f>
        <v xml:space="preserve"> 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83</v>
      </c>
      <c r="D53" s="126"/>
      <c r="E53" s="126"/>
      <c r="F53" s="126"/>
      <c r="G53" s="126"/>
      <c r="H53" s="126"/>
      <c r="I53" s="126"/>
      <c r="J53" s="127" t="s">
        <v>84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71</v>
      </c>
      <c r="D55" s="36"/>
      <c r="E55" s="36"/>
      <c r="F55" s="36"/>
      <c r="G55" s="36"/>
      <c r="H55" s="36"/>
      <c r="I55" s="36"/>
      <c r="J55" s="77">
        <f>J91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85</v>
      </c>
    </row>
    <row r="56" spans="2:12" s="9" customFormat="1" ht="24.95" customHeight="1">
      <c r="B56" s="129"/>
      <c r="C56" s="130"/>
      <c r="D56" s="131" t="s">
        <v>86</v>
      </c>
      <c r="E56" s="132"/>
      <c r="F56" s="132"/>
      <c r="G56" s="132"/>
      <c r="H56" s="132"/>
      <c r="I56" s="132"/>
      <c r="J56" s="133">
        <f>J92</f>
        <v>0</v>
      </c>
      <c r="K56" s="130"/>
      <c r="L56" s="134"/>
    </row>
    <row r="57" spans="2:12" s="10" customFormat="1" ht="19.9" customHeight="1">
      <c r="B57" s="135"/>
      <c r="C57" s="136"/>
      <c r="D57" s="137" t="s">
        <v>87</v>
      </c>
      <c r="E57" s="138"/>
      <c r="F57" s="138"/>
      <c r="G57" s="138"/>
      <c r="H57" s="138"/>
      <c r="I57" s="138"/>
      <c r="J57" s="139">
        <f>J93</f>
        <v>0</v>
      </c>
      <c r="K57" s="136"/>
      <c r="L57" s="140"/>
    </row>
    <row r="58" spans="2:12" s="10" customFormat="1" ht="19.9" customHeight="1">
      <c r="B58" s="135"/>
      <c r="C58" s="136"/>
      <c r="D58" s="137" t="s">
        <v>88</v>
      </c>
      <c r="E58" s="138"/>
      <c r="F58" s="138"/>
      <c r="G58" s="138"/>
      <c r="H58" s="138"/>
      <c r="I58" s="138"/>
      <c r="J58" s="139">
        <f>J99</f>
        <v>0</v>
      </c>
      <c r="K58" s="136"/>
      <c r="L58" s="140"/>
    </row>
    <row r="59" spans="2:12" s="10" customFormat="1" ht="19.9" customHeight="1">
      <c r="B59" s="135"/>
      <c r="C59" s="136"/>
      <c r="D59" s="137" t="s">
        <v>89</v>
      </c>
      <c r="E59" s="138"/>
      <c r="F59" s="138"/>
      <c r="G59" s="138"/>
      <c r="H59" s="138"/>
      <c r="I59" s="138"/>
      <c r="J59" s="139">
        <f>J111</f>
        <v>0</v>
      </c>
      <c r="K59" s="136"/>
      <c r="L59" s="140"/>
    </row>
    <row r="60" spans="2:12" s="10" customFormat="1" ht="19.9" customHeight="1">
      <c r="B60" s="135"/>
      <c r="C60" s="136"/>
      <c r="D60" s="137" t="s">
        <v>90</v>
      </c>
      <c r="E60" s="138"/>
      <c r="F60" s="138"/>
      <c r="G60" s="138"/>
      <c r="H60" s="138"/>
      <c r="I60" s="138"/>
      <c r="J60" s="139">
        <f>J113</f>
        <v>0</v>
      </c>
      <c r="K60" s="136"/>
      <c r="L60" s="140"/>
    </row>
    <row r="61" spans="2:12" s="10" customFormat="1" ht="19.9" customHeight="1">
      <c r="B61" s="135"/>
      <c r="C61" s="136"/>
      <c r="D61" s="137" t="s">
        <v>91</v>
      </c>
      <c r="E61" s="138"/>
      <c r="F61" s="138"/>
      <c r="G61" s="138"/>
      <c r="H61" s="138"/>
      <c r="I61" s="138"/>
      <c r="J61" s="139">
        <f>J128</f>
        <v>0</v>
      </c>
      <c r="K61" s="136"/>
      <c r="L61" s="140"/>
    </row>
    <row r="62" spans="2:12" s="10" customFormat="1" ht="19.9" customHeight="1">
      <c r="B62" s="135"/>
      <c r="C62" s="136"/>
      <c r="D62" s="137" t="s">
        <v>92</v>
      </c>
      <c r="E62" s="138"/>
      <c r="F62" s="138"/>
      <c r="G62" s="138"/>
      <c r="H62" s="138"/>
      <c r="I62" s="138"/>
      <c r="J62" s="139">
        <f>J135</f>
        <v>0</v>
      </c>
      <c r="K62" s="136"/>
      <c r="L62" s="140"/>
    </row>
    <row r="63" spans="2:12" s="9" customFormat="1" ht="24.95" customHeight="1">
      <c r="B63" s="129"/>
      <c r="C63" s="130"/>
      <c r="D63" s="131" t="s">
        <v>93</v>
      </c>
      <c r="E63" s="132"/>
      <c r="F63" s="132"/>
      <c r="G63" s="132"/>
      <c r="H63" s="132"/>
      <c r="I63" s="132"/>
      <c r="J63" s="133">
        <f>J137</f>
        <v>0</v>
      </c>
      <c r="K63" s="130"/>
      <c r="L63" s="134"/>
    </row>
    <row r="64" spans="2:12" s="10" customFormat="1" ht="19.9" customHeight="1">
      <c r="B64" s="135"/>
      <c r="C64" s="136"/>
      <c r="D64" s="137" t="s">
        <v>94</v>
      </c>
      <c r="E64" s="138"/>
      <c r="F64" s="138"/>
      <c r="G64" s="138"/>
      <c r="H64" s="138"/>
      <c r="I64" s="138"/>
      <c r="J64" s="139">
        <f>J138</f>
        <v>0</v>
      </c>
      <c r="K64" s="136"/>
      <c r="L64" s="140"/>
    </row>
    <row r="65" spans="2:12" s="10" customFormat="1" ht="19.9" customHeight="1">
      <c r="B65" s="135"/>
      <c r="C65" s="136"/>
      <c r="D65" s="137" t="s">
        <v>95</v>
      </c>
      <c r="E65" s="138"/>
      <c r="F65" s="138"/>
      <c r="G65" s="138"/>
      <c r="H65" s="138"/>
      <c r="I65" s="138"/>
      <c r="J65" s="139">
        <f>J152</f>
        <v>0</v>
      </c>
      <c r="K65" s="136"/>
      <c r="L65" s="140"/>
    </row>
    <row r="66" spans="2:12" s="10" customFormat="1" ht="19.9" customHeight="1">
      <c r="B66" s="135"/>
      <c r="C66" s="136"/>
      <c r="D66" s="137" t="s">
        <v>96</v>
      </c>
      <c r="E66" s="138"/>
      <c r="F66" s="138"/>
      <c r="G66" s="138"/>
      <c r="H66" s="138"/>
      <c r="I66" s="138"/>
      <c r="J66" s="139">
        <f>J166</f>
        <v>0</v>
      </c>
      <c r="K66" s="136"/>
      <c r="L66" s="140"/>
    </row>
    <row r="67" spans="2:12" s="10" customFormat="1" ht="19.9" customHeight="1">
      <c r="B67" s="135"/>
      <c r="C67" s="136"/>
      <c r="D67" s="137" t="s">
        <v>97</v>
      </c>
      <c r="E67" s="138"/>
      <c r="F67" s="138"/>
      <c r="G67" s="138"/>
      <c r="H67" s="138"/>
      <c r="I67" s="138"/>
      <c r="J67" s="139">
        <f>J170</f>
        <v>0</v>
      </c>
      <c r="K67" s="136"/>
      <c r="L67" s="140"/>
    </row>
    <row r="68" spans="2:12" s="10" customFormat="1" ht="19.9" customHeight="1">
      <c r="B68" s="135"/>
      <c r="C68" s="136"/>
      <c r="D68" s="137" t="s">
        <v>98</v>
      </c>
      <c r="E68" s="138"/>
      <c r="F68" s="138"/>
      <c r="G68" s="138"/>
      <c r="H68" s="138"/>
      <c r="I68" s="138"/>
      <c r="J68" s="139">
        <f>J179</f>
        <v>0</v>
      </c>
      <c r="K68" s="136"/>
      <c r="L68" s="140"/>
    </row>
    <row r="69" spans="2:12" s="10" customFormat="1" ht="19.9" customHeight="1">
      <c r="B69" s="135"/>
      <c r="C69" s="136"/>
      <c r="D69" s="137" t="s">
        <v>99</v>
      </c>
      <c r="E69" s="138"/>
      <c r="F69" s="138"/>
      <c r="G69" s="138"/>
      <c r="H69" s="138"/>
      <c r="I69" s="138"/>
      <c r="J69" s="139">
        <f>J191</f>
        <v>0</v>
      </c>
      <c r="K69" s="136"/>
      <c r="L69" s="140"/>
    </row>
    <row r="70" spans="2:12" s="10" customFormat="1" ht="19.9" customHeight="1">
      <c r="B70" s="135"/>
      <c r="C70" s="136"/>
      <c r="D70" s="137" t="s">
        <v>100</v>
      </c>
      <c r="E70" s="138"/>
      <c r="F70" s="138"/>
      <c r="G70" s="138"/>
      <c r="H70" s="138"/>
      <c r="I70" s="138"/>
      <c r="J70" s="139">
        <f>J212</f>
        <v>0</v>
      </c>
      <c r="K70" s="136"/>
      <c r="L70" s="140"/>
    </row>
    <row r="71" spans="2:12" s="10" customFormat="1" ht="19.9" customHeight="1">
      <c r="B71" s="135"/>
      <c r="C71" s="136"/>
      <c r="D71" s="137" t="s">
        <v>101</v>
      </c>
      <c r="E71" s="138"/>
      <c r="F71" s="138"/>
      <c r="G71" s="138"/>
      <c r="H71" s="138"/>
      <c r="I71" s="138"/>
      <c r="J71" s="139">
        <f>J235</f>
        <v>0</v>
      </c>
      <c r="K71" s="136"/>
      <c r="L71" s="140"/>
    </row>
    <row r="72" spans="2:12" s="10" customFormat="1" ht="19.9" customHeight="1">
      <c r="B72" s="135"/>
      <c r="C72" s="136"/>
      <c r="D72" s="137" t="s">
        <v>102</v>
      </c>
      <c r="E72" s="138"/>
      <c r="F72" s="138"/>
      <c r="G72" s="138"/>
      <c r="H72" s="138"/>
      <c r="I72" s="138"/>
      <c r="J72" s="139">
        <f>J255</f>
        <v>0</v>
      </c>
      <c r="K72" s="136"/>
      <c r="L72" s="140"/>
    </row>
    <row r="73" spans="2:12" s="10" customFormat="1" ht="19.9" customHeight="1">
      <c r="B73" s="135"/>
      <c r="C73" s="136"/>
      <c r="D73" s="137" t="s">
        <v>103</v>
      </c>
      <c r="E73" s="138"/>
      <c r="F73" s="138"/>
      <c r="G73" s="138"/>
      <c r="H73" s="138"/>
      <c r="I73" s="138"/>
      <c r="J73" s="139">
        <f>J257</f>
        <v>0</v>
      </c>
      <c r="K73" s="136"/>
      <c r="L73" s="140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104</v>
      </c>
      <c r="D80" s="36"/>
      <c r="E80" s="36"/>
      <c r="F80" s="36"/>
      <c r="G80" s="36"/>
      <c r="H80" s="36"/>
      <c r="I80" s="36"/>
      <c r="J80" s="36"/>
      <c r="K80" s="36"/>
      <c r="L80" s="10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0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323" t="str">
        <f>E7</f>
        <v>Oprava ústředního vytápění v MŠ Palackého 141, Česká Kamenice</v>
      </c>
      <c r="F83" s="349"/>
      <c r="G83" s="349"/>
      <c r="H83" s="349"/>
      <c r="I83" s="36"/>
      <c r="J83" s="36"/>
      <c r="K83" s="36"/>
      <c r="L83" s="10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6"/>
      <c r="E85" s="36"/>
      <c r="F85" s="27" t="str">
        <f>F10</f>
        <v>p.č.st. 693, Palackého 141, Česká Kamenice</v>
      </c>
      <c r="G85" s="36"/>
      <c r="H85" s="36"/>
      <c r="I85" s="29" t="s">
        <v>23</v>
      </c>
      <c r="J85" s="59" t="str">
        <f>IF(J10="","",J10)</f>
        <v>14. 12. 2020</v>
      </c>
      <c r="K85" s="36"/>
      <c r="L85" s="10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40.15" customHeight="1">
      <c r="A87" s="34"/>
      <c r="B87" s="35"/>
      <c r="C87" s="29" t="s">
        <v>25</v>
      </c>
      <c r="D87" s="36"/>
      <c r="E87" s="36"/>
      <c r="F87" s="27" t="str">
        <f>E13</f>
        <v>Město Česká Kamenice</v>
      </c>
      <c r="G87" s="36"/>
      <c r="H87" s="36"/>
      <c r="I87" s="29" t="s">
        <v>31</v>
      </c>
      <c r="J87" s="32" t="str">
        <f>E19</f>
        <v>PROJEKT - projekty staveb, Ing.Marcela Bezděková</v>
      </c>
      <c r="K87" s="36"/>
      <c r="L87" s="10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29</v>
      </c>
      <c r="D88" s="36"/>
      <c r="E88" s="36"/>
      <c r="F88" s="27" t="str">
        <f>IF(E16="","",E16)</f>
        <v>Vyplň údaj</v>
      </c>
      <c r="G88" s="36"/>
      <c r="H88" s="36"/>
      <c r="I88" s="29" t="s">
        <v>35</v>
      </c>
      <c r="J88" s="32" t="str">
        <f>E22</f>
        <v xml:space="preserve"> </v>
      </c>
      <c r="K88" s="36"/>
      <c r="L88" s="10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0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41"/>
      <c r="B90" s="142"/>
      <c r="C90" s="143" t="s">
        <v>105</v>
      </c>
      <c r="D90" s="144" t="s">
        <v>58</v>
      </c>
      <c r="E90" s="144" t="s">
        <v>54</v>
      </c>
      <c r="F90" s="144" t="s">
        <v>55</v>
      </c>
      <c r="G90" s="144" t="s">
        <v>106</v>
      </c>
      <c r="H90" s="144" t="s">
        <v>107</v>
      </c>
      <c r="I90" s="144" t="s">
        <v>108</v>
      </c>
      <c r="J90" s="144" t="s">
        <v>84</v>
      </c>
      <c r="K90" s="145" t="s">
        <v>109</v>
      </c>
      <c r="L90" s="146"/>
      <c r="M90" s="68" t="s">
        <v>19</v>
      </c>
      <c r="N90" s="69" t="s">
        <v>43</v>
      </c>
      <c r="O90" s="69" t="s">
        <v>110</v>
      </c>
      <c r="P90" s="69" t="s">
        <v>111</v>
      </c>
      <c r="Q90" s="69" t="s">
        <v>112</v>
      </c>
      <c r="R90" s="69" t="s">
        <v>113</v>
      </c>
      <c r="S90" s="69" t="s">
        <v>114</v>
      </c>
      <c r="T90" s="70" t="s">
        <v>115</v>
      </c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</row>
    <row r="91" spans="1:63" s="2" customFormat="1" ht="22.9" customHeight="1">
      <c r="A91" s="34"/>
      <c r="B91" s="35"/>
      <c r="C91" s="75" t="s">
        <v>116</v>
      </c>
      <c r="D91" s="36"/>
      <c r="E91" s="36"/>
      <c r="F91" s="36"/>
      <c r="G91" s="36"/>
      <c r="H91" s="36"/>
      <c r="I91" s="36"/>
      <c r="J91" s="147">
        <f>BK91</f>
        <v>0</v>
      </c>
      <c r="K91" s="36"/>
      <c r="L91" s="39"/>
      <c r="M91" s="71"/>
      <c r="N91" s="148"/>
      <c r="O91" s="72"/>
      <c r="P91" s="149">
        <f>P92+P137</f>
        <v>0</v>
      </c>
      <c r="Q91" s="72"/>
      <c r="R91" s="149">
        <f>R92+R137</f>
        <v>12.243747899999999</v>
      </c>
      <c r="S91" s="72"/>
      <c r="T91" s="150">
        <f>T92+T137</f>
        <v>10.91882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72</v>
      </c>
      <c r="AU91" s="17" t="s">
        <v>85</v>
      </c>
      <c r="BK91" s="151">
        <f>BK92+BK137</f>
        <v>0</v>
      </c>
    </row>
    <row r="92" spans="2:63" s="12" customFormat="1" ht="25.9" customHeight="1">
      <c r="B92" s="152"/>
      <c r="C92" s="153"/>
      <c r="D92" s="154" t="s">
        <v>72</v>
      </c>
      <c r="E92" s="155" t="s">
        <v>117</v>
      </c>
      <c r="F92" s="155" t="s">
        <v>118</v>
      </c>
      <c r="G92" s="153"/>
      <c r="H92" s="153"/>
      <c r="I92" s="156"/>
      <c r="J92" s="157">
        <f>BK92</f>
        <v>0</v>
      </c>
      <c r="K92" s="153"/>
      <c r="L92" s="158"/>
      <c r="M92" s="159"/>
      <c r="N92" s="160"/>
      <c r="O92" s="160"/>
      <c r="P92" s="161">
        <f>P93+P99+P111+P113+P128+P135</f>
        <v>0</v>
      </c>
      <c r="Q92" s="160"/>
      <c r="R92" s="161">
        <f>R93+R99+R111+R113+R128+R135</f>
        <v>7.45465922</v>
      </c>
      <c r="S92" s="160"/>
      <c r="T92" s="162">
        <f>T93+T99+T111+T113+T128+T135</f>
        <v>10.91882</v>
      </c>
      <c r="AR92" s="163" t="s">
        <v>78</v>
      </c>
      <c r="AT92" s="164" t="s">
        <v>72</v>
      </c>
      <c r="AU92" s="164" t="s">
        <v>73</v>
      </c>
      <c r="AY92" s="163" t="s">
        <v>119</v>
      </c>
      <c r="BK92" s="165">
        <f>BK93+BK99+BK111+BK113+BK128+BK135</f>
        <v>0</v>
      </c>
    </row>
    <row r="93" spans="2:63" s="12" customFormat="1" ht="22.9" customHeight="1">
      <c r="B93" s="152"/>
      <c r="C93" s="153"/>
      <c r="D93" s="154" t="s">
        <v>72</v>
      </c>
      <c r="E93" s="166" t="s">
        <v>120</v>
      </c>
      <c r="F93" s="166" t="s">
        <v>121</v>
      </c>
      <c r="G93" s="153"/>
      <c r="H93" s="153"/>
      <c r="I93" s="156"/>
      <c r="J93" s="167">
        <f>BK93</f>
        <v>0</v>
      </c>
      <c r="K93" s="153"/>
      <c r="L93" s="158"/>
      <c r="M93" s="159"/>
      <c r="N93" s="160"/>
      <c r="O93" s="160"/>
      <c r="P93" s="161">
        <f>SUM(P94:P98)</f>
        <v>0</v>
      </c>
      <c r="Q93" s="160"/>
      <c r="R93" s="161">
        <f>SUM(R94:R98)</f>
        <v>5.043385</v>
      </c>
      <c r="S93" s="160"/>
      <c r="T93" s="162">
        <f>SUM(T94:T98)</f>
        <v>0</v>
      </c>
      <c r="AR93" s="163" t="s">
        <v>78</v>
      </c>
      <c r="AT93" s="164" t="s">
        <v>72</v>
      </c>
      <c r="AU93" s="164" t="s">
        <v>78</v>
      </c>
      <c r="AY93" s="163" t="s">
        <v>119</v>
      </c>
      <c r="BK93" s="165">
        <f>SUM(BK94:BK98)</f>
        <v>0</v>
      </c>
    </row>
    <row r="94" spans="1:65" s="2" customFormat="1" ht="21.75" customHeight="1">
      <c r="A94" s="34"/>
      <c r="B94" s="35"/>
      <c r="C94" s="168" t="s">
        <v>78</v>
      </c>
      <c r="D94" s="168" t="s">
        <v>122</v>
      </c>
      <c r="E94" s="169" t="s">
        <v>123</v>
      </c>
      <c r="F94" s="170" t="s">
        <v>124</v>
      </c>
      <c r="G94" s="171" t="s">
        <v>125</v>
      </c>
      <c r="H94" s="172">
        <v>28</v>
      </c>
      <c r="I94" s="173"/>
      <c r="J94" s="174">
        <f>ROUND(I94*H94,2)</f>
        <v>0</v>
      </c>
      <c r="K94" s="170" t="s">
        <v>126</v>
      </c>
      <c r="L94" s="39"/>
      <c r="M94" s="175" t="s">
        <v>19</v>
      </c>
      <c r="N94" s="176" t="s">
        <v>44</v>
      </c>
      <c r="O94" s="64"/>
      <c r="P94" s="177">
        <f>O94*H94</f>
        <v>0</v>
      </c>
      <c r="Q94" s="177">
        <v>0.01262</v>
      </c>
      <c r="R94" s="177">
        <f>Q94*H94</f>
        <v>0.35336</v>
      </c>
      <c r="S94" s="177">
        <v>0</v>
      </c>
      <c r="T94" s="178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9" t="s">
        <v>127</v>
      </c>
      <c r="AT94" s="179" t="s">
        <v>122</v>
      </c>
      <c r="AU94" s="179" t="s">
        <v>80</v>
      </c>
      <c r="AY94" s="17" t="s">
        <v>119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7" t="s">
        <v>78</v>
      </c>
      <c r="BK94" s="180">
        <f>ROUND(I94*H94,2)</f>
        <v>0</v>
      </c>
      <c r="BL94" s="17" t="s">
        <v>127</v>
      </c>
      <c r="BM94" s="179" t="s">
        <v>128</v>
      </c>
    </row>
    <row r="95" spans="1:65" s="2" customFormat="1" ht="21.75" customHeight="1">
      <c r="A95" s="34"/>
      <c r="B95" s="35"/>
      <c r="C95" s="168" t="s">
        <v>80</v>
      </c>
      <c r="D95" s="168" t="s">
        <v>122</v>
      </c>
      <c r="E95" s="169" t="s">
        <v>129</v>
      </c>
      <c r="F95" s="170" t="s">
        <v>130</v>
      </c>
      <c r="G95" s="171" t="s">
        <v>125</v>
      </c>
      <c r="H95" s="172">
        <v>16</v>
      </c>
      <c r="I95" s="173"/>
      <c r="J95" s="174">
        <f>ROUND(I95*H95,2)</f>
        <v>0</v>
      </c>
      <c r="K95" s="170" t="s">
        <v>126</v>
      </c>
      <c r="L95" s="39"/>
      <c r="M95" s="175" t="s">
        <v>19</v>
      </c>
      <c r="N95" s="176" t="s">
        <v>44</v>
      </c>
      <c r="O95" s="64"/>
      <c r="P95" s="177">
        <f>O95*H95</f>
        <v>0</v>
      </c>
      <c r="Q95" s="177">
        <v>0.01893</v>
      </c>
      <c r="R95" s="177">
        <f>Q95*H95</f>
        <v>0.30288</v>
      </c>
      <c r="S95" s="177">
        <v>0</v>
      </c>
      <c r="T95" s="17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79" t="s">
        <v>127</v>
      </c>
      <c r="AT95" s="179" t="s">
        <v>122</v>
      </c>
      <c r="AU95" s="179" t="s">
        <v>80</v>
      </c>
      <c r="AY95" s="17" t="s">
        <v>119</v>
      </c>
      <c r="BE95" s="180">
        <f>IF(N95="základní",J95,0)</f>
        <v>0</v>
      </c>
      <c r="BF95" s="180">
        <f>IF(N95="snížená",J95,0)</f>
        <v>0</v>
      </c>
      <c r="BG95" s="180">
        <f>IF(N95="zákl. přenesená",J95,0)</f>
        <v>0</v>
      </c>
      <c r="BH95" s="180">
        <f>IF(N95="sníž. přenesená",J95,0)</f>
        <v>0</v>
      </c>
      <c r="BI95" s="180">
        <f>IF(N95="nulová",J95,0)</f>
        <v>0</v>
      </c>
      <c r="BJ95" s="17" t="s">
        <v>78</v>
      </c>
      <c r="BK95" s="180">
        <f>ROUND(I95*H95,2)</f>
        <v>0</v>
      </c>
      <c r="BL95" s="17" t="s">
        <v>127</v>
      </c>
      <c r="BM95" s="179" t="s">
        <v>131</v>
      </c>
    </row>
    <row r="96" spans="1:65" s="2" customFormat="1" ht="21.75" customHeight="1">
      <c r="A96" s="34"/>
      <c r="B96" s="35"/>
      <c r="C96" s="168" t="s">
        <v>120</v>
      </c>
      <c r="D96" s="168" t="s">
        <v>122</v>
      </c>
      <c r="E96" s="169" t="s">
        <v>132</v>
      </c>
      <c r="F96" s="170" t="s">
        <v>133</v>
      </c>
      <c r="G96" s="171" t="s">
        <v>125</v>
      </c>
      <c r="H96" s="172">
        <v>8</v>
      </c>
      <c r="I96" s="173"/>
      <c r="J96" s="174">
        <f>ROUND(I96*H96,2)</f>
        <v>0</v>
      </c>
      <c r="K96" s="170" t="s">
        <v>126</v>
      </c>
      <c r="L96" s="39"/>
      <c r="M96" s="175" t="s">
        <v>19</v>
      </c>
      <c r="N96" s="176" t="s">
        <v>44</v>
      </c>
      <c r="O96" s="64"/>
      <c r="P96" s="177">
        <f>O96*H96</f>
        <v>0</v>
      </c>
      <c r="Q96" s="177">
        <v>0.02524</v>
      </c>
      <c r="R96" s="177">
        <f>Q96*H96</f>
        <v>0.20192</v>
      </c>
      <c r="S96" s="177">
        <v>0</v>
      </c>
      <c r="T96" s="17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9" t="s">
        <v>127</v>
      </c>
      <c r="AT96" s="179" t="s">
        <v>122</v>
      </c>
      <c r="AU96" s="179" t="s">
        <v>80</v>
      </c>
      <c r="AY96" s="17" t="s">
        <v>119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17" t="s">
        <v>78</v>
      </c>
      <c r="BK96" s="180">
        <f>ROUND(I96*H96,2)</f>
        <v>0</v>
      </c>
      <c r="BL96" s="17" t="s">
        <v>127</v>
      </c>
      <c r="BM96" s="179" t="s">
        <v>134</v>
      </c>
    </row>
    <row r="97" spans="1:65" s="2" customFormat="1" ht="16.5" customHeight="1">
      <c r="A97" s="34"/>
      <c r="B97" s="35"/>
      <c r="C97" s="168" t="s">
        <v>127</v>
      </c>
      <c r="D97" s="168" t="s">
        <v>122</v>
      </c>
      <c r="E97" s="169" t="s">
        <v>135</v>
      </c>
      <c r="F97" s="170" t="s">
        <v>136</v>
      </c>
      <c r="G97" s="171" t="s">
        <v>137</v>
      </c>
      <c r="H97" s="172">
        <v>16.5</v>
      </c>
      <c r="I97" s="173"/>
      <c r="J97" s="174">
        <f>ROUND(I97*H97,2)</f>
        <v>0</v>
      </c>
      <c r="K97" s="170" t="s">
        <v>126</v>
      </c>
      <c r="L97" s="39"/>
      <c r="M97" s="175" t="s">
        <v>19</v>
      </c>
      <c r="N97" s="176" t="s">
        <v>44</v>
      </c>
      <c r="O97" s="64"/>
      <c r="P97" s="177">
        <f>O97*H97</f>
        <v>0</v>
      </c>
      <c r="Q97" s="177">
        <v>0.25365</v>
      </c>
      <c r="R97" s="177">
        <f>Q97*H97</f>
        <v>4.185225</v>
      </c>
      <c r="S97" s="177">
        <v>0</v>
      </c>
      <c r="T97" s="178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9" t="s">
        <v>127</v>
      </c>
      <c r="AT97" s="179" t="s">
        <v>122</v>
      </c>
      <c r="AU97" s="179" t="s">
        <v>80</v>
      </c>
      <c r="AY97" s="17" t="s">
        <v>119</v>
      </c>
      <c r="BE97" s="180">
        <f>IF(N97="základní",J97,0)</f>
        <v>0</v>
      </c>
      <c r="BF97" s="180">
        <f>IF(N97="snížená",J97,0)</f>
        <v>0</v>
      </c>
      <c r="BG97" s="180">
        <f>IF(N97="zákl. přenesená",J97,0)</f>
        <v>0</v>
      </c>
      <c r="BH97" s="180">
        <f>IF(N97="sníž. přenesená",J97,0)</f>
        <v>0</v>
      </c>
      <c r="BI97" s="180">
        <f>IF(N97="nulová",J97,0)</f>
        <v>0</v>
      </c>
      <c r="BJ97" s="17" t="s">
        <v>78</v>
      </c>
      <c r="BK97" s="180">
        <f>ROUND(I97*H97,2)</f>
        <v>0</v>
      </c>
      <c r="BL97" s="17" t="s">
        <v>127</v>
      </c>
      <c r="BM97" s="179" t="s">
        <v>138</v>
      </c>
    </row>
    <row r="98" spans="2:51" s="13" customFormat="1" ht="11.25">
      <c r="B98" s="181"/>
      <c r="C98" s="182"/>
      <c r="D98" s="183" t="s">
        <v>139</v>
      </c>
      <c r="E98" s="184" t="s">
        <v>19</v>
      </c>
      <c r="F98" s="185" t="s">
        <v>140</v>
      </c>
      <c r="G98" s="182"/>
      <c r="H98" s="186">
        <v>16.5</v>
      </c>
      <c r="I98" s="187"/>
      <c r="J98" s="182"/>
      <c r="K98" s="182"/>
      <c r="L98" s="188"/>
      <c r="M98" s="189"/>
      <c r="N98" s="190"/>
      <c r="O98" s="190"/>
      <c r="P98" s="190"/>
      <c r="Q98" s="190"/>
      <c r="R98" s="190"/>
      <c r="S98" s="190"/>
      <c r="T98" s="191"/>
      <c r="AT98" s="192" t="s">
        <v>139</v>
      </c>
      <c r="AU98" s="192" t="s">
        <v>80</v>
      </c>
      <c r="AV98" s="13" t="s">
        <v>80</v>
      </c>
      <c r="AW98" s="13" t="s">
        <v>34</v>
      </c>
      <c r="AX98" s="13" t="s">
        <v>78</v>
      </c>
      <c r="AY98" s="192" t="s">
        <v>119</v>
      </c>
    </row>
    <row r="99" spans="2:63" s="12" customFormat="1" ht="22.9" customHeight="1">
      <c r="B99" s="152"/>
      <c r="C99" s="153"/>
      <c r="D99" s="154" t="s">
        <v>72</v>
      </c>
      <c r="E99" s="166" t="s">
        <v>141</v>
      </c>
      <c r="F99" s="166" t="s">
        <v>142</v>
      </c>
      <c r="G99" s="153"/>
      <c r="H99" s="153"/>
      <c r="I99" s="156"/>
      <c r="J99" s="167">
        <f>BK99</f>
        <v>0</v>
      </c>
      <c r="K99" s="153"/>
      <c r="L99" s="158"/>
      <c r="M99" s="159"/>
      <c r="N99" s="160"/>
      <c r="O99" s="160"/>
      <c r="P99" s="161">
        <f>SUM(P100:P110)</f>
        <v>0</v>
      </c>
      <c r="Q99" s="160"/>
      <c r="R99" s="161">
        <f>SUM(R100:R110)</f>
        <v>2.3805482199999997</v>
      </c>
      <c r="S99" s="160"/>
      <c r="T99" s="162">
        <f>SUM(T100:T110)</f>
        <v>0</v>
      </c>
      <c r="AR99" s="163" t="s">
        <v>78</v>
      </c>
      <c r="AT99" s="164" t="s">
        <v>72</v>
      </c>
      <c r="AU99" s="164" t="s">
        <v>78</v>
      </c>
      <c r="AY99" s="163" t="s">
        <v>119</v>
      </c>
      <c r="BK99" s="165">
        <f>SUM(BK100:BK110)</f>
        <v>0</v>
      </c>
    </row>
    <row r="100" spans="1:65" s="2" customFormat="1" ht="21.75" customHeight="1">
      <c r="A100" s="34"/>
      <c r="B100" s="35"/>
      <c r="C100" s="168" t="s">
        <v>143</v>
      </c>
      <c r="D100" s="168" t="s">
        <v>122</v>
      </c>
      <c r="E100" s="169" t="s">
        <v>144</v>
      </c>
      <c r="F100" s="170" t="s">
        <v>145</v>
      </c>
      <c r="G100" s="171" t="s">
        <v>137</v>
      </c>
      <c r="H100" s="172">
        <v>29.2</v>
      </c>
      <c r="I100" s="173"/>
      <c r="J100" s="174">
        <f>ROUND(I100*H100,2)</f>
        <v>0</v>
      </c>
      <c r="K100" s="170" t="s">
        <v>126</v>
      </c>
      <c r="L100" s="39"/>
      <c r="M100" s="175" t="s">
        <v>19</v>
      </c>
      <c r="N100" s="176" t="s">
        <v>44</v>
      </c>
      <c r="O100" s="64"/>
      <c r="P100" s="177">
        <f>O100*H100</f>
        <v>0</v>
      </c>
      <c r="Q100" s="177">
        <v>0.00026</v>
      </c>
      <c r="R100" s="177">
        <f>Q100*H100</f>
        <v>0.007591999999999999</v>
      </c>
      <c r="S100" s="177">
        <v>0</v>
      </c>
      <c r="T100" s="17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9" t="s">
        <v>127</v>
      </c>
      <c r="AT100" s="179" t="s">
        <v>122</v>
      </c>
      <c r="AU100" s="179" t="s">
        <v>80</v>
      </c>
      <c r="AY100" s="17" t="s">
        <v>119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17" t="s">
        <v>78</v>
      </c>
      <c r="BK100" s="180">
        <f>ROUND(I100*H100,2)</f>
        <v>0</v>
      </c>
      <c r="BL100" s="17" t="s">
        <v>127</v>
      </c>
      <c r="BM100" s="179" t="s">
        <v>146</v>
      </c>
    </row>
    <row r="101" spans="1:65" s="2" customFormat="1" ht="16.5" customHeight="1">
      <c r="A101" s="34"/>
      <c r="B101" s="35"/>
      <c r="C101" s="168" t="s">
        <v>147</v>
      </c>
      <c r="D101" s="168" t="s">
        <v>122</v>
      </c>
      <c r="E101" s="169" t="s">
        <v>148</v>
      </c>
      <c r="F101" s="170" t="s">
        <v>149</v>
      </c>
      <c r="G101" s="171" t="s">
        <v>137</v>
      </c>
      <c r="H101" s="172">
        <v>29.2</v>
      </c>
      <c r="I101" s="173"/>
      <c r="J101" s="174">
        <f>ROUND(I101*H101,2)</f>
        <v>0</v>
      </c>
      <c r="K101" s="170" t="s">
        <v>126</v>
      </c>
      <c r="L101" s="39"/>
      <c r="M101" s="175" t="s">
        <v>19</v>
      </c>
      <c r="N101" s="176" t="s">
        <v>44</v>
      </c>
      <c r="O101" s="64"/>
      <c r="P101" s="177">
        <f>O101*H101</f>
        <v>0</v>
      </c>
      <c r="Q101" s="177">
        <v>0.003</v>
      </c>
      <c r="R101" s="177">
        <f>Q101*H101</f>
        <v>0.0876</v>
      </c>
      <c r="S101" s="177">
        <v>0</v>
      </c>
      <c r="T101" s="17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9" t="s">
        <v>127</v>
      </c>
      <c r="AT101" s="179" t="s">
        <v>122</v>
      </c>
      <c r="AU101" s="179" t="s">
        <v>80</v>
      </c>
      <c r="AY101" s="17" t="s">
        <v>119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7" t="s">
        <v>78</v>
      </c>
      <c r="BK101" s="180">
        <f>ROUND(I101*H101,2)</f>
        <v>0</v>
      </c>
      <c r="BL101" s="17" t="s">
        <v>127</v>
      </c>
      <c r="BM101" s="179" t="s">
        <v>150</v>
      </c>
    </row>
    <row r="102" spans="1:65" s="2" customFormat="1" ht="24">
      <c r="A102" s="34"/>
      <c r="B102" s="35"/>
      <c r="C102" s="168" t="s">
        <v>151</v>
      </c>
      <c r="D102" s="168" t="s">
        <v>122</v>
      </c>
      <c r="E102" s="169" t="s">
        <v>152</v>
      </c>
      <c r="F102" s="170" t="s">
        <v>153</v>
      </c>
      <c r="G102" s="171" t="s">
        <v>137</v>
      </c>
      <c r="H102" s="172">
        <v>29.2</v>
      </c>
      <c r="I102" s="173"/>
      <c r="J102" s="174">
        <f>ROUND(I102*H102,2)</f>
        <v>0</v>
      </c>
      <c r="K102" s="170" t="s">
        <v>126</v>
      </c>
      <c r="L102" s="39"/>
      <c r="M102" s="175" t="s">
        <v>19</v>
      </c>
      <c r="N102" s="176" t="s">
        <v>44</v>
      </c>
      <c r="O102" s="64"/>
      <c r="P102" s="177">
        <f>O102*H102</f>
        <v>0</v>
      </c>
      <c r="Q102" s="177">
        <v>0.0169</v>
      </c>
      <c r="R102" s="177">
        <f>Q102*H102</f>
        <v>0.4934799999999999</v>
      </c>
      <c r="S102" s="177">
        <v>0</v>
      </c>
      <c r="T102" s="17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9" t="s">
        <v>127</v>
      </c>
      <c r="AT102" s="179" t="s">
        <v>122</v>
      </c>
      <c r="AU102" s="179" t="s">
        <v>80</v>
      </c>
      <c r="AY102" s="17" t="s">
        <v>119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17" t="s">
        <v>78</v>
      </c>
      <c r="BK102" s="180">
        <f>ROUND(I102*H102,2)</f>
        <v>0</v>
      </c>
      <c r="BL102" s="17" t="s">
        <v>127</v>
      </c>
      <c r="BM102" s="179" t="s">
        <v>154</v>
      </c>
    </row>
    <row r="103" spans="1:65" s="2" customFormat="1" ht="21.75" customHeight="1">
      <c r="A103" s="34"/>
      <c r="B103" s="35"/>
      <c r="C103" s="168" t="s">
        <v>155</v>
      </c>
      <c r="D103" s="168" t="s">
        <v>122</v>
      </c>
      <c r="E103" s="169" t="s">
        <v>156</v>
      </c>
      <c r="F103" s="170" t="s">
        <v>157</v>
      </c>
      <c r="G103" s="171" t="s">
        <v>137</v>
      </c>
      <c r="H103" s="172">
        <v>60.977</v>
      </c>
      <c r="I103" s="173"/>
      <c r="J103" s="174">
        <f>ROUND(I103*H103,2)</f>
        <v>0</v>
      </c>
      <c r="K103" s="170" t="s">
        <v>126</v>
      </c>
      <c r="L103" s="39"/>
      <c r="M103" s="175" t="s">
        <v>19</v>
      </c>
      <c r="N103" s="176" t="s">
        <v>44</v>
      </c>
      <c r="O103" s="64"/>
      <c r="P103" s="177">
        <f>O103*H103</f>
        <v>0</v>
      </c>
      <c r="Q103" s="177">
        <v>0.00026</v>
      </c>
      <c r="R103" s="177">
        <f>Q103*H103</f>
        <v>0.015854019999999996</v>
      </c>
      <c r="S103" s="177">
        <v>0</v>
      </c>
      <c r="T103" s="17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9" t="s">
        <v>127</v>
      </c>
      <c r="AT103" s="179" t="s">
        <v>122</v>
      </c>
      <c r="AU103" s="179" t="s">
        <v>80</v>
      </c>
      <c r="AY103" s="17" t="s">
        <v>119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17" t="s">
        <v>78</v>
      </c>
      <c r="BK103" s="180">
        <f>ROUND(I103*H103,2)</f>
        <v>0</v>
      </c>
      <c r="BL103" s="17" t="s">
        <v>127</v>
      </c>
      <c r="BM103" s="179" t="s">
        <v>158</v>
      </c>
    </row>
    <row r="104" spans="2:51" s="13" customFormat="1" ht="11.25">
      <c r="B104" s="181"/>
      <c r="C104" s="182"/>
      <c r="D104" s="183" t="s">
        <v>139</v>
      </c>
      <c r="E104" s="184" t="s">
        <v>19</v>
      </c>
      <c r="F104" s="185" t="s">
        <v>159</v>
      </c>
      <c r="G104" s="182"/>
      <c r="H104" s="186">
        <v>60.977</v>
      </c>
      <c r="I104" s="187"/>
      <c r="J104" s="182"/>
      <c r="K104" s="182"/>
      <c r="L104" s="188"/>
      <c r="M104" s="189"/>
      <c r="N104" s="190"/>
      <c r="O104" s="190"/>
      <c r="P104" s="190"/>
      <c r="Q104" s="190"/>
      <c r="R104" s="190"/>
      <c r="S104" s="190"/>
      <c r="T104" s="191"/>
      <c r="AT104" s="192" t="s">
        <v>139</v>
      </c>
      <c r="AU104" s="192" t="s">
        <v>80</v>
      </c>
      <c r="AV104" s="13" t="s">
        <v>80</v>
      </c>
      <c r="AW104" s="13" t="s">
        <v>34</v>
      </c>
      <c r="AX104" s="13" t="s">
        <v>78</v>
      </c>
      <c r="AY104" s="192" t="s">
        <v>119</v>
      </c>
    </row>
    <row r="105" spans="1:65" s="2" customFormat="1" ht="16.5" customHeight="1">
      <c r="A105" s="34"/>
      <c r="B105" s="35"/>
      <c r="C105" s="168" t="s">
        <v>160</v>
      </c>
      <c r="D105" s="168" t="s">
        <v>122</v>
      </c>
      <c r="E105" s="169" t="s">
        <v>161</v>
      </c>
      <c r="F105" s="170" t="s">
        <v>162</v>
      </c>
      <c r="G105" s="171" t="s">
        <v>137</v>
      </c>
      <c r="H105" s="172">
        <v>60.977</v>
      </c>
      <c r="I105" s="173"/>
      <c r="J105" s="174">
        <f>ROUND(I105*H105,2)</f>
        <v>0</v>
      </c>
      <c r="K105" s="170" t="s">
        <v>126</v>
      </c>
      <c r="L105" s="39"/>
      <c r="M105" s="175" t="s">
        <v>19</v>
      </c>
      <c r="N105" s="176" t="s">
        <v>44</v>
      </c>
      <c r="O105" s="64"/>
      <c r="P105" s="177">
        <f>O105*H105</f>
        <v>0</v>
      </c>
      <c r="Q105" s="177">
        <v>0.003</v>
      </c>
      <c r="R105" s="177">
        <f>Q105*H105</f>
        <v>0.18293099999999998</v>
      </c>
      <c r="S105" s="177">
        <v>0</v>
      </c>
      <c r="T105" s="17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9" t="s">
        <v>127</v>
      </c>
      <c r="AT105" s="179" t="s">
        <v>122</v>
      </c>
      <c r="AU105" s="179" t="s">
        <v>80</v>
      </c>
      <c r="AY105" s="17" t="s">
        <v>119</v>
      </c>
      <c r="BE105" s="180">
        <f>IF(N105="základní",J105,0)</f>
        <v>0</v>
      </c>
      <c r="BF105" s="180">
        <f>IF(N105="snížená",J105,0)</f>
        <v>0</v>
      </c>
      <c r="BG105" s="180">
        <f>IF(N105="zákl. přenesená",J105,0)</f>
        <v>0</v>
      </c>
      <c r="BH105" s="180">
        <f>IF(N105="sníž. přenesená",J105,0)</f>
        <v>0</v>
      </c>
      <c r="BI105" s="180">
        <f>IF(N105="nulová",J105,0)</f>
        <v>0</v>
      </c>
      <c r="BJ105" s="17" t="s">
        <v>78</v>
      </c>
      <c r="BK105" s="180">
        <f>ROUND(I105*H105,2)</f>
        <v>0</v>
      </c>
      <c r="BL105" s="17" t="s">
        <v>127</v>
      </c>
      <c r="BM105" s="179" t="s">
        <v>163</v>
      </c>
    </row>
    <row r="106" spans="1:65" s="2" customFormat="1" ht="16.5" customHeight="1">
      <c r="A106" s="34"/>
      <c r="B106" s="35"/>
      <c r="C106" s="168" t="s">
        <v>164</v>
      </c>
      <c r="D106" s="168" t="s">
        <v>122</v>
      </c>
      <c r="E106" s="169" t="s">
        <v>165</v>
      </c>
      <c r="F106" s="170" t="s">
        <v>166</v>
      </c>
      <c r="G106" s="171" t="s">
        <v>137</v>
      </c>
      <c r="H106" s="172">
        <v>16.5</v>
      </c>
      <c r="I106" s="173"/>
      <c r="J106" s="174">
        <f>ROUND(I106*H106,2)</f>
        <v>0</v>
      </c>
      <c r="K106" s="170" t="s">
        <v>126</v>
      </c>
      <c r="L106" s="39"/>
      <c r="M106" s="175" t="s">
        <v>19</v>
      </c>
      <c r="N106" s="176" t="s">
        <v>44</v>
      </c>
      <c r="O106" s="64"/>
      <c r="P106" s="177">
        <f>O106*H106</f>
        <v>0</v>
      </c>
      <c r="Q106" s="177">
        <v>0.0389</v>
      </c>
      <c r="R106" s="177">
        <f>Q106*H106</f>
        <v>0.6418499999999999</v>
      </c>
      <c r="S106" s="177">
        <v>0</v>
      </c>
      <c r="T106" s="178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9" t="s">
        <v>127</v>
      </c>
      <c r="AT106" s="179" t="s">
        <v>122</v>
      </c>
      <c r="AU106" s="179" t="s">
        <v>80</v>
      </c>
      <c r="AY106" s="17" t="s">
        <v>119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17" t="s">
        <v>78</v>
      </c>
      <c r="BK106" s="180">
        <f>ROUND(I106*H106,2)</f>
        <v>0</v>
      </c>
      <c r="BL106" s="17" t="s">
        <v>127</v>
      </c>
      <c r="BM106" s="179" t="s">
        <v>167</v>
      </c>
    </row>
    <row r="107" spans="2:51" s="13" customFormat="1" ht="11.25">
      <c r="B107" s="181"/>
      <c r="C107" s="182"/>
      <c r="D107" s="183" t="s">
        <v>139</v>
      </c>
      <c r="E107" s="184" t="s">
        <v>19</v>
      </c>
      <c r="F107" s="185" t="s">
        <v>140</v>
      </c>
      <c r="G107" s="182"/>
      <c r="H107" s="186">
        <v>16.5</v>
      </c>
      <c r="I107" s="187"/>
      <c r="J107" s="182"/>
      <c r="K107" s="182"/>
      <c r="L107" s="188"/>
      <c r="M107" s="189"/>
      <c r="N107" s="190"/>
      <c r="O107" s="190"/>
      <c r="P107" s="190"/>
      <c r="Q107" s="190"/>
      <c r="R107" s="190"/>
      <c r="S107" s="190"/>
      <c r="T107" s="191"/>
      <c r="AT107" s="192" t="s">
        <v>139</v>
      </c>
      <c r="AU107" s="192" t="s">
        <v>80</v>
      </c>
      <c r="AV107" s="13" t="s">
        <v>80</v>
      </c>
      <c r="AW107" s="13" t="s">
        <v>34</v>
      </c>
      <c r="AX107" s="13" t="s">
        <v>78</v>
      </c>
      <c r="AY107" s="192" t="s">
        <v>119</v>
      </c>
    </row>
    <row r="108" spans="1:65" s="2" customFormat="1" ht="24">
      <c r="A108" s="34"/>
      <c r="B108" s="35"/>
      <c r="C108" s="168" t="s">
        <v>168</v>
      </c>
      <c r="D108" s="168" t="s">
        <v>122</v>
      </c>
      <c r="E108" s="169" t="s">
        <v>169</v>
      </c>
      <c r="F108" s="170" t="s">
        <v>170</v>
      </c>
      <c r="G108" s="171" t="s">
        <v>137</v>
      </c>
      <c r="H108" s="172">
        <v>60.977</v>
      </c>
      <c r="I108" s="173"/>
      <c r="J108" s="174">
        <f>ROUND(I108*H108,2)</f>
        <v>0</v>
      </c>
      <c r="K108" s="170" t="s">
        <v>126</v>
      </c>
      <c r="L108" s="39"/>
      <c r="M108" s="175" t="s">
        <v>19</v>
      </c>
      <c r="N108" s="176" t="s">
        <v>44</v>
      </c>
      <c r="O108" s="64"/>
      <c r="P108" s="177">
        <f>O108*H108</f>
        <v>0</v>
      </c>
      <c r="Q108" s="177">
        <v>0.0156</v>
      </c>
      <c r="R108" s="177">
        <f>Q108*H108</f>
        <v>0.9512411999999999</v>
      </c>
      <c r="S108" s="177">
        <v>0</v>
      </c>
      <c r="T108" s="17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9" t="s">
        <v>127</v>
      </c>
      <c r="AT108" s="179" t="s">
        <v>122</v>
      </c>
      <c r="AU108" s="179" t="s">
        <v>80</v>
      </c>
      <c r="AY108" s="17" t="s">
        <v>119</v>
      </c>
      <c r="BE108" s="180">
        <f>IF(N108="základní",J108,0)</f>
        <v>0</v>
      </c>
      <c r="BF108" s="180">
        <f>IF(N108="snížená",J108,0)</f>
        <v>0</v>
      </c>
      <c r="BG108" s="180">
        <f>IF(N108="zákl. přenesená",J108,0)</f>
        <v>0</v>
      </c>
      <c r="BH108" s="180">
        <f>IF(N108="sníž. přenesená",J108,0)</f>
        <v>0</v>
      </c>
      <c r="BI108" s="180">
        <f>IF(N108="nulová",J108,0)</f>
        <v>0</v>
      </c>
      <c r="BJ108" s="17" t="s">
        <v>78</v>
      </c>
      <c r="BK108" s="180">
        <f>ROUND(I108*H108,2)</f>
        <v>0</v>
      </c>
      <c r="BL108" s="17" t="s">
        <v>127</v>
      </c>
      <c r="BM108" s="179" t="s">
        <v>171</v>
      </c>
    </row>
    <row r="109" spans="1:65" s="2" customFormat="1" ht="21.75" customHeight="1">
      <c r="A109" s="34"/>
      <c r="B109" s="35"/>
      <c r="C109" s="168" t="s">
        <v>172</v>
      </c>
      <c r="D109" s="168" t="s">
        <v>122</v>
      </c>
      <c r="E109" s="169" t="s">
        <v>173</v>
      </c>
      <c r="F109" s="170" t="s">
        <v>174</v>
      </c>
      <c r="G109" s="171" t="s">
        <v>137</v>
      </c>
      <c r="H109" s="172">
        <v>165</v>
      </c>
      <c r="I109" s="173"/>
      <c r="J109" s="174">
        <f>ROUND(I109*H109,2)</f>
        <v>0</v>
      </c>
      <c r="K109" s="170" t="s">
        <v>126</v>
      </c>
      <c r="L109" s="39"/>
      <c r="M109" s="175" t="s">
        <v>19</v>
      </c>
      <c r="N109" s="176" t="s">
        <v>44</v>
      </c>
      <c r="O109" s="64"/>
      <c r="P109" s="177">
        <f>O109*H109</f>
        <v>0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79" t="s">
        <v>127</v>
      </c>
      <c r="AT109" s="179" t="s">
        <v>122</v>
      </c>
      <c r="AU109" s="179" t="s">
        <v>80</v>
      </c>
      <c r="AY109" s="17" t="s">
        <v>119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17" t="s">
        <v>78</v>
      </c>
      <c r="BK109" s="180">
        <f>ROUND(I109*H109,2)</f>
        <v>0</v>
      </c>
      <c r="BL109" s="17" t="s">
        <v>127</v>
      </c>
      <c r="BM109" s="179" t="s">
        <v>175</v>
      </c>
    </row>
    <row r="110" spans="2:51" s="13" customFormat="1" ht="11.25">
      <c r="B110" s="181"/>
      <c r="C110" s="182"/>
      <c r="D110" s="183" t="s">
        <v>139</v>
      </c>
      <c r="E110" s="184" t="s">
        <v>19</v>
      </c>
      <c r="F110" s="185" t="s">
        <v>176</v>
      </c>
      <c r="G110" s="182"/>
      <c r="H110" s="186">
        <v>165</v>
      </c>
      <c r="I110" s="187"/>
      <c r="J110" s="182"/>
      <c r="K110" s="182"/>
      <c r="L110" s="188"/>
      <c r="M110" s="189"/>
      <c r="N110" s="190"/>
      <c r="O110" s="190"/>
      <c r="P110" s="190"/>
      <c r="Q110" s="190"/>
      <c r="R110" s="190"/>
      <c r="S110" s="190"/>
      <c r="T110" s="191"/>
      <c r="AT110" s="192" t="s">
        <v>139</v>
      </c>
      <c r="AU110" s="192" t="s">
        <v>80</v>
      </c>
      <c r="AV110" s="13" t="s">
        <v>80</v>
      </c>
      <c r="AW110" s="13" t="s">
        <v>34</v>
      </c>
      <c r="AX110" s="13" t="s">
        <v>78</v>
      </c>
      <c r="AY110" s="192" t="s">
        <v>119</v>
      </c>
    </row>
    <row r="111" spans="2:63" s="12" customFormat="1" ht="22.9" customHeight="1">
      <c r="B111" s="152"/>
      <c r="C111" s="153"/>
      <c r="D111" s="154" t="s">
        <v>72</v>
      </c>
      <c r="E111" s="166" t="s">
        <v>177</v>
      </c>
      <c r="F111" s="166" t="s">
        <v>178</v>
      </c>
      <c r="G111" s="153"/>
      <c r="H111" s="153"/>
      <c r="I111" s="156"/>
      <c r="J111" s="167">
        <f>BK111</f>
        <v>0</v>
      </c>
      <c r="K111" s="153"/>
      <c r="L111" s="158"/>
      <c r="M111" s="159"/>
      <c r="N111" s="160"/>
      <c r="O111" s="160"/>
      <c r="P111" s="161">
        <f>P112</f>
        <v>0</v>
      </c>
      <c r="Q111" s="160"/>
      <c r="R111" s="161">
        <f>R112</f>
        <v>0.0037959999999999995</v>
      </c>
      <c r="S111" s="160"/>
      <c r="T111" s="162">
        <f>T112</f>
        <v>0</v>
      </c>
      <c r="AR111" s="163" t="s">
        <v>78</v>
      </c>
      <c r="AT111" s="164" t="s">
        <v>72</v>
      </c>
      <c r="AU111" s="164" t="s">
        <v>78</v>
      </c>
      <c r="AY111" s="163" t="s">
        <v>119</v>
      </c>
      <c r="BK111" s="165">
        <f>BK112</f>
        <v>0</v>
      </c>
    </row>
    <row r="112" spans="1:65" s="2" customFormat="1" ht="24">
      <c r="A112" s="34"/>
      <c r="B112" s="35"/>
      <c r="C112" s="168" t="s">
        <v>179</v>
      </c>
      <c r="D112" s="168" t="s">
        <v>122</v>
      </c>
      <c r="E112" s="169" t="s">
        <v>180</v>
      </c>
      <c r="F112" s="170" t="s">
        <v>181</v>
      </c>
      <c r="G112" s="171" t="s">
        <v>137</v>
      </c>
      <c r="H112" s="172">
        <v>29.2</v>
      </c>
      <c r="I112" s="173"/>
      <c r="J112" s="174">
        <f>ROUND(I112*H112,2)</f>
        <v>0</v>
      </c>
      <c r="K112" s="170" t="s">
        <v>126</v>
      </c>
      <c r="L112" s="39"/>
      <c r="M112" s="175" t="s">
        <v>19</v>
      </c>
      <c r="N112" s="176" t="s">
        <v>44</v>
      </c>
      <c r="O112" s="64"/>
      <c r="P112" s="177">
        <f>O112*H112</f>
        <v>0</v>
      </c>
      <c r="Q112" s="177">
        <v>0.00013</v>
      </c>
      <c r="R112" s="177">
        <f>Q112*H112</f>
        <v>0.0037959999999999995</v>
      </c>
      <c r="S112" s="177">
        <v>0</v>
      </c>
      <c r="T112" s="178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9" t="s">
        <v>127</v>
      </c>
      <c r="AT112" s="179" t="s">
        <v>122</v>
      </c>
      <c r="AU112" s="179" t="s">
        <v>80</v>
      </c>
      <c r="AY112" s="17" t="s">
        <v>119</v>
      </c>
      <c r="BE112" s="180">
        <f>IF(N112="základní",J112,0)</f>
        <v>0</v>
      </c>
      <c r="BF112" s="180">
        <f>IF(N112="snížená",J112,0)</f>
        <v>0</v>
      </c>
      <c r="BG112" s="180">
        <f>IF(N112="zákl. přenesená",J112,0)</f>
        <v>0</v>
      </c>
      <c r="BH112" s="180">
        <f>IF(N112="sníž. přenesená",J112,0)</f>
        <v>0</v>
      </c>
      <c r="BI112" s="180">
        <f>IF(N112="nulová",J112,0)</f>
        <v>0</v>
      </c>
      <c r="BJ112" s="17" t="s">
        <v>78</v>
      </c>
      <c r="BK112" s="180">
        <f>ROUND(I112*H112,2)</f>
        <v>0</v>
      </c>
      <c r="BL112" s="17" t="s">
        <v>127</v>
      </c>
      <c r="BM112" s="179" t="s">
        <v>182</v>
      </c>
    </row>
    <row r="113" spans="2:63" s="12" customFormat="1" ht="22.9" customHeight="1">
      <c r="B113" s="152"/>
      <c r="C113" s="153"/>
      <c r="D113" s="154" t="s">
        <v>72</v>
      </c>
      <c r="E113" s="166" t="s">
        <v>183</v>
      </c>
      <c r="F113" s="166" t="s">
        <v>184</v>
      </c>
      <c r="G113" s="153"/>
      <c r="H113" s="153"/>
      <c r="I113" s="156"/>
      <c r="J113" s="167">
        <f>BK113</f>
        <v>0</v>
      </c>
      <c r="K113" s="153"/>
      <c r="L113" s="158"/>
      <c r="M113" s="159"/>
      <c r="N113" s="160"/>
      <c r="O113" s="160"/>
      <c r="P113" s="161">
        <f>SUM(P114:P127)</f>
        <v>0</v>
      </c>
      <c r="Q113" s="160"/>
      <c r="R113" s="161">
        <f>SUM(R114:R127)</f>
        <v>0.026930000000000003</v>
      </c>
      <c r="S113" s="160"/>
      <c r="T113" s="162">
        <f>SUM(T114:T127)</f>
        <v>10.91882</v>
      </c>
      <c r="AR113" s="163" t="s">
        <v>78</v>
      </c>
      <c r="AT113" s="164" t="s">
        <v>72</v>
      </c>
      <c r="AU113" s="164" t="s">
        <v>78</v>
      </c>
      <c r="AY113" s="163" t="s">
        <v>119</v>
      </c>
      <c r="BK113" s="165">
        <f>SUM(BK114:BK127)</f>
        <v>0</v>
      </c>
    </row>
    <row r="114" spans="1:65" s="2" customFormat="1" ht="16.5" customHeight="1">
      <c r="A114" s="34"/>
      <c r="B114" s="35"/>
      <c r="C114" s="168" t="s">
        <v>185</v>
      </c>
      <c r="D114" s="168" t="s">
        <v>122</v>
      </c>
      <c r="E114" s="169" t="s">
        <v>186</v>
      </c>
      <c r="F114" s="170" t="s">
        <v>187</v>
      </c>
      <c r="G114" s="171" t="s">
        <v>188</v>
      </c>
      <c r="H114" s="172">
        <v>20</v>
      </c>
      <c r="I114" s="173"/>
      <c r="J114" s="174">
        <f aca="true" t="shared" si="0" ref="J114:J126">ROUND(I114*H114,2)</f>
        <v>0</v>
      </c>
      <c r="K114" s="170" t="s">
        <v>126</v>
      </c>
      <c r="L114" s="39"/>
      <c r="M114" s="175" t="s">
        <v>19</v>
      </c>
      <c r="N114" s="176" t="s">
        <v>44</v>
      </c>
      <c r="O114" s="64"/>
      <c r="P114" s="177">
        <f aca="true" t="shared" si="1" ref="P114:P126">O114*H114</f>
        <v>0</v>
      </c>
      <c r="Q114" s="177">
        <v>0.00039</v>
      </c>
      <c r="R114" s="177">
        <f aca="true" t="shared" si="2" ref="R114:R126">Q114*H114</f>
        <v>0.0078</v>
      </c>
      <c r="S114" s="177">
        <v>0.00342</v>
      </c>
      <c r="T114" s="178">
        <f aca="true" t="shared" si="3" ref="T114:T126">S114*H114</f>
        <v>0.0684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9" t="s">
        <v>127</v>
      </c>
      <c r="AT114" s="179" t="s">
        <v>122</v>
      </c>
      <c r="AU114" s="179" t="s">
        <v>80</v>
      </c>
      <c r="AY114" s="17" t="s">
        <v>119</v>
      </c>
      <c r="BE114" s="180">
        <f aca="true" t="shared" si="4" ref="BE114:BE126">IF(N114="základní",J114,0)</f>
        <v>0</v>
      </c>
      <c r="BF114" s="180">
        <f aca="true" t="shared" si="5" ref="BF114:BF126">IF(N114="snížená",J114,0)</f>
        <v>0</v>
      </c>
      <c r="BG114" s="180">
        <f aca="true" t="shared" si="6" ref="BG114:BG126">IF(N114="zákl. přenesená",J114,0)</f>
        <v>0</v>
      </c>
      <c r="BH114" s="180">
        <f aca="true" t="shared" si="7" ref="BH114:BH126">IF(N114="sníž. přenesená",J114,0)</f>
        <v>0</v>
      </c>
      <c r="BI114" s="180">
        <f aca="true" t="shared" si="8" ref="BI114:BI126">IF(N114="nulová",J114,0)</f>
        <v>0</v>
      </c>
      <c r="BJ114" s="17" t="s">
        <v>78</v>
      </c>
      <c r="BK114" s="180">
        <f aca="true" t="shared" si="9" ref="BK114:BK126">ROUND(I114*H114,2)</f>
        <v>0</v>
      </c>
      <c r="BL114" s="17" t="s">
        <v>127</v>
      </c>
      <c r="BM114" s="179" t="s">
        <v>189</v>
      </c>
    </row>
    <row r="115" spans="1:65" s="2" customFormat="1" ht="16.5" customHeight="1">
      <c r="A115" s="34"/>
      <c r="B115" s="35"/>
      <c r="C115" s="168" t="s">
        <v>8</v>
      </c>
      <c r="D115" s="168" t="s">
        <v>122</v>
      </c>
      <c r="E115" s="169" t="s">
        <v>190</v>
      </c>
      <c r="F115" s="170" t="s">
        <v>191</v>
      </c>
      <c r="G115" s="171" t="s">
        <v>192</v>
      </c>
      <c r="H115" s="172">
        <v>1</v>
      </c>
      <c r="I115" s="173"/>
      <c r="J115" s="174">
        <f t="shared" si="0"/>
        <v>0</v>
      </c>
      <c r="K115" s="170" t="s">
        <v>126</v>
      </c>
      <c r="L115" s="39"/>
      <c r="M115" s="175" t="s">
        <v>19</v>
      </c>
      <c r="N115" s="176" t="s">
        <v>44</v>
      </c>
      <c r="O115" s="64"/>
      <c r="P115" s="177">
        <f t="shared" si="1"/>
        <v>0</v>
      </c>
      <c r="Q115" s="177">
        <v>0</v>
      </c>
      <c r="R115" s="177">
        <f t="shared" si="2"/>
        <v>0</v>
      </c>
      <c r="S115" s="177">
        <v>0.0435</v>
      </c>
      <c r="T115" s="178">
        <f t="shared" si="3"/>
        <v>0.0435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9" t="s">
        <v>127</v>
      </c>
      <c r="AT115" s="179" t="s">
        <v>122</v>
      </c>
      <c r="AU115" s="179" t="s">
        <v>80</v>
      </c>
      <c r="AY115" s="17" t="s">
        <v>119</v>
      </c>
      <c r="BE115" s="180">
        <f t="shared" si="4"/>
        <v>0</v>
      </c>
      <c r="BF115" s="180">
        <f t="shared" si="5"/>
        <v>0</v>
      </c>
      <c r="BG115" s="180">
        <f t="shared" si="6"/>
        <v>0</v>
      </c>
      <c r="BH115" s="180">
        <f t="shared" si="7"/>
        <v>0</v>
      </c>
      <c r="BI115" s="180">
        <f t="shared" si="8"/>
        <v>0</v>
      </c>
      <c r="BJ115" s="17" t="s">
        <v>78</v>
      </c>
      <c r="BK115" s="180">
        <f t="shared" si="9"/>
        <v>0</v>
      </c>
      <c r="BL115" s="17" t="s">
        <v>127</v>
      </c>
      <c r="BM115" s="179" t="s">
        <v>193</v>
      </c>
    </row>
    <row r="116" spans="1:65" s="2" customFormat="1" ht="16.5" customHeight="1">
      <c r="A116" s="34"/>
      <c r="B116" s="35"/>
      <c r="C116" s="168" t="s">
        <v>194</v>
      </c>
      <c r="D116" s="168" t="s">
        <v>122</v>
      </c>
      <c r="E116" s="169" t="s">
        <v>195</v>
      </c>
      <c r="F116" s="170" t="s">
        <v>196</v>
      </c>
      <c r="G116" s="171" t="s">
        <v>125</v>
      </c>
      <c r="H116" s="172">
        <v>1</v>
      </c>
      <c r="I116" s="173"/>
      <c r="J116" s="174">
        <f t="shared" si="0"/>
        <v>0</v>
      </c>
      <c r="K116" s="170" t="s">
        <v>126</v>
      </c>
      <c r="L116" s="39"/>
      <c r="M116" s="175" t="s">
        <v>19</v>
      </c>
      <c r="N116" s="176" t="s">
        <v>44</v>
      </c>
      <c r="O116" s="64"/>
      <c r="P116" s="177">
        <f t="shared" si="1"/>
        <v>0</v>
      </c>
      <c r="Q116" s="177">
        <v>0.00017</v>
      </c>
      <c r="R116" s="177">
        <f t="shared" si="2"/>
        <v>0.00017</v>
      </c>
      <c r="S116" s="177">
        <v>0.41225</v>
      </c>
      <c r="T116" s="178">
        <f t="shared" si="3"/>
        <v>0.41225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9" t="s">
        <v>127</v>
      </c>
      <c r="AT116" s="179" t="s">
        <v>122</v>
      </c>
      <c r="AU116" s="179" t="s">
        <v>80</v>
      </c>
      <c r="AY116" s="17" t="s">
        <v>119</v>
      </c>
      <c r="BE116" s="180">
        <f t="shared" si="4"/>
        <v>0</v>
      </c>
      <c r="BF116" s="180">
        <f t="shared" si="5"/>
        <v>0</v>
      </c>
      <c r="BG116" s="180">
        <f t="shared" si="6"/>
        <v>0</v>
      </c>
      <c r="BH116" s="180">
        <f t="shared" si="7"/>
        <v>0</v>
      </c>
      <c r="BI116" s="180">
        <f t="shared" si="8"/>
        <v>0</v>
      </c>
      <c r="BJ116" s="17" t="s">
        <v>78</v>
      </c>
      <c r="BK116" s="180">
        <f t="shared" si="9"/>
        <v>0</v>
      </c>
      <c r="BL116" s="17" t="s">
        <v>127</v>
      </c>
      <c r="BM116" s="179" t="s">
        <v>197</v>
      </c>
    </row>
    <row r="117" spans="1:65" s="2" customFormat="1" ht="16.5" customHeight="1">
      <c r="A117" s="34"/>
      <c r="B117" s="35"/>
      <c r="C117" s="168" t="s">
        <v>198</v>
      </c>
      <c r="D117" s="168" t="s">
        <v>122</v>
      </c>
      <c r="E117" s="169" t="s">
        <v>199</v>
      </c>
      <c r="F117" s="170" t="s">
        <v>200</v>
      </c>
      <c r="G117" s="171" t="s">
        <v>201</v>
      </c>
      <c r="H117" s="172">
        <v>1</v>
      </c>
      <c r="I117" s="173"/>
      <c r="J117" s="174">
        <f t="shared" si="0"/>
        <v>0</v>
      </c>
      <c r="K117" s="170" t="s">
        <v>202</v>
      </c>
      <c r="L117" s="39"/>
      <c r="M117" s="175" t="s">
        <v>19</v>
      </c>
      <c r="N117" s="176" t="s">
        <v>44</v>
      </c>
      <c r="O117" s="64"/>
      <c r="P117" s="177">
        <f t="shared" si="1"/>
        <v>0</v>
      </c>
      <c r="Q117" s="177">
        <v>0</v>
      </c>
      <c r="R117" s="177">
        <f t="shared" si="2"/>
        <v>0</v>
      </c>
      <c r="S117" s="177">
        <v>0</v>
      </c>
      <c r="T117" s="178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9" t="s">
        <v>127</v>
      </c>
      <c r="AT117" s="179" t="s">
        <v>122</v>
      </c>
      <c r="AU117" s="179" t="s">
        <v>80</v>
      </c>
      <c r="AY117" s="17" t="s">
        <v>119</v>
      </c>
      <c r="BE117" s="180">
        <f t="shared" si="4"/>
        <v>0</v>
      </c>
      <c r="BF117" s="180">
        <f t="shared" si="5"/>
        <v>0</v>
      </c>
      <c r="BG117" s="180">
        <f t="shared" si="6"/>
        <v>0</v>
      </c>
      <c r="BH117" s="180">
        <f t="shared" si="7"/>
        <v>0</v>
      </c>
      <c r="BI117" s="180">
        <f t="shared" si="8"/>
        <v>0</v>
      </c>
      <c r="BJ117" s="17" t="s">
        <v>78</v>
      </c>
      <c r="BK117" s="180">
        <f t="shared" si="9"/>
        <v>0</v>
      </c>
      <c r="BL117" s="17" t="s">
        <v>127</v>
      </c>
      <c r="BM117" s="179" t="s">
        <v>203</v>
      </c>
    </row>
    <row r="118" spans="1:65" s="2" customFormat="1" ht="16.5" customHeight="1">
      <c r="A118" s="34"/>
      <c r="B118" s="35"/>
      <c r="C118" s="168" t="s">
        <v>204</v>
      </c>
      <c r="D118" s="168" t="s">
        <v>122</v>
      </c>
      <c r="E118" s="169" t="s">
        <v>205</v>
      </c>
      <c r="F118" s="170" t="s">
        <v>206</v>
      </c>
      <c r="G118" s="171" t="s">
        <v>188</v>
      </c>
      <c r="H118" s="172">
        <v>150</v>
      </c>
      <c r="I118" s="173"/>
      <c r="J118" s="174">
        <f t="shared" si="0"/>
        <v>0</v>
      </c>
      <c r="K118" s="170" t="s">
        <v>126</v>
      </c>
      <c r="L118" s="39"/>
      <c r="M118" s="175" t="s">
        <v>19</v>
      </c>
      <c r="N118" s="176" t="s">
        <v>44</v>
      </c>
      <c r="O118" s="64"/>
      <c r="P118" s="177">
        <f t="shared" si="1"/>
        <v>0</v>
      </c>
      <c r="Q118" s="177">
        <v>2E-05</v>
      </c>
      <c r="R118" s="177">
        <f t="shared" si="2"/>
        <v>0.003</v>
      </c>
      <c r="S118" s="177">
        <v>0.0032</v>
      </c>
      <c r="T118" s="178">
        <f t="shared" si="3"/>
        <v>0.48000000000000004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9" t="s">
        <v>127</v>
      </c>
      <c r="AT118" s="179" t="s">
        <v>122</v>
      </c>
      <c r="AU118" s="179" t="s">
        <v>80</v>
      </c>
      <c r="AY118" s="17" t="s">
        <v>119</v>
      </c>
      <c r="BE118" s="180">
        <f t="shared" si="4"/>
        <v>0</v>
      </c>
      <c r="BF118" s="180">
        <f t="shared" si="5"/>
        <v>0</v>
      </c>
      <c r="BG118" s="180">
        <f t="shared" si="6"/>
        <v>0</v>
      </c>
      <c r="BH118" s="180">
        <f t="shared" si="7"/>
        <v>0</v>
      </c>
      <c r="BI118" s="180">
        <f t="shared" si="8"/>
        <v>0</v>
      </c>
      <c r="BJ118" s="17" t="s">
        <v>78</v>
      </c>
      <c r="BK118" s="180">
        <f t="shared" si="9"/>
        <v>0</v>
      </c>
      <c r="BL118" s="17" t="s">
        <v>127</v>
      </c>
      <c r="BM118" s="179" t="s">
        <v>207</v>
      </c>
    </row>
    <row r="119" spans="1:65" s="2" customFormat="1" ht="16.5" customHeight="1">
      <c r="A119" s="34"/>
      <c r="B119" s="35"/>
      <c r="C119" s="168" t="s">
        <v>208</v>
      </c>
      <c r="D119" s="168" t="s">
        <v>122</v>
      </c>
      <c r="E119" s="169" t="s">
        <v>209</v>
      </c>
      <c r="F119" s="170" t="s">
        <v>210</v>
      </c>
      <c r="G119" s="171" t="s">
        <v>188</v>
      </c>
      <c r="H119" s="172">
        <v>220</v>
      </c>
      <c r="I119" s="173"/>
      <c r="J119" s="174">
        <f t="shared" si="0"/>
        <v>0</v>
      </c>
      <c r="K119" s="170" t="s">
        <v>126</v>
      </c>
      <c r="L119" s="39"/>
      <c r="M119" s="175" t="s">
        <v>19</v>
      </c>
      <c r="N119" s="176" t="s">
        <v>44</v>
      </c>
      <c r="O119" s="64"/>
      <c r="P119" s="177">
        <f t="shared" si="1"/>
        <v>0</v>
      </c>
      <c r="Q119" s="177">
        <v>5E-05</v>
      </c>
      <c r="R119" s="177">
        <f t="shared" si="2"/>
        <v>0.011000000000000001</v>
      </c>
      <c r="S119" s="177">
        <v>0.00532</v>
      </c>
      <c r="T119" s="178">
        <f t="shared" si="3"/>
        <v>1.1704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9" t="s">
        <v>127</v>
      </c>
      <c r="AT119" s="179" t="s">
        <v>122</v>
      </c>
      <c r="AU119" s="179" t="s">
        <v>80</v>
      </c>
      <c r="AY119" s="17" t="s">
        <v>119</v>
      </c>
      <c r="BE119" s="180">
        <f t="shared" si="4"/>
        <v>0</v>
      </c>
      <c r="BF119" s="180">
        <f t="shared" si="5"/>
        <v>0</v>
      </c>
      <c r="BG119" s="180">
        <f t="shared" si="6"/>
        <v>0</v>
      </c>
      <c r="BH119" s="180">
        <f t="shared" si="7"/>
        <v>0</v>
      </c>
      <c r="BI119" s="180">
        <f t="shared" si="8"/>
        <v>0</v>
      </c>
      <c r="BJ119" s="17" t="s">
        <v>78</v>
      </c>
      <c r="BK119" s="180">
        <f t="shared" si="9"/>
        <v>0</v>
      </c>
      <c r="BL119" s="17" t="s">
        <v>127</v>
      </c>
      <c r="BM119" s="179" t="s">
        <v>211</v>
      </c>
    </row>
    <row r="120" spans="1:65" s="2" customFormat="1" ht="16.5" customHeight="1">
      <c r="A120" s="34"/>
      <c r="B120" s="35"/>
      <c r="C120" s="168" t="s">
        <v>212</v>
      </c>
      <c r="D120" s="168" t="s">
        <v>122</v>
      </c>
      <c r="E120" s="169" t="s">
        <v>213</v>
      </c>
      <c r="F120" s="170" t="s">
        <v>214</v>
      </c>
      <c r="G120" s="171" t="s">
        <v>125</v>
      </c>
      <c r="H120" s="172">
        <v>62</v>
      </c>
      <c r="I120" s="173"/>
      <c r="J120" s="174">
        <f t="shared" si="0"/>
        <v>0</v>
      </c>
      <c r="K120" s="170" t="s">
        <v>126</v>
      </c>
      <c r="L120" s="39"/>
      <c r="M120" s="175" t="s">
        <v>19</v>
      </c>
      <c r="N120" s="176" t="s">
        <v>44</v>
      </c>
      <c r="O120" s="64"/>
      <c r="P120" s="177">
        <f t="shared" si="1"/>
        <v>0</v>
      </c>
      <c r="Q120" s="177">
        <v>8E-05</v>
      </c>
      <c r="R120" s="177">
        <f t="shared" si="2"/>
        <v>0.00496</v>
      </c>
      <c r="S120" s="177">
        <v>0.04675</v>
      </c>
      <c r="T120" s="178">
        <f t="shared" si="3"/>
        <v>2.8985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9" t="s">
        <v>127</v>
      </c>
      <c r="AT120" s="179" t="s">
        <v>122</v>
      </c>
      <c r="AU120" s="179" t="s">
        <v>80</v>
      </c>
      <c r="AY120" s="17" t="s">
        <v>119</v>
      </c>
      <c r="BE120" s="180">
        <f t="shared" si="4"/>
        <v>0</v>
      </c>
      <c r="BF120" s="180">
        <f t="shared" si="5"/>
        <v>0</v>
      </c>
      <c r="BG120" s="180">
        <f t="shared" si="6"/>
        <v>0</v>
      </c>
      <c r="BH120" s="180">
        <f t="shared" si="7"/>
        <v>0</v>
      </c>
      <c r="BI120" s="180">
        <f t="shared" si="8"/>
        <v>0</v>
      </c>
      <c r="BJ120" s="17" t="s">
        <v>78</v>
      </c>
      <c r="BK120" s="180">
        <f t="shared" si="9"/>
        <v>0</v>
      </c>
      <c r="BL120" s="17" t="s">
        <v>127</v>
      </c>
      <c r="BM120" s="179" t="s">
        <v>215</v>
      </c>
    </row>
    <row r="121" spans="1:65" s="2" customFormat="1" ht="24">
      <c r="A121" s="34"/>
      <c r="B121" s="35"/>
      <c r="C121" s="168" t="s">
        <v>7</v>
      </c>
      <c r="D121" s="168" t="s">
        <v>122</v>
      </c>
      <c r="E121" s="169" t="s">
        <v>216</v>
      </c>
      <c r="F121" s="170" t="s">
        <v>217</v>
      </c>
      <c r="G121" s="171" t="s">
        <v>125</v>
      </c>
      <c r="H121" s="172">
        <v>28</v>
      </c>
      <c r="I121" s="173"/>
      <c r="J121" s="174">
        <f t="shared" si="0"/>
        <v>0</v>
      </c>
      <c r="K121" s="170" t="s">
        <v>126</v>
      </c>
      <c r="L121" s="39"/>
      <c r="M121" s="175" t="s">
        <v>19</v>
      </c>
      <c r="N121" s="176" t="s">
        <v>44</v>
      </c>
      <c r="O121" s="64"/>
      <c r="P121" s="177">
        <f t="shared" si="1"/>
        <v>0</v>
      </c>
      <c r="Q121" s="177">
        <v>0</v>
      </c>
      <c r="R121" s="177">
        <f t="shared" si="2"/>
        <v>0</v>
      </c>
      <c r="S121" s="177">
        <v>0.008</v>
      </c>
      <c r="T121" s="178">
        <f t="shared" si="3"/>
        <v>0.224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79" t="s">
        <v>127</v>
      </c>
      <c r="AT121" s="179" t="s">
        <v>122</v>
      </c>
      <c r="AU121" s="179" t="s">
        <v>80</v>
      </c>
      <c r="AY121" s="17" t="s">
        <v>119</v>
      </c>
      <c r="BE121" s="180">
        <f t="shared" si="4"/>
        <v>0</v>
      </c>
      <c r="BF121" s="180">
        <f t="shared" si="5"/>
        <v>0</v>
      </c>
      <c r="BG121" s="180">
        <f t="shared" si="6"/>
        <v>0</v>
      </c>
      <c r="BH121" s="180">
        <f t="shared" si="7"/>
        <v>0</v>
      </c>
      <c r="BI121" s="180">
        <f t="shared" si="8"/>
        <v>0</v>
      </c>
      <c r="BJ121" s="17" t="s">
        <v>78</v>
      </c>
      <c r="BK121" s="180">
        <f t="shared" si="9"/>
        <v>0</v>
      </c>
      <c r="BL121" s="17" t="s">
        <v>127</v>
      </c>
      <c r="BM121" s="179" t="s">
        <v>218</v>
      </c>
    </row>
    <row r="122" spans="1:65" s="2" customFormat="1" ht="24">
      <c r="A122" s="34"/>
      <c r="B122" s="35"/>
      <c r="C122" s="168" t="s">
        <v>219</v>
      </c>
      <c r="D122" s="168" t="s">
        <v>122</v>
      </c>
      <c r="E122" s="169" t="s">
        <v>220</v>
      </c>
      <c r="F122" s="170" t="s">
        <v>221</v>
      </c>
      <c r="G122" s="171" t="s">
        <v>125</v>
      </c>
      <c r="H122" s="172">
        <v>16</v>
      </c>
      <c r="I122" s="173"/>
      <c r="J122" s="174">
        <f t="shared" si="0"/>
        <v>0</v>
      </c>
      <c r="K122" s="170" t="s">
        <v>126</v>
      </c>
      <c r="L122" s="39"/>
      <c r="M122" s="175" t="s">
        <v>19</v>
      </c>
      <c r="N122" s="176" t="s">
        <v>44</v>
      </c>
      <c r="O122" s="64"/>
      <c r="P122" s="177">
        <f t="shared" si="1"/>
        <v>0</v>
      </c>
      <c r="Q122" s="177">
        <v>0</v>
      </c>
      <c r="R122" s="177">
        <f t="shared" si="2"/>
        <v>0</v>
      </c>
      <c r="S122" s="177">
        <v>0.012</v>
      </c>
      <c r="T122" s="178">
        <f t="shared" si="3"/>
        <v>0.192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9" t="s">
        <v>127</v>
      </c>
      <c r="AT122" s="179" t="s">
        <v>122</v>
      </c>
      <c r="AU122" s="179" t="s">
        <v>80</v>
      </c>
      <c r="AY122" s="17" t="s">
        <v>119</v>
      </c>
      <c r="BE122" s="180">
        <f t="shared" si="4"/>
        <v>0</v>
      </c>
      <c r="BF122" s="180">
        <f t="shared" si="5"/>
        <v>0</v>
      </c>
      <c r="BG122" s="180">
        <f t="shared" si="6"/>
        <v>0</v>
      </c>
      <c r="BH122" s="180">
        <f t="shared" si="7"/>
        <v>0</v>
      </c>
      <c r="BI122" s="180">
        <f t="shared" si="8"/>
        <v>0</v>
      </c>
      <c r="BJ122" s="17" t="s">
        <v>78</v>
      </c>
      <c r="BK122" s="180">
        <f t="shared" si="9"/>
        <v>0</v>
      </c>
      <c r="BL122" s="17" t="s">
        <v>127</v>
      </c>
      <c r="BM122" s="179" t="s">
        <v>222</v>
      </c>
    </row>
    <row r="123" spans="1:65" s="2" customFormat="1" ht="24">
      <c r="A123" s="34"/>
      <c r="B123" s="35"/>
      <c r="C123" s="168" t="s">
        <v>223</v>
      </c>
      <c r="D123" s="168" t="s">
        <v>122</v>
      </c>
      <c r="E123" s="169" t="s">
        <v>224</v>
      </c>
      <c r="F123" s="170" t="s">
        <v>225</v>
      </c>
      <c r="G123" s="171" t="s">
        <v>125</v>
      </c>
      <c r="H123" s="172">
        <v>8</v>
      </c>
      <c r="I123" s="173"/>
      <c r="J123" s="174">
        <f t="shared" si="0"/>
        <v>0</v>
      </c>
      <c r="K123" s="170" t="s">
        <v>126</v>
      </c>
      <c r="L123" s="39"/>
      <c r="M123" s="175" t="s">
        <v>19</v>
      </c>
      <c r="N123" s="176" t="s">
        <v>44</v>
      </c>
      <c r="O123" s="64"/>
      <c r="P123" s="177">
        <f t="shared" si="1"/>
        <v>0</v>
      </c>
      <c r="Q123" s="177">
        <v>0</v>
      </c>
      <c r="R123" s="177">
        <f t="shared" si="2"/>
        <v>0</v>
      </c>
      <c r="S123" s="177">
        <v>0.016</v>
      </c>
      <c r="T123" s="178">
        <f t="shared" si="3"/>
        <v>0.128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9" t="s">
        <v>127</v>
      </c>
      <c r="AT123" s="179" t="s">
        <v>122</v>
      </c>
      <c r="AU123" s="179" t="s">
        <v>80</v>
      </c>
      <c r="AY123" s="17" t="s">
        <v>119</v>
      </c>
      <c r="BE123" s="180">
        <f t="shared" si="4"/>
        <v>0</v>
      </c>
      <c r="BF123" s="180">
        <f t="shared" si="5"/>
        <v>0</v>
      </c>
      <c r="BG123" s="180">
        <f t="shared" si="6"/>
        <v>0</v>
      </c>
      <c r="BH123" s="180">
        <f t="shared" si="7"/>
        <v>0</v>
      </c>
      <c r="BI123" s="180">
        <f t="shared" si="8"/>
        <v>0</v>
      </c>
      <c r="BJ123" s="17" t="s">
        <v>78</v>
      </c>
      <c r="BK123" s="180">
        <f t="shared" si="9"/>
        <v>0</v>
      </c>
      <c r="BL123" s="17" t="s">
        <v>127</v>
      </c>
      <c r="BM123" s="179" t="s">
        <v>226</v>
      </c>
    </row>
    <row r="124" spans="1:65" s="2" customFormat="1" ht="24">
      <c r="A124" s="34"/>
      <c r="B124" s="35"/>
      <c r="C124" s="168" t="s">
        <v>227</v>
      </c>
      <c r="D124" s="168" t="s">
        <v>122</v>
      </c>
      <c r="E124" s="169" t="s">
        <v>228</v>
      </c>
      <c r="F124" s="170" t="s">
        <v>229</v>
      </c>
      <c r="G124" s="171" t="s">
        <v>188</v>
      </c>
      <c r="H124" s="172">
        <v>110</v>
      </c>
      <c r="I124" s="173"/>
      <c r="J124" s="174">
        <f t="shared" si="0"/>
        <v>0</v>
      </c>
      <c r="K124" s="170" t="s">
        <v>126</v>
      </c>
      <c r="L124" s="39"/>
      <c r="M124" s="175" t="s">
        <v>19</v>
      </c>
      <c r="N124" s="176" t="s">
        <v>44</v>
      </c>
      <c r="O124" s="64"/>
      <c r="P124" s="177">
        <f t="shared" si="1"/>
        <v>0</v>
      </c>
      <c r="Q124" s="177">
        <v>0</v>
      </c>
      <c r="R124" s="177">
        <f t="shared" si="2"/>
        <v>0</v>
      </c>
      <c r="S124" s="177">
        <v>0.04</v>
      </c>
      <c r="T124" s="178">
        <f t="shared" si="3"/>
        <v>4.4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9" t="s">
        <v>127</v>
      </c>
      <c r="AT124" s="179" t="s">
        <v>122</v>
      </c>
      <c r="AU124" s="179" t="s">
        <v>80</v>
      </c>
      <c r="AY124" s="17" t="s">
        <v>119</v>
      </c>
      <c r="BE124" s="180">
        <f t="shared" si="4"/>
        <v>0</v>
      </c>
      <c r="BF124" s="180">
        <f t="shared" si="5"/>
        <v>0</v>
      </c>
      <c r="BG124" s="180">
        <f t="shared" si="6"/>
        <v>0</v>
      </c>
      <c r="BH124" s="180">
        <f t="shared" si="7"/>
        <v>0</v>
      </c>
      <c r="BI124" s="180">
        <f t="shared" si="8"/>
        <v>0</v>
      </c>
      <c r="BJ124" s="17" t="s">
        <v>78</v>
      </c>
      <c r="BK124" s="180">
        <f t="shared" si="9"/>
        <v>0</v>
      </c>
      <c r="BL124" s="17" t="s">
        <v>127</v>
      </c>
      <c r="BM124" s="179" t="s">
        <v>230</v>
      </c>
    </row>
    <row r="125" spans="1:65" s="2" customFormat="1" ht="21.75" customHeight="1">
      <c r="A125" s="34"/>
      <c r="B125" s="35"/>
      <c r="C125" s="168" t="s">
        <v>231</v>
      </c>
      <c r="D125" s="168" t="s">
        <v>122</v>
      </c>
      <c r="E125" s="169" t="s">
        <v>232</v>
      </c>
      <c r="F125" s="170" t="s">
        <v>233</v>
      </c>
      <c r="G125" s="171" t="s">
        <v>137</v>
      </c>
      <c r="H125" s="172">
        <v>29.2</v>
      </c>
      <c r="I125" s="173"/>
      <c r="J125" s="174">
        <f t="shared" si="0"/>
        <v>0</v>
      </c>
      <c r="K125" s="170" t="s">
        <v>126</v>
      </c>
      <c r="L125" s="39"/>
      <c r="M125" s="175" t="s">
        <v>19</v>
      </c>
      <c r="N125" s="176" t="s">
        <v>44</v>
      </c>
      <c r="O125" s="64"/>
      <c r="P125" s="177">
        <f t="shared" si="1"/>
        <v>0</v>
      </c>
      <c r="Q125" s="177">
        <v>0</v>
      </c>
      <c r="R125" s="177">
        <f t="shared" si="2"/>
        <v>0</v>
      </c>
      <c r="S125" s="177">
        <v>0.01</v>
      </c>
      <c r="T125" s="178">
        <f t="shared" si="3"/>
        <v>0.292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9" t="s">
        <v>127</v>
      </c>
      <c r="AT125" s="179" t="s">
        <v>122</v>
      </c>
      <c r="AU125" s="179" t="s">
        <v>80</v>
      </c>
      <c r="AY125" s="17" t="s">
        <v>119</v>
      </c>
      <c r="BE125" s="180">
        <f t="shared" si="4"/>
        <v>0</v>
      </c>
      <c r="BF125" s="180">
        <f t="shared" si="5"/>
        <v>0</v>
      </c>
      <c r="BG125" s="180">
        <f t="shared" si="6"/>
        <v>0</v>
      </c>
      <c r="BH125" s="180">
        <f t="shared" si="7"/>
        <v>0</v>
      </c>
      <c r="BI125" s="180">
        <f t="shared" si="8"/>
        <v>0</v>
      </c>
      <c r="BJ125" s="17" t="s">
        <v>78</v>
      </c>
      <c r="BK125" s="180">
        <f t="shared" si="9"/>
        <v>0</v>
      </c>
      <c r="BL125" s="17" t="s">
        <v>127</v>
      </c>
      <c r="BM125" s="179" t="s">
        <v>234</v>
      </c>
    </row>
    <row r="126" spans="1:65" s="2" customFormat="1" ht="24">
      <c r="A126" s="34"/>
      <c r="B126" s="35"/>
      <c r="C126" s="168" t="s">
        <v>235</v>
      </c>
      <c r="D126" s="168" t="s">
        <v>122</v>
      </c>
      <c r="E126" s="169" t="s">
        <v>236</v>
      </c>
      <c r="F126" s="170" t="s">
        <v>237</v>
      </c>
      <c r="G126" s="171" t="s">
        <v>137</v>
      </c>
      <c r="H126" s="172">
        <v>60.977</v>
      </c>
      <c r="I126" s="173"/>
      <c r="J126" s="174">
        <f t="shared" si="0"/>
        <v>0</v>
      </c>
      <c r="K126" s="170" t="s">
        <v>126</v>
      </c>
      <c r="L126" s="39"/>
      <c r="M126" s="175" t="s">
        <v>19</v>
      </c>
      <c r="N126" s="176" t="s">
        <v>44</v>
      </c>
      <c r="O126" s="64"/>
      <c r="P126" s="177">
        <f t="shared" si="1"/>
        <v>0</v>
      </c>
      <c r="Q126" s="177">
        <v>0</v>
      </c>
      <c r="R126" s="177">
        <f t="shared" si="2"/>
        <v>0</v>
      </c>
      <c r="S126" s="177">
        <v>0.01</v>
      </c>
      <c r="T126" s="178">
        <f t="shared" si="3"/>
        <v>0.60977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9" t="s">
        <v>127</v>
      </c>
      <c r="AT126" s="179" t="s">
        <v>122</v>
      </c>
      <c r="AU126" s="179" t="s">
        <v>80</v>
      </c>
      <c r="AY126" s="17" t="s">
        <v>119</v>
      </c>
      <c r="BE126" s="180">
        <f t="shared" si="4"/>
        <v>0</v>
      </c>
      <c r="BF126" s="180">
        <f t="shared" si="5"/>
        <v>0</v>
      </c>
      <c r="BG126" s="180">
        <f t="shared" si="6"/>
        <v>0</v>
      </c>
      <c r="BH126" s="180">
        <f t="shared" si="7"/>
        <v>0</v>
      </c>
      <c r="BI126" s="180">
        <f t="shared" si="8"/>
        <v>0</v>
      </c>
      <c r="BJ126" s="17" t="s">
        <v>78</v>
      </c>
      <c r="BK126" s="180">
        <f t="shared" si="9"/>
        <v>0</v>
      </c>
      <c r="BL126" s="17" t="s">
        <v>127</v>
      </c>
      <c r="BM126" s="179" t="s">
        <v>238</v>
      </c>
    </row>
    <row r="127" spans="2:51" s="13" customFormat="1" ht="11.25">
      <c r="B127" s="181"/>
      <c r="C127" s="182"/>
      <c r="D127" s="183" t="s">
        <v>139</v>
      </c>
      <c r="E127" s="184" t="s">
        <v>19</v>
      </c>
      <c r="F127" s="185" t="s">
        <v>159</v>
      </c>
      <c r="G127" s="182"/>
      <c r="H127" s="186">
        <v>60.977</v>
      </c>
      <c r="I127" s="187"/>
      <c r="J127" s="182"/>
      <c r="K127" s="182"/>
      <c r="L127" s="188"/>
      <c r="M127" s="189"/>
      <c r="N127" s="190"/>
      <c r="O127" s="190"/>
      <c r="P127" s="190"/>
      <c r="Q127" s="190"/>
      <c r="R127" s="190"/>
      <c r="S127" s="190"/>
      <c r="T127" s="191"/>
      <c r="AT127" s="192" t="s">
        <v>139</v>
      </c>
      <c r="AU127" s="192" t="s">
        <v>80</v>
      </c>
      <c r="AV127" s="13" t="s">
        <v>80</v>
      </c>
      <c r="AW127" s="13" t="s">
        <v>34</v>
      </c>
      <c r="AX127" s="13" t="s">
        <v>78</v>
      </c>
      <c r="AY127" s="192" t="s">
        <v>119</v>
      </c>
    </row>
    <row r="128" spans="2:63" s="12" customFormat="1" ht="22.9" customHeight="1">
      <c r="B128" s="152"/>
      <c r="C128" s="153"/>
      <c r="D128" s="154" t="s">
        <v>72</v>
      </c>
      <c r="E128" s="166" t="s">
        <v>239</v>
      </c>
      <c r="F128" s="166" t="s">
        <v>240</v>
      </c>
      <c r="G128" s="153"/>
      <c r="H128" s="153"/>
      <c r="I128" s="156"/>
      <c r="J128" s="167">
        <f>BK128</f>
        <v>0</v>
      </c>
      <c r="K128" s="153"/>
      <c r="L128" s="158"/>
      <c r="M128" s="159"/>
      <c r="N128" s="160"/>
      <c r="O128" s="160"/>
      <c r="P128" s="161">
        <f>SUM(P129:P134)</f>
        <v>0</v>
      </c>
      <c r="Q128" s="160"/>
      <c r="R128" s="161">
        <f>SUM(R129:R134)</f>
        <v>0</v>
      </c>
      <c r="S128" s="160"/>
      <c r="T128" s="162">
        <f>SUM(T129:T134)</f>
        <v>0</v>
      </c>
      <c r="AR128" s="163" t="s">
        <v>78</v>
      </c>
      <c r="AT128" s="164" t="s">
        <v>72</v>
      </c>
      <c r="AU128" s="164" t="s">
        <v>78</v>
      </c>
      <c r="AY128" s="163" t="s">
        <v>119</v>
      </c>
      <c r="BK128" s="165">
        <f>SUM(BK129:BK134)</f>
        <v>0</v>
      </c>
    </row>
    <row r="129" spans="1:65" s="2" customFormat="1" ht="24">
      <c r="A129" s="34"/>
      <c r="B129" s="35"/>
      <c r="C129" s="168" t="s">
        <v>241</v>
      </c>
      <c r="D129" s="168" t="s">
        <v>122</v>
      </c>
      <c r="E129" s="169" t="s">
        <v>242</v>
      </c>
      <c r="F129" s="170" t="s">
        <v>243</v>
      </c>
      <c r="G129" s="171" t="s">
        <v>244</v>
      </c>
      <c r="H129" s="172">
        <v>10.919</v>
      </c>
      <c r="I129" s="173"/>
      <c r="J129" s="174">
        <f>ROUND(I129*H129,2)</f>
        <v>0</v>
      </c>
      <c r="K129" s="170" t="s">
        <v>126</v>
      </c>
      <c r="L129" s="39"/>
      <c r="M129" s="175" t="s">
        <v>19</v>
      </c>
      <c r="N129" s="176" t="s">
        <v>44</v>
      </c>
      <c r="O129" s="64"/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9" t="s">
        <v>127</v>
      </c>
      <c r="AT129" s="179" t="s">
        <v>122</v>
      </c>
      <c r="AU129" s="179" t="s">
        <v>80</v>
      </c>
      <c r="AY129" s="17" t="s">
        <v>119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7" t="s">
        <v>78</v>
      </c>
      <c r="BK129" s="180">
        <f>ROUND(I129*H129,2)</f>
        <v>0</v>
      </c>
      <c r="BL129" s="17" t="s">
        <v>127</v>
      </c>
      <c r="BM129" s="179" t="s">
        <v>245</v>
      </c>
    </row>
    <row r="130" spans="1:65" s="2" customFormat="1" ht="21.75" customHeight="1">
      <c r="A130" s="34"/>
      <c r="B130" s="35"/>
      <c r="C130" s="168" t="s">
        <v>246</v>
      </c>
      <c r="D130" s="168" t="s">
        <v>122</v>
      </c>
      <c r="E130" s="169" t="s">
        <v>247</v>
      </c>
      <c r="F130" s="170" t="s">
        <v>248</v>
      </c>
      <c r="G130" s="171" t="s">
        <v>244</v>
      </c>
      <c r="H130" s="172">
        <v>10.919</v>
      </c>
      <c r="I130" s="173"/>
      <c r="J130" s="174">
        <f>ROUND(I130*H130,2)</f>
        <v>0</v>
      </c>
      <c r="K130" s="170" t="s">
        <v>126</v>
      </c>
      <c r="L130" s="39"/>
      <c r="M130" s="175" t="s">
        <v>19</v>
      </c>
      <c r="N130" s="176" t="s">
        <v>44</v>
      </c>
      <c r="O130" s="64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127</v>
      </c>
      <c r="AT130" s="179" t="s">
        <v>122</v>
      </c>
      <c r="AU130" s="179" t="s">
        <v>80</v>
      </c>
      <c r="AY130" s="17" t="s">
        <v>119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7" t="s">
        <v>78</v>
      </c>
      <c r="BK130" s="180">
        <f>ROUND(I130*H130,2)</f>
        <v>0</v>
      </c>
      <c r="BL130" s="17" t="s">
        <v>127</v>
      </c>
      <c r="BM130" s="179" t="s">
        <v>249</v>
      </c>
    </row>
    <row r="131" spans="1:65" s="2" customFormat="1" ht="24">
      <c r="A131" s="34"/>
      <c r="B131" s="35"/>
      <c r="C131" s="168" t="s">
        <v>250</v>
      </c>
      <c r="D131" s="168" t="s">
        <v>122</v>
      </c>
      <c r="E131" s="169" t="s">
        <v>251</v>
      </c>
      <c r="F131" s="170" t="s">
        <v>252</v>
      </c>
      <c r="G131" s="171" t="s">
        <v>244</v>
      </c>
      <c r="H131" s="172">
        <v>207.461</v>
      </c>
      <c r="I131" s="173"/>
      <c r="J131" s="174">
        <f>ROUND(I131*H131,2)</f>
        <v>0</v>
      </c>
      <c r="K131" s="170" t="s">
        <v>126</v>
      </c>
      <c r="L131" s="39"/>
      <c r="M131" s="175" t="s">
        <v>19</v>
      </c>
      <c r="N131" s="176" t="s">
        <v>44</v>
      </c>
      <c r="O131" s="64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9" t="s">
        <v>127</v>
      </c>
      <c r="AT131" s="179" t="s">
        <v>122</v>
      </c>
      <c r="AU131" s="179" t="s">
        <v>80</v>
      </c>
      <c r="AY131" s="17" t="s">
        <v>119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7" t="s">
        <v>78</v>
      </c>
      <c r="BK131" s="180">
        <f>ROUND(I131*H131,2)</f>
        <v>0</v>
      </c>
      <c r="BL131" s="17" t="s">
        <v>127</v>
      </c>
      <c r="BM131" s="179" t="s">
        <v>253</v>
      </c>
    </row>
    <row r="132" spans="2:51" s="13" customFormat="1" ht="11.25">
      <c r="B132" s="181"/>
      <c r="C132" s="182"/>
      <c r="D132" s="183" t="s">
        <v>139</v>
      </c>
      <c r="E132" s="182"/>
      <c r="F132" s="185" t="s">
        <v>254</v>
      </c>
      <c r="G132" s="182"/>
      <c r="H132" s="186">
        <v>207.461</v>
      </c>
      <c r="I132" s="187"/>
      <c r="J132" s="182"/>
      <c r="K132" s="182"/>
      <c r="L132" s="188"/>
      <c r="M132" s="189"/>
      <c r="N132" s="190"/>
      <c r="O132" s="190"/>
      <c r="P132" s="190"/>
      <c r="Q132" s="190"/>
      <c r="R132" s="190"/>
      <c r="S132" s="190"/>
      <c r="T132" s="191"/>
      <c r="AT132" s="192" t="s">
        <v>139</v>
      </c>
      <c r="AU132" s="192" t="s">
        <v>80</v>
      </c>
      <c r="AV132" s="13" t="s">
        <v>80</v>
      </c>
      <c r="AW132" s="13" t="s">
        <v>4</v>
      </c>
      <c r="AX132" s="13" t="s">
        <v>78</v>
      </c>
      <c r="AY132" s="192" t="s">
        <v>119</v>
      </c>
    </row>
    <row r="133" spans="1:65" s="2" customFormat="1" ht="16.5" customHeight="1">
      <c r="A133" s="34"/>
      <c r="B133" s="35"/>
      <c r="C133" s="193" t="s">
        <v>255</v>
      </c>
      <c r="D133" s="193" t="s">
        <v>256</v>
      </c>
      <c r="E133" s="194" t="s">
        <v>257</v>
      </c>
      <c r="F133" s="195" t="s">
        <v>258</v>
      </c>
      <c r="G133" s="196" t="s">
        <v>244</v>
      </c>
      <c r="H133" s="197">
        <v>5.846</v>
      </c>
      <c r="I133" s="198"/>
      <c r="J133" s="199">
        <f>ROUND(I133*H133,2)</f>
        <v>0</v>
      </c>
      <c r="K133" s="195" t="s">
        <v>126</v>
      </c>
      <c r="L133" s="200"/>
      <c r="M133" s="201" t="s">
        <v>19</v>
      </c>
      <c r="N133" s="202" t="s">
        <v>44</v>
      </c>
      <c r="O133" s="64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9" t="s">
        <v>155</v>
      </c>
      <c r="AT133" s="179" t="s">
        <v>256</v>
      </c>
      <c r="AU133" s="179" t="s">
        <v>80</v>
      </c>
      <c r="AY133" s="17" t="s">
        <v>119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7" t="s">
        <v>78</v>
      </c>
      <c r="BK133" s="180">
        <f>ROUND(I133*H133,2)</f>
        <v>0</v>
      </c>
      <c r="BL133" s="17" t="s">
        <v>127</v>
      </c>
      <c r="BM133" s="179" t="s">
        <v>259</v>
      </c>
    </row>
    <row r="134" spans="1:65" s="2" customFormat="1" ht="16.5" customHeight="1">
      <c r="A134" s="34"/>
      <c r="B134" s="35"/>
      <c r="C134" s="193" t="s">
        <v>260</v>
      </c>
      <c r="D134" s="193" t="s">
        <v>256</v>
      </c>
      <c r="E134" s="194" t="s">
        <v>261</v>
      </c>
      <c r="F134" s="195" t="s">
        <v>262</v>
      </c>
      <c r="G134" s="196" t="s">
        <v>244</v>
      </c>
      <c r="H134" s="197">
        <v>5.073</v>
      </c>
      <c r="I134" s="198"/>
      <c r="J134" s="199">
        <f>ROUND(I134*H134,2)</f>
        <v>0</v>
      </c>
      <c r="K134" s="195" t="s">
        <v>126</v>
      </c>
      <c r="L134" s="200"/>
      <c r="M134" s="201" t="s">
        <v>19</v>
      </c>
      <c r="N134" s="202" t="s">
        <v>44</v>
      </c>
      <c r="O134" s="64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9" t="s">
        <v>155</v>
      </c>
      <c r="AT134" s="179" t="s">
        <v>256</v>
      </c>
      <c r="AU134" s="179" t="s">
        <v>80</v>
      </c>
      <c r="AY134" s="17" t="s">
        <v>119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7" t="s">
        <v>78</v>
      </c>
      <c r="BK134" s="180">
        <f>ROUND(I134*H134,2)</f>
        <v>0</v>
      </c>
      <c r="BL134" s="17" t="s">
        <v>127</v>
      </c>
      <c r="BM134" s="179" t="s">
        <v>263</v>
      </c>
    </row>
    <row r="135" spans="2:63" s="12" customFormat="1" ht="22.9" customHeight="1">
      <c r="B135" s="152"/>
      <c r="C135" s="153"/>
      <c r="D135" s="154" t="s">
        <v>72</v>
      </c>
      <c r="E135" s="166" t="s">
        <v>264</v>
      </c>
      <c r="F135" s="166" t="s">
        <v>265</v>
      </c>
      <c r="G135" s="153"/>
      <c r="H135" s="153"/>
      <c r="I135" s="156"/>
      <c r="J135" s="167">
        <f>BK135</f>
        <v>0</v>
      </c>
      <c r="K135" s="153"/>
      <c r="L135" s="158"/>
      <c r="M135" s="159"/>
      <c r="N135" s="160"/>
      <c r="O135" s="160"/>
      <c r="P135" s="161">
        <f>P136</f>
        <v>0</v>
      </c>
      <c r="Q135" s="160"/>
      <c r="R135" s="161">
        <f>R136</f>
        <v>0</v>
      </c>
      <c r="S135" s="160"/>
      <c r="T135" s="162">
        <f>T136</f>
        <v>0</v>
      </c>
      <c r="AR135" s="163" t="s">
        <v>78</v>
      </c>
      <c r="AT135" s="164" t="s">
        <v>72</v>
      </c>
      <c r="AU135" s="164" t="s">
        <v>78</v>
      </c>
      <c r="AY135" s="163" t="s">
        <v>119</v>
      </c>
      <c r="BK135" s="165">
        <f>BK136</f>
        <v>0</v>
      </c>
    </row>
    <row r="136" spans="1:65" s="2" customFormat="1" ht="33" customHeight="1">
      <c r="A136" s="34"/>
      <c r="B136" s="35"/>
      <c r="C136" s="168" t="s">
        <v>266</v>
      </c>
      <c r="D136" s="168" t="s">
        <v>122</v>
      </c>
      <c r="E136" s="169" t="s">
        <v>267</v>
      </c>
      <c r="F136" s="170" t="s">
        <v>268</v>
      </c>
      <c r="G136" s="171" t="s">
        <v>244</v>
      </c>
      <c r="H136" s="172">
        <v>7.455</v>
      </c>
      <c r="I136" s="173"/>
      <c r="J136" s="174">
        <f>ROUND(I136*H136,2)</f>
        <v>0</v>
      </c>
      <c r="K136" s="170" t="s">
        <v>126</v>
      </c>
      <c r="L136" s="39"/>
      <c r="M136" s="175" t="s">
        <v>19</v>
      </c>
      <c r="N136" s="176" t="s">
        <v>44</v>
      </c>
      <c r="O136" s="64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9" t="s">
        <v>127</v>
      </c>
      <c r="AT136" s="179" t="s">
        <v>122</v>
      </c>
      <c r="AU136" s="179" t="s">
        <v>80</v>
      </c>
      <c r="AY136" s="17" t="s">
        <v>119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7" t="s">
        <v>78</v>
      </c>
      <c r="BK136" s="180">
        <f>ROUND(I136*H136,2)</f>
        <v>0</v>
      </c>
      <c r="BL136" s="17" t="s">
        <v>127</v>
      </c>
      <c r="BM136" s="179" t="s">
        <v>269</v>
      </c>
    </row>
    <row r="137" spans="2:63" s="12" customFormat="1" ht="25.9" customHeight="1">
      <c r="B137" s="152"/>
      <c r="C137" s="153"/>
      <c r="D137" s="154" t="s">
        <v>72</v>
      </c>
      <c r="E137" s="155" t="s">
        <v>270</v>
      </c>
      <c r="F137" s="155" t="s">
        <v>271</v>
      </c>
      <c r="G137" s="153"/>
      <c r="H137" s="153"/>
      <c r="I137" s="156"/>
      <c r="J137" s="157">
        <f>BK137</f>
        <v>0</v>
      </c>
      <c r="K137" s="153"/>
      <c r="L137" s="158"/>
      <c r="M137" s="159"/>
      <c r="N137" s="160"/>
      <c r="O137" s="160"/>
      <c r="P137" s="161">
        <f>P138+P152+P166+P170+P179+P191+P212+P235+P255+P257</f>
        <v>0</v>
      </c>
      <c r="Q137" s="160"/>
      <c r="R137" s="161">
        <f>R138+R152+R166+R170+R179+R191+R212+R235+R255+R257</f>
        <v>4.78908868</v>
      </c>
      <c r="S137" s="160"/>
      <c r="T137" s="162">
        <f>T138+T152+T166+T170+T179+T191+T212+T235+T255+T257</f>
        <v>0</v>
      </c>
      <c r="AR137" s="163" t="s">
        <v>80</v>
      </c>
      <c r="AT137" s="164" t="s">
        <v>72</v>
      </c>
      <c r="AU137" s="164" t="s">
        <v>73</v>
      </c>
      <c r="AY137" s="163" t="s">
        <v>119</v>
      </c>
      <c r="BK137" s="165">
        <f>BK138+BK152+BK166+BK170+BK179+BK191+BK212+BK235+BK255+BK257</f>
        <v>0</v>
      </c>
    </row>
    <row r="138" spans="2:63" s="12" customFormat="1" ht="22.9" customHeight="1">
      <c r="B138" s="152"/>
      <c r="C138" s="153"/>
      <c r="D138" s="154" t="s">
        <v>72</v>
      </c>
      <c r="E138" s="166" t="s">
        <v>272</v>
      </c>
      <c r="F138" s="166" t="s">
        <v>273</v>
      </c>
      <c r="G138" s="153"/>
      <c r="H138" s="153"/>
      <c r="I138" s="156"/>
      <c r="J138" s="167">
        <f>BK138</f>
        <v>0</v>
      </c>
      <c r="K138" s="153"/>
      <c r="L138" s="158"/>
      <c r="M138" s="159"/>
      <c r="N138" s="160"/>
      <c r="O138" s="160"/>
      <c r="P138" s="161">
        <f>SUM(P139:P151)</f>
        <v>0</v>
      </c>
      <c r="Q138" s="160"/>
      <c r="R138" s="161">
        <f>SUM(R139:R151)</f>
        <v>0.012060000000000001</v>
      </c>
      <c r="S138" s="160"/>
      <c r="T138" s="162">
        <f>SUM(T139:T151)</f>
        <v>0</v>
      </c>
      <c r="AR138" s="163" t="s">
        <v>80</v>
      </c>
      <c r="AT138" s="164" t="s">
        <v>72</v>
      </c>
      <c r="AU138" s="164" t="s">
        <v>78</v>
      </c>
      <c r="AY138" s="163" t="s">
        <v>119</v>
      </c>
      <c r="BK138" s="165">
        <f>SUM(BK139:BK151)</f>
        <v>0</v>
      </c>
    </row>
    <row r="139" spans="1:65" s="2" customFormat="1" ht="16.5" customHeight="1">
      <c r="A139" s="34"/>
      <c r="B139" s="35"/>
      <c r="C139" s="168" t="s">
        <v>274</v>
      </c>
      <c r="D139" s="168" t="s">
        <v>122</v>
      </c>
      <c r="E139" s="169" t="s">
        <v>275</v>
      </c>
      <c r="F139" s="170" t="s">
        <v>276</v>
      </c>
      <c r="G139" s="171" t="s">
        <v>201</v>
      </c>
      <c r="H139" s="172">
        <v>1</v>
      </c>
      <c r="I139" s="173"/>
      <c r="J139" s="174">
        <f aca="true" t="shared" si="10" ref="J139:J149">ROUND(I139*H139,2)</f>
        <v>0</v>
      </c>
      <c r="K139" s="170" t="s">
        <v>202</v>
      </c>
      <c r="L139" s="39"/>
      <c r="M139" s="175" t="s">
        <v>19</v>
      </c>
      <c r="N139" s="176" t="s">
        <v>44</v>
      </c>
      <c r="O139" s="64"/>
      <c r="P139" s="177">
        <f aca="true" t="shared" si="11" ref="P139:P149">O139*H139</f>
        <v>0</v>
      </c>
      <c r="Q139" s="177">
        <v>0</v>
      </c>
      <c r="R139" s="177">
        <f aca="true" t="shared" si="12" ref="R139:R149">Q139*H139</f>
        <v>0</v>
      </c>
      <c r="S139" s="177">
        <v>0</v>
      </c>
      <c r="T139" s="178">
        <f aca="true" t="shared" si="13" ref="T139:T149"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9" t="s">
        <v>194</v>
      </c>
      <c r="AT139" s="179" t="s">
        <v>122</v>
      </c>
      <c r="AU139" s="179" t="s">
        <v>80</v>
      </c>
      <c r="AY139" s="17" t="s">
        <v>119</v>
      </c>
      <c r="BE139" s="180">
        <f aca="true" t="shared" si="14" ref="BE139:BE149">IF(N139="základní",J139,0)</f>
        <v>0</v>
      </c>
      <c r="BF139" s="180">
        <f aca="true" t="shared" si="15" ref="BF139:BF149">IF(N139="snížená",J139,0)</f>
        <v>0</v>
      </c>
      <c r="BG139" s="180">
        <f aca="true" t="shared" si="16" ref="BG139:BG149">IF(N139="zákl. přenesená",J139,0)</f>
        <v>0</v>
      </c>
      <c r="BH139" s="180">
        <f aca="true" t="shared" si="17" ref="BH139:BH149">IF(N139="sníž. přenesená",J139,0)</f>
        <v>0</v>
      </c>
      <c r="BI139" s="180">
        <f aca="true" t="shared" si="18" ref="BI139:BI149">IF(N139="nulová",J139,0)</f>
        <v>0</v>
      </c>
      <c r="BJ139" s="17" t="s">
        <v>78</v>
      </c>
      <c r="BK139" s="180">
        <f aca="true" t="shared" si="19" ref="BK139:BK149">ROUND(I139*H139,2)</f>
        <v>0</v>
      </c>
      <c r="BL139" s="17" t="s">
        <v>194</v>
      </c>
      <c r="BM139" s="179" t="s">
        <v>277</v>
      </c>
    </row>
    <row r="140" spans="1:65" s="2" customFormat="1" ht="16.5" customHeight="1">
      <c r="A140" s="34"/>
      <c r="B140" s="35"/>
      <c r="C140" s="168" t="s">
        <v>278</v>
      </c>
      <c r="D140" s="168" t="s">
        <v>122</v>
      </c>
      <c r="E140" s="169" t="s">
        <v>279</v>
      </c>
      <c r="F140" s="170" t="s">
        <v>280</v>
      </c>
      <c r="G140" s="171" t="s">
        <v>201</v>
      </c>
      <c r="H140" s="172">
        <v>1</v>
      </c>
      <c r="I140" s="173"/>
      <c r="J140" s="174">
        <f t="shared" si="10"/>
        <v>0</v>
      </c>
      <c r="K140" s="170" t="s">
        <v>202</v>
      </c>
      <c r="L140" s="39"/>
      <c r="M140" s="175" t="s">
        <v>19</v>
      </c>
      <c r="N140" s="176" t="s">
        <v>44</v>
      </c>
      <c r="O140" s="64"/>
      <c r="P140" s="177">
        <f t="shared" si="11"/>
        <v>0</v>
      </c>
      <c r="Q140" s="177">
        <v>0</v>
      </c>
      <c r="R140" s="177">
        <f t="shared" si="12"/>
        <v>0</v>
      </c>
      <c r="S140" s="177">
        <v>0</v>
      </c>
      <c r="T140" s="17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9" t="s">
        <v>194</v>
      </c>
      <c r="AT140" s="179" t="s">
        <v>122</v>
      </c>
      <c r="AU140" s="179" t="s">
        <v>80</v>
      </c>
      <c r="AY140" s="17" t="s">
        <v>119</v>
      </c>
      <c r="BE140" s="180">
        <f t="shared" si="14"/>
        <v>0</v>
      </c>
      <c r="BF140" s="180">
        <f t="shared" si="15"/>
        <v>0</v>
      </c>
      <c r="BG140" s="180">
        <f t="shared" si="16"/>
        <v>0</v>
      </c>
      <c r="BH140" s="180">
        <f t="shared" si="17"/>
        <v>0</v>
      </c>
      <c r="BI140" s="180">
        <f t="shared" si="18"/>
        <v>0</v>
      </c>
      <c r="BJ140" s="17" t="s">
        <v>78</v>
      </c>
      <c r="BK140" s="180">
        <f t="shared" si="19"/>
        <v>0</v>
      </c>
      <c r="BL140" s="17" t="s">
        <v>194</v>
      </c>
      <c r="BM140" s="179" t="s">
        <v>281</v>
      </c>
    </row>
    <row r="141" spans="1:65" s="2" customFormat="1" ht="16.5" customHeight="1">
      <c r="A141" s="34"/>
      <c r="B141" s="35"/>
      <c r="C141" s="168" t="s">
        <v>282</v>
      </c>
      <c r="D141" s="168" t="s">
        <v>122</v>
      </c>
      <c r="E141" s="169" t="s">
        <v>283</v>
      </c>
      <c r="F141" s="170" t="s">
        <v>284</v>
      </c>
      <c r="G141" s="171" t="s">
        <v>125</v>
      </c>
      <c r="H141" s="172">
        <v>2</v>
      </c>
      <c r="I141" s="173"/>
      <c r="J141" s="174">
        <f t="shared" si="10"/>
        <v>0</v>
      </c>
      <c r="K141" s="170" t="s">
        <v>126</v>
      </c>
      <c r="L141" s="39"/>
      <c r="M141" s="175" t="s">
        <v>19</v>
      </c>
      <c r="N141" s="176" t="s">
        <v>44</v>
      </c>
      <c r="O141" s="64"/>
      <c r="P141" s="177">
        <f t="shared" si="11"/>
        <v>0</v>
      </c>
      <c r="Q141" s="177">
        <v>0.00022</v>
      </c>
      <c r="R141" s="177">
        <f t="shared" si="12"/>
        <v>0.00044</v>
      </c>
      <c r="S141" s="177">
        <v>0</v>
      </c>
      <c r="T141" s="17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9" t="s">
        <v>194</v>
      </c>
      <c r="AT141" s="179" t="s">
        <v>122</v>
      </c>
      <c r="AU141" s="179" t="s">
        <v>80</v>
      </c>
      <c r="AY141" s="17" t="s">
        <v>119</v>
      </c>
      <c r="BE141" s="180">
        <f t="shared" si="14"/>
        <v>0</v>
      </c>
      <c r="BF141" s="180">
        <f t="shared" si="15"/>
        <v>0</v>
      </c>
      <c r="BG141" s="180">
        <f t="shared" si="16"/>
        <v>0</v>
      </c>
      <c r="BH141" s="180">
        <f t="shared" si="17"/>
        <v>0</v>
      </c>
      <c r="BI141" s="180">
        <f t="shared" si="18"/>
        <v>0</v>
      </c>
      <c r="BJ141" s="17" t="s">
        <v>78</v>
      </c>
      <c r="BK141" s="180">
        <f t="shared" si="19"/>
        <v>0</v>
      </c>
      <c r="BL141" s="17" t="s">
        <v>194</v>
      </c>
      <c r="BM141" s="179" t="s">
        <v>285</v>
      </c>
    </row>
    <row r="142" spans="1:65" s="2" customFormat="1" ht="16.5" customHeight="1">
      <c r="A142" s="34"/>
      <c r="B142" s="35"/>
      <c r="C142" s="168" t="s">
        <v>286</v>
      </c>
      <c r="D142" s="168" t="s">
        <v>122</v>
      </c>
      <c r="E142" s="169" t="s">
        <v>287</v>
      </c>
      <c r="F142" s="170" t="s">
        <v>288</v>
      </c>
      <c r="G142" s="171" t="s">
        <v>125</v>
      </c>
      <c r="H142" s="172">
        <v>1</v>
      </c>
      <c r="I142" s="173"/>
      <c r="J142" s="174">
        <f t="shared" si="10"/>
        <v>0</v>
      </c>
      <c r="K142" s="170" t="s">
        <v>126</v>
      </c>
      <c r="L142" s="39"/>
      <c r="M142" s="175" t="s">
        <v>19</v>
      </c>
      <c r="N142" s="176" t="s">
        <v>44</v>
      </c>
      <c r="O142" s="64"/>
      <c r="P142" s="177">
        <f t="shared" si="11"/>
        <v>0</v>
      </c>
      <c r="Q142" s="177">
        <v>0.00024</v>
      </c>
      <c r="R142" s="177">
        <f t="shared" si="12"/>
        <v>0.00024</v>
      </c>
      <c r="S142" s="177">
        <v>0</v>
      </c>
      <c r="T142" s="17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9" t="s">
        <v>194</v>
      </c>
      <c r="AT142" s="179" t="s">
        <v>122</v>
      </c>
      <c r="AU142" s="179" t="s">
        <v>80</v>
      </c>
      <c r="AY142" s="17" t="s">
        <v>119</v>
      </c>
      <c r="BE142" s="180">
        <f t="shared" si="14"/>
        <v>0</v>
      </c>
      <c r="BF142" s="180">
        <f t="shared" si="15"/>
        <v>0</v>
      </c>
      <c r="BG142" s="180">
        <f t="shared" si="16"/>
        <v>0</v>
      </c>
      <c r="BH142" s="180">
        <f t="shared" si="17"/>
        <v>0</v>
      </c>
      <c r="BI142" s="180">
        <f t="shared" si="18"/>
        <v>0</v>
      </c>
      <c r="BJ142" s="17" t="s">
        <v>78</v>
      </c>
      <c r="BK142" s="180">
        <f t="shared" si="19"/>
        <v>0</v>
      </c>
      <c r="BL142" s="17" t="s">
        <v>194</v>
      </c>
      <c r="BM142" s="179" t="s">
        <v>289</v>
      </c>
    </row>
    <row r="143" spans="1:65" s="2" customFormat="1" ht="16.5" customHeight="1">
      <c r="A143" s="34"/>
      <c r="B143" s="35"/>
      <c r="C143" s="168" t="s">
        <v>290</v>
      </c>
      <c r="D143" s="168" t="s">
        <v>122</v>
      </c>
      <c r="E143" s="169" t="s">
        <v>291</v>
      </c>
      <c r="F143" s="170" t="s">
        <v>292</v>
      </c>
      <c r="G143" s="171" t="s">
        <v>125</v>
      </c>
      <c r="H143" s="172">
        <v>1</v>
      </c>
      <c r="I143" s="173"/>
      <c r="J143" s="174">
        <f t="shared" si="10"/>
        <v>0</v>
      </c>
      <c r="K143" s="170" t="s">
        <v>126</v>
      </c>
      <c r="L143" s="39"/>
      <c r="M143" s="175" t="s">
        <v>19</v>
      </c>
      <c r="N143" s="176" t="s">
        <v>44</v>
      </c>
      <c r="O143" s="64"/>
      <c r="P143" s="177">
        <f t="shared" si="11"/>
        <v>0</v>
      </c>
      <c r="Q143" s="177">
        <v>0.00036</v>
      </c>
      <c r="R143" s="177">
        <f t="shared" si="12"/>
        <v>0.00036</v>
      </c>
      <c r="S143" s="177">
        <v>0</v>
      </c>
      <c r="T143" s="17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9" t="s">
        <v>194</v>
      </c>
      <c r="AT143" s="179" t="s">
        <v>122</v>
      </c>
      <c r="AU143" s="179" t="s">
        <v>80</v>
      </c>
      <c r="AY143" s="17" t="s">
        <v>119</v>
      </c>
      <c r="BE143" s="180">
        <f t="shared" si="14"/>
        <v>0</v>
      </c>
      <c r="BF143" s="180">
        <f t="shared" si="15"/>
        <v>0</v>
      </c>
      <c r="BG143" s="180">
        <f t="shared" si="16"/>
        <v>0</v>
      </c>
      <c r="BH143" s="180">
        <f t="shared" si="17"/>
        <v>0</v>
      </c>
      <c r="BI143" s="180">
        <f t="shared" si="18"/>
        <v>0</v>
      </c>
      <c r="BJ143" s="17" t="s">
        <v>78</v>
      </c>
      <c r="BK143" s="180">
        <f t="shared" si="19"/>
        <v>0</v>
      </c>
      <c r="BL143" s="17" t="s">
        <v>194</v>
      </c>
      <c r="BM143" s="179" t="s">
        <v>293</v>
      </c>
    </row>
    <row r="144" spans="1:65" s="2" customFormat="1" ht="16.5" customHeight="1">
      <c r="A144" s="34"/>
      <c r="B144" s="35"/>
      <c r="C144" s="168" t="s">
        <v>294</v>
      </c>
      <c r="D144" s="168" t="s">
        <v>122</v>
      </c>
      <c r="E144" s="169" t="s">
        <v>295</v>
      </c>
      <c r="F144" s="170" t="s">
        <v>296</v>
      </c>
      <c r="G144" s="171" t="s">
        <v>125</v>
      </c>
      <c r="H144" s="172">
        <v>1</v>
      </c>
      <c r="I144" s="173"/>
      <c r="J144" s="174">
        <f t="shared" si="10"/>
        <v>0</v>
      </c>
      <c r="K144" s="170" t="s">
        <v>126</v>
      </c>
      <c r="L144" s="39"/>
      <c r="M144" s="175" t="s">
        <v>19</v>
      </c>
      <c r="N144" s="176" t="s">
        <v>44</v>
      </c>
      <c r="O144" s="64"/>
      <c r="P144" s="177">
        <f t="shared" si="11"/>
        <v>0</v>
      </c>
      <c r="Q144" s="177">
        <v>0.00012</v>
      </c>
      <c r="R144" s="177">
        <f t="shared" si="12"/>
        <v>0.00012</v>
      </c>
      <c r="S144" s="177">
        <v>0</v>
      </c>
      <c r="T144" s="17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9" t="s">
        <v>194</v>
      </c>
      <c r="AT144" s="179" t="s">
        <v>122</v>
      </c>
      <c r="AU144" s="179" t="s">
        <v>80</v>
      </c>
      <c r="AY144" s="17" t="s">
        <v>119</v>
      </c>
      <c r="BE144" s="180">
        <f t="shared" si="14"/>
        <v>0</v>
      </c>
      <c r="BF144" s="180">
        <f t="shared" si="15"/>
        <v>0</v>
      </c>
      <c r="BG144" s="180">
        <f t="shared" si="16"/>
        <v>0</v>
      </c>
      <c r="BH144" s="180">
        <f t="shared" si="17"/>
        <v>0</v>
      </c>
      <c r="BI144" s="180">
        <f t="shared" si="18"/>
        <v>0</v>
      </c>
      <c r="BJ144" s="17" t="s">
        <v>78</v>
      </c>
      <c r="BK144" s="180">
        <f t="shared" si="19"/>
        <v>0</v>
      </c>
      <c r="BL144" s="17" t="s">
        <v>194</v>
      </c>
      <c r="BM144" s="179" t="s">
        <v>297</v>
      </c>
    </row>
    <row r="145" spans="1:65" s="2" customFormat="1" ht="16.5" customHeight="1">
      <c r="A145" s="34"/>
      <c r="B145" s="35"/>
      <c r="C145" s="168" t="s">
        <v>298</v>
      </c>
      <c r="D145" s="168" t="s">
        <v>122</v>
      </c>
      <c r="E145" s="169" t="s">
        <v>299</v>
      </c>
      <c r="F145" s="170" t="s">
        <v>300</v>
      </c>
      <c r="G145" s="171" t="s">
        <v>125</v>
      </c>
      <c r="H145" s="172">
        <v>4</v>
      </c>
      <c r="I145" s="173"/>
      <c r="J145" s="174">
        <f t="shared" si="10"/>
        <v>0</v>
      </c>
      <c r="K145" s="170" t="s">
        <v>126</v>
      </c>
      <c r="L145" s="39"/>
      <c r="M145" s="175" t="s">
        <v>19</v>
      </c>
      <c r="N145" s="176" t="s">
        <v>44</v>
      </c>
      <c r="O145" s="64"/>
      <c r="P145" s="177">
        <f t="shared" si="11"/>
        <v>0</v>
      </c>
      <c r="Q145" s="177">
        <v>0.00034</v>
      </c>
      <c r="R145" s="177">
        <f t="shared" si="12"/>
        <v>0.00136</v>
      </c>
      <c r="S145" s="177">
        <v>0</v>
      </c>
      <c r="T145" s="17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9" t="s">
        <v>194</v>
      </c>
      <c r="AT145" s="179" t="s">
        <v>122</v>
      </c>
      <c r="AU145" s="179" t="s">
        <v>80</v>
      </c>
      <c r="AY145" s="17" t="s">
        <v>119</v>
      </c>
      <c r="BE145" s="180">
        <f t="shared" si="14"/>
        <v>0</v>
      </c>
      <c r="BF145" s="180">
        <f t="shared" si="15"/>
        <v>0</v>
      </c>
      <c r="BG145" s="180">
        <f t="shared" si="16"/>
        <v>0</v>
      </c>
      <c r="BH145" s="180">
        <f t="shared" si="17"/>
        <v>0</v>
      </c>
      <c r="BI145" s="180">
        <f t="shared" si="18"/>
        <v>0</v>
      </c>
      <c r="BJ145" s="17" t="s">
        <v>78</v>
      </c>
      <c r="BK145" s="180">
        <f t="shared" si="19"/>
        <v>0</v>
      </c>
      <c r="BL145" s="17" t="s">
        <v>194</v>
      </c>
      <c r="BM145" s="179" t="s">
        <v>301</v>
      </c>
    </row>
    <row r="146" spans="1:65" s="2" customFormat="1" ht="16.5" customHeight="1">
      <c r="A146" s="34"/>
      <c r="B146" s="35"/>
      <c r="C146" s="168" t="s">
        <v>302</v>
      </c>
      <c r="D146" s="168" t="s">
        <v>122</v>
      </c>
      <c r="E146" s="169" t="s">
        <v>303</v>
      </c>
      <c r="F146" s="170" t="s">
        <v>304</v>
      </c>
      <c r="G146" s="171" t="s">
        <v>125</v>
      </c>
      <c r="H146" s="172">
        <v>1</v>
      </c>
      <c r="I146" s="173"/>
      <c r="J146" s="174">
        <f t="shared" si="10"/>
        <v>0</v>
      </c>
      <c r="K146" s="170" t="s">
        <v>126</v>
      </c>
      <c r="L146" s="39"/>
      <c r="M146" s="175" t="s">
        <v>19</v>
      </c>
      <c r="N146" s="176" t="s">
        <v>44</v>
      </c>
      <c r="O146" s="64"/>
      <c r="P146" s="177">
        <f t="shared" si="11"/>
        <v>0</v>
      </c>
      <c r="Q146" s="177">
        <v>0.0005</v>
      </c>
      <c r="R146" s="177">
        <f t="shared" si="12"/>
        <v>0.0005</v>
      </c>
      <c r="S146" s="177">
        <v>0</v>
      </c>
      <c r="T146" s="17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9" t="s">
        <v>194</v>
      </c>
      <c r="AT146" s="179" t="s">
        <v>122</v>
      </c>
      <c r="AU146" s="179" t="s">
        <v>80</v>
      </c>
      <c r="AY146" s="17" t="s">
        <v>119</v>
      </c>
      <c r="BE146" s="180">
        <f t="shared" si="14"/>
        <v>0</v>
      </c>
      <c r="BF146" s="180">
        <f t="shared" si="15"/>
        <v>0</v>
      </c>
      <c r="BG146" s="180">
        <f t="shared" si="16"/>
        <v>0</v>
      </c>
      <c r="BH146" s="180">
        <f t="shared" si="17"/>
        <v>0</v>
      </c>
      <c r="BI146" s="180">
        <f t="shared" si="18"/>
        <v>0</v>
      </c>
      <c r="BJ146" s="17" t="s">
        <v>78</v>
      </c>
      <c r="BK146" s="180">
        <f t="shared" si="19"/>
        <v>0</v>
      </c>
      <c r="BL146" s="17" t="s">
        <v>194</v>
      </c>
      <c r="BM146" s="179" t="s">
        <v>305</v>
      </c>
    </row>
    <row r="147" spans="1:65" s="2" customFormat="1" ht="16.5" customHeight="1">
      <c r="A147" s="34"/>
      <c r="B147" s="35"/>
      <c r="C147" s="168" t="s">
        <v>306</v>
      </c>
      <c r="D147" s="168" t="s">
        <v>122</v>
      </c>
      <c r="E147" s="169" t="s">
        <v>307</v>
      </c>
      <c r="F147" s="170" t="s">
        <v>308</v>
      </c>
      <c r="G147" s="171" t="s">
        <v>125</v>
      </c>
      <c r="H147" s="172">
        <v>2</v>
      </c>
      <c r="I147" s="173"/>
      <c r="J147" s="174">
        <f t="shared" si="10"/>
        <v>0</v>
      </c>
      <c r="K147" s="170" t="s">
        <v>126</v>
      </c>
      <c r="L147" s="39"/>
      <c r="M147" s="175" t="s">
        <v>19</v>
      </c>
      <c r="N147" s="176" t="s">
        <v>44</v>
      </c>
      <c r="O147" s="64"/>
      <c r="P147" s="177">
        <f t="shared" si="11"/>
        <v>0</v>
      </c>
      <c r="Q147" s="177">
        <v>0.0007</v>
      </c>
      <c r="R147" s="177">
        <f t="shared" si="12"/>
        <v>0.0014</v>
      </c>
      <c r="S147" s="177">
        <v>0</v>
      </c>
      <c r="T147" s="178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9" t="s">
        <v>194</v>
      </c>
      <c r="AT147" s="179" t="s">
        <v>122</v>
      </c>
      <c r="AU147" s="179" t="s">
        <v>80</v>
      </c>
      <c r="AY147" s="17" t="s">
        <v>119</v>
      </c>
      <c r="BE147" s="180">
        <f t="shared" si="14"/>
        <v>0</v>
      </c>
      <c r="BF147" s="180">
        <f t="shared" si="15"/>
        <v>0</v>
      </c>
      <c r="BG147" s="180">
        <f t="shared" si="16"/>
        <v>0</v>
      </c>
      <c r="BH147" s="180">
        <f t="shared" si="17"/>
        <v>0</v>
      </c>
      <c r="BI147" s="180">
        <f t="shared" si="18"/>
        <v>0</v>
      </c>
      <c r="BJ147" s="17" t="s">
        <v>78</v>
      </c>
      <c r="BK147" s="180">
        <f t="shared" si="19"/>
        <v>0</v>
      </c>
      <c r="BL147" s="17" t="s">
        <v>194</v>
      </c>
      <c r="BM147" s="179" t="s">
        <v>309</v>
      </c>
    </row>
    <row r="148" spans="1:65" s="2" customFormat="1" ht="16.5" customHeight="1">
      <c r="A148" s="34"/>
      <c r="B148" s="35"/>
      <c r="C148" s="168" t="s">
        <v>310</v>
      </c>
      <c r="D148" s="168" t="s">
        <v>122</v>
      </c>
      <c r="E148" s="169" t="s">
        <v>311</v>
      </c>
      <c r="F148" s="170" t="s">
        <v>312</v>
      </c>
      <c r="G148" s="171" t="s">
        <v>192</v>
      </c>
      <c r="H148" s="172">
        <v>1</v>
      </c>
      <c r="I148" s="173"/>
      <c r="J148" s="174">
        <f t="shared" si="10"/>
        <v>0</v>
      </c>
      <c r="K148" s="170" t="s">
        <v>202</v>
      </c>
      <c r="L148" s="39"/>
      <c r="M148" s="175" t="s">
        <v>19</v>
      </c>
      <c r="N148" s="176" t="s">
        <v>44</v>
      </c>
      <c r="O148" s="64"/>
      <c r="P148" s="177">
        <f t="shared" si="11"/>
        <v>0</v>
      </c>
      <c r="Q148" s="177">
        <v>0.00382</v>
      </c>
      <c r="R148" s="177">
        <f t="shared" si="12"/>
        <v>0.00382</v>
      </c>
      <c r="S148" s="177">
        <v>0</v>
      </c>
      <c r="T148" s="178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9" t="s">
        <v>194</v>
      </c>
      <c r="AT148" s="179" t="s">
        <v>122</v>
      </c>
      <c r="AU148" s="179" t="s">
        <v>80</v>
      </c>
      <c r="AY148" s="17" t="s">
        <v>119</v>
      </c>
      <c r="BE148" s="180">
        <f t="shared" si="14"/>
        <v>0</v>
      </c>
      <c r="BF148" s="180">
        <f t="shared" si="15"/>
        <v>0</v>
      </c>
      <c r="BG148" s="180">
        <f t="shared" si="16"/>
        <v>0</v>
      </c>
      <c r="BH148" s="180">
        <f t="shared" si="17"/>
        <v>0</v>
      </c>
      <c r="BI148" s="180">
        <f t="shared" si="18"/>
        <v>0</v>
      </c>
      <c r="BJ148" s="17" t="s">
        <v>78</v>
      </c>
      <c r="BK148" s="180">
        <f t="shared" si="19"/>
        <v>0</v>
      </c>
      <c r="BL148" s="17" t="s">
        <v>194</v>
      </c>
      <c r="BM148" s="179" t="s">
        <v>313</v>
      </c>
    </row>
    <row r="149" spans="1:65" s="2" customFormat="1" ht="16.5" customHeight="1">
      <c r="A149" s="34"/>
      <c r="B149" s="35"/>
      <c r="C149" s="168" t="s">
        <v>314</v>
      </c>
      <c r="D149" s="168" t="s">
        <v>122</v>
      </c>
      <c r="E149" s="169" t="s">
        <v>315</v>
      </c>
      <c r="F149" s="170" t="s">
        <v>316</v>
      </c>
      <c r="G149" s="171" t="s">
        <v>192</v>
      </c>
      <c r="H149" s="172">
        <v>1</v>
      </c>
      <c r="I149" s="173"/>
      <c r="J149" s="174">
        <f t="shared" si="10"/>
        <v>0</v>
      </c>
      <c r="K149" s="170" t="s">
        <v>202</v>
      </c>
      <c r="L149" s="39"/>
      <c r="M149" s="175" t="s">
        <v>19</v>
      </c>
      <c r="N149" s="176" t="s">
        <v>44</v>
      </c>
      <c r="O149" s="64"/>
      <c r="P149" s="177">
        <f t="shared" si="11"/>
        <v>0</v>
      </c>
      <c r="Q149" s="177">
        <v>0.00382</v>
      </c>
      <c r="R149" s="177">
        <f t="shared" si="12"/>
        <v>0.00382</v>
      </c>
      <c r="S149" s="177">
        <v>0</v>
      </c>
      <c r="T149" s="178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9" t="s">
        <v>194</v>
      </c>
      <c r="AT149" s="179" t="s">
        <v>122</v>
      </c>
      <c r="AU149" s="179" t="s">
        <v>80</v>
      </c>
      <c r="AY149" s="17" t="s">
        <v>119</v>
      </c>
      <c r="BE149" s="180">
        <f t="shared" si="14"/>
        <v>0</v>
      </c>
      <c r="BF149" s="180">
        <f t="shared" si="15"/>
        <v>0</v>
      </c>
      <c r="BG149" s="180">
        <f t="shared" si="16"/>
        <v>0</v>
      </c>
      <c r="BH149" s="180">
        <f t="shared" si="17"/>
        <v>0</v>
      </c>
      <c r="BI149" s="180">
        <f t="shared" si="18"/>
        <v>0</v>
      </c>
      <c r="BJ149" s="17" t="s">
        <v>78</v>
      </c>
      <c r="BK149" s="180">
        <f t="shared" si="19"/>
        <v>0</v>
      </c>
      <c r="BL149" s="17" t="s">
        <v>194</v>
      </c>
      <c r="BM149" s="179" t="s">
        <v>317</v>
      </c>
    </row>
    <row r="150" spans="1:47" s="2" customFormat="1" ht="58.5">
      <c r="A150" s="34"/>
      <c r="B150" s="35"/>
      <c r="C150" s="36"/>
      <c r="D150" s="183" t="s">
        <v>318</v>
      </c>
      <c r="E150" s="36"/>
      <c r="F150" s="203" t="s">
        <v>319</v>
      </c>
      <c r="G150" s="36"/>
      <c r="H150" s="36"/>
      <c r="I150" s="204"/>
      <c r="J150" s="36"/>
      <c r="K150" s="36"/>
      <c r="L150" s="39"/>
      <c r="M150" s="205"/>
      <c r="N150" s="206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318</v>
      </c>
      <c r="AU150" s="17" t="s">
        <v>80</v>
      </c>
    </row>
    <row r="151" spans="1:65" s="2" customFormat="1" ht="24">
      <c r="A151" s="34"/>
      <c r="B151" s="35"/>
      <c r="C151" s="168" t="s">
        <v>320</v>
      </c>
      <c r="D151" s="168" t="s">
        <v>122</v>
      </c>
      <c r="E151" s="169" t="s">
        <v>321</v>
      </c>
      <c r="F151" s="170" t="s">
        <v>322</v>
      </c>
      <c r="G151" s="171" t="s">
        <v>244</v>
      </c>
      <c r="H151" s="172">
        <v>0.012</v>
      </c>
      <c r="I151" s="173"/>
      <c r="J151" s="174">
        <f>ROUND(I151*H151,2)</f>
        <v>0</v>
      </c>
      <c r="K151" s="170" t="s">
        <v>126</v>
      </c>
      <c r="L151" s="39"/>
      <c r="M151" s="175" t="s">
        <v>19</v>
      </c>
      <c r="N151" s="176" t="s">
        <v>44</v>
      </c>
      <c r="O151" s="64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9" t="s">
        <v>194</v>
      </c>
      <c r="AT151" s="179" t="s">
        <v>122</v>
      </c>
      <c r="AU151" s="179" t="s">
        <v>80</v>
      </c>
      <c r="AY151" s="17" t="s">
        <v>119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7" t="s">
        <v>78</v>
      </c>
      <c r="BK151" s="180">
        <f>ROUND(I151*H151,2)</f>
        <v>0</v>
      </c>
      <c r="BL151" s="17" t="s">
        <v>194</v>
      </c>
      <c r="BM151" s="179" t="s">
        <v>323</v>
      </c>
    </row>
    <row r="152" spans="2:63" s="12" customFormat="1" ht="22.9" customHeight="1">
      <c r="B152" s="152"/>
      <c r="C152" s="153"/>
      <c r="D152" s="154" t="s">
        <v>72</v>
      </c>
      <c r="E152" s="166" t="s">
        <v>324</v>
      </c>
      <c r="F152" s="166" t="s">
        <v>325</v>
      </c>
      <c r="G152" s="153"/>
      <c r="H152" s="153"/>
      <c r="I152" s="156"/>
      <c r="J152" s="167">
        <f>BK152</f>
        <v>0</v>
      </c>
      <c r="K152" s="153"/>
      <c r="L152" s="158"/>
      <c r="M152" s="159"/>
      <c r="N152" s="160"/>
      <c r="O152" s="160"/>
      <c r="P152" s="161">
        <f>SUM(P153:P165)</f>
        <v>0</v>
      </c>
      <c r="Q152" s="160"/>
      <c r="R152" s="161">
        <f>SUM(R153:R165)</f>
        <v>0.0312</v>
      </c>
      <c r="S152" s="160"/>
      <c r="T152" s="162">
        <f>SUM(T153:T165)</f>
        <v>0</v>
      </c>
      <c r="AR152" s="163" t="s">
        <v>80</v>
      </c>
      <c r="AT152" s="164" t="s">
        <v>72</v>
      </c>
      <c r="AU152" s="164" t="s">
        <v>78</v>
      </c>
      <c r="AY152" s="163" t="s">
        <v>119</v>
      </c>
      <c r="BK152" s="165">
        <f>SUM(BK153:BK165)</f>
        <v>0</v>
      </c>
    </row>
    <row r="153" spans="1:65" s="2" customFormat="1" ht="16.5" customHeight="1">
      <c r="A153" s="34"/>
      <c r="B153" s="35"/>
      <c r="C153" s="168" t="s">
        <v>326</v>
      </c>
      <c r="D153" s="168" t="s">
        <v>122</v>
      </c>
      <c r="E153" s="169" t="s">
        <v>327</v>
      </c>
      <c r="F153" s="170" t="s">
        <v>328</v>
      </c>
      <c r="G153" s="171" t="s">
        <v>201</v>
      </c>
      <c r="H153" s="172">
        <v>2</v>
      </c>
      <c r="I153" s="173"/>
      <c r="J153" s="174">
        <f aca="true" t="shared" si="20" ref="J153:J165">ROUND(I153*H153,2)</f>
        <v>0</v>
      </c>
      <c r="K153" s="170" t="s">
        <v>202</v>
      </c>
      <c r="L153" s="39"/>
      <c r="M153" s="175" t="s">
        <v>19</v>
      </c>
      <c r="N153" s="176" t="s">
        <v>44</v>
      </c>
      <c r="O153" s="64"/>
      <c r="P153" s="177">
        <f aca="true" t="shared" si="21" ref="P153:P165">O153*H153</f>
        <v>0</v>
      </c>
      <c r="Q153" s="177">
        <v>0</v>
      </c>
      <c r="R153" s="177">
        <f aca="true" t="shared" si="22" ref="R153:R165">Q153*H153</f>
        <v>0</v>
      </c>
      <c r="S153" s="177">
        <v>0</v>
      </c>
      <c r="T153" s="178">
        <f aca="true" t="shared" si="23" ref="T153:T165"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9" t="s">
        <v>194</v>
      </c>
      <c r="AT153" s="179" t="s">
        <v>122</v>
      </c>
      <c r="AU153" s="179" t="s">
        <v>80</v>
      </c>
      <c r="AY153" s="17" t="s">
        <v>119</v>
      </c>
      <c r="BE153" s="180">
        <f aca="true" t="shared" si="24" ref="BE153:BE165">IF(N153="základní",J153,0)</f>
        <v>0</v>
      </c>
      <c r="BF153" s="180">
        <f aca="true" t="shared" si="25" ref="BF153:BF165">IF(N153="snížená",J153,0)</f>
        <v>0</v>
      </c>
      <c r="BG153" s="180">
        <f aca="true" t="shared" si="26" ref="BG153:BG165">IF(N153="zákl. přenesená",J153,0)</f>
        <v>0</v>
      </c>
      <c r="BH153" s="180">
        <f aca="true" t="shared" si="27" ref="BH153:BH165">IF(N153="sníž. přenesená",J153,0)</f>
        <v>0</v>
      </c>
      <c r="BI153" s="180">
        <f aca="true" t="shared" si="28" ref="BI153:BI165">IF(N153="nulová",J153,0)</f>
        <v>0</v>
      </c>
      <c r="BJ153" s="17" t="s">
        <v>78</v>
      </c>
      <c r="BK153" s="180">
        <f aca="true" t="shared" si="29" ref="BK153:BK165">ROUND(I153*H153,2)</f>
        <v>0</v>
      </c>
      <c r="BL153" s="17" t="s">
        <v>194</v>
      </c>
      <c r="BM153" s="179" t="s">
        <v>329</v>
      </c>
    </row>
    <row r="154" spans="1:65" s="2" customFormat="1" ht="16.5" customHeight="1">
      <c r="A154" s="34"/>
      <c r="B154" s="35"/>
      <c r="C154" s="168" t="s">
        <v>330</v>
      </c>
      <c r="D154" s="168" t="s">
        <v>122</v>
      </c>
      <c r="E154" s="169" t="s">
        <v>331</v>
      </c>
      <c r="F154" s="170" t="s">
        <v>332</v>
      </c>
      <c r="G154" s="171" t="s">
        <v>201</v>
      </c>
      <c r="H154" s="172">
        <v>1</v>
      </c>
      <c r="I154" s="173"/>
      <c r="J154" s="174">
        <f t="shared" si="20"/>
        <v>0</v>
      </c>
      <c r="K154" s="170" t="s">
        <v>202</v>
      </c>
      <c r="L154" s="39"/>
      <c r="M154" s="175" t="s">
        <v>19</v>
      </c>
      <c r="N154" s="176" t="s">
        <v>44</v>
      </c>
      <c r="O154" s="64"/>
      <c r="P154" s="177">
        <f t="shared" si="21"/>
        <v>0</v>
      </c>
      <c r="Q154" s="177">
        <v>0</v>
      </c>
      <c r="R154" s="177">
        <f t="shared" si="22"/>
        <v>0</v>
      </c>
      <c r="S154" s="177">
        <v>0</v>
      </c>
      <c r="T154" s="178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9" t="s">
        <v>194</v>
      </c>
      <c r="AT154" s="179" t="s">
        <v>122</v>
      </c>
      <c r="AU154" s="179" t="s">
        <v>80</v>
      </c>
      <c r="AY154" s="17" t="s">
        <v>119</v>
      </c>
      <c r="BE154" s="180">
        <f t="shared" si="24"/>
        <v>0</v>
      </c>
      <c r="BF154" s="180">
        <f t="shared" si="25"/>
        <v>0</v>
      </c>
      <c r="BG154" s="180">
        <f t="shared" si="26"/>
        <v>0</v>
      </c>
      <c r="BH154" s="180">
        <f t="shared" si="27"/>
        <v>0</v>
      </c>
      <c r="BI154" s="180">
        <f t="shared" si="28"/>
        <v>0</v>
      </c>
      <c r="BJ154" s="17" t="s">
        <v>78</v>
      </c>
      <c r="BK154" s="180">
        <f t="shared" si="29"/>
        <v>0</v>
      </c>
      <c r="BL154" s="17" t="s">
        <v>194</v>
      </c>
      <c r="BM154" s="179" t="s">
        <v>333</v>
      </c>
    </row>
    <row r="155" spans="1:65" s="2" customFormat="1" ht="16.5" customHeight="1">
      <c r="A155" s="34"/>
      <c r="B155" s="35"/>
      <c r="C155" s="168" t="s">
        <v>334</v>
      </c>
      <c r="D155" s="168" t="s">
        <v>122</v>
      </c>
      <c r="E155" s="169" t="s">
        <v>335</v>
      </c>
      <c r="F155" s="170" t="s">
        <v>336</v>
      </c>
      <c r="G155" s="171" t="s">
        <v>188</v>
      </c>
      <c r="H155" s="172">
        <v>8</v>
      </c>
      <c r="I155" s="173"/>
      <c r="J155" s="174">
        <f t="shared" si="20"/>
        <v>0</v>
      </c>
      <c r="K155" s="170" t="s">
        <v>126</v>
      </c>
      <c r="L155" s="39"/>
      <c r="M155" s="175" t="s">
        <v>19</v>
      </c>
      <c r="N155" s="176" t="s">
        <v>44</v>
      </c>
      <c r="O155" s="64"/>
      <c r="P155" s="177">
        <f t="shared" si="21"/>
        <v>0</v>
      </c>
      <c r="Q155" s="177">
        <v>0.00067</v>
      </c>
      <c r="R155" s="177">
        <f t="shared" si="22"/>
        <v>0.00536</v>
      </c>
      <c r="S155" s="177">
        <v>0</v>
      </c>
      <c r="T155" s="178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9" t="s">
        <v>194</v>
      </c>
      <c r="AT155" s="179" t="s">
        <v>122</v>
      </c>
      <c r="AU155" s="179" t="s">
        <v>80</v>
      </c>
      <c r="AY155" s="17" t="s">
        <v>119</v>
      </c>
      <c r="BE155" s="180">
        <f t="shared" si="24"/>
        <v>0</v>
      </c>
      <c r="BF155" s="180">
        <f t="shared" si="25"/>
        <v>0</v>
      </c>
      <c r="BG155" s="180">
        <f t="shared" si="26"/>
        <v>0</v>
      </c>
      <c r="BH155" s="180">
        <f t="shared" si="27"/>
        <v>0</v>
      </c>
      <c r="BI155" s="180">
        <f t="shared" si="28"/>
        <v>0</v>
      </c>
      <c r="BJ155" s="17" t="s">
        <v>78</v>
      </c>
      <c r="BK155" s="180">
        <f t="shared" si="29"/>
        <v>0</v>
      </c>
      <c r="BL155" s="17" t="s">
        <v>194</v>
      </c>
      <c r="BM155" s="179" t="s">
        <v>337</v>
      </c>
    </row>
    <row r="156" spans="1:65" s="2" customFormat="1" ht="16.5" customHeight="1">
      <c r="A156" s="34"/>
      <c r="B156" s="35"/>
      <c r="C156" s="168" t="s">
        <v>338</v>
      </c>
      <c r="D156" s="168" t="s">
        <v>122</v>
      </c>
      <c r="E156" s="169" t="s">
        <v>339</v>
      </c>
      <c r="F156" s="170" t="s">
        <v>340</v>
      </c>
      <c r="G156" s="171" t="s">
        <v>188</v>
      </c>
      <c r="H156" s="172">
        <v>4</v>
      </c>
      <c r="I156" s="173"/>
      <c r="J156" s="174">
        <f t="shared" si="20"/>
        <v>0</v>
      </c>
      <c r="K156" s="170" t="s">
        <v>126</v>
      </c>
      <c r="L156" s="39"/>
      <c r="M156" s="175" t="s">
        <v>19</v>
      </c>
      <c r="N156" s="176" t="s">
        <v>44</v>
      </c>
      <c r="O156" s="64"/>
      <c r="P156" s="177">
        <f t="shared" si="21"/>
        <v>0</v>
      </c>
      <c r="Q156" s="177">
        <v>0.00162</v>
      </c>
      <c r="R156" s="177">
        <f t="shared" si="22"/>
        <v>0.00648</v>
      </c>
      <c r="S156" s="177">
        <v>0</v>
      </c>
      <c r="T156" s="178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9" t="s">
        <v>194</v>
      </c>
      <c r="AT156" s="179" t="s">
        <v>122</v>
      </c>
      <c r="AU156" s="179" t="s">
        <v>80</v>
      </c>
      <c r="AY156" s="17" t="s">
        <v>119</v>
      </c>
      <c r="BE156" s="180">
        <f t="shared" si="24"/>
        <v>0</v>
      </c>
      <c r="BF156" s="180">
        <f t="shared" si="25"/>
        <v>0</v>
      </c>
      <c r="BG156" s="180">
        <f t="shared" si="26"/>
        <v>0</v>
      </c>
      <c r="BH156" s="180">
        <f t="shared" si="27"/>
        <v>0</v>
      </c>
      <c r="BI156" s="180">
        <f t="shared" si="28"/>
        <v>0</v>
      </c>
      <c r="BJ156" s="17" t="s">
        <v>78</v>
      </c>
      <c r="BK156" s="180">
        <f t="shared" si="29"/>
        <v>0</v>
      </c>
      <c r="BL156" s="17" t="s">
        <v>194</v>
      </c>
      <c r="BM156" s="179" t="s">
        <v>341</v>
      </c>
    </row>
    <row r="157" spans="1:65" s="2" customFormat="1" ht="16.5" customHeight="1">
      <c r="A157" s="34"/>
      <c r="B157" s="35"/>
      <c r="C157" s="168" t="s">
        <v>342</v>
      </c>
      <c r="D157" s="168" t="s">
        <v>122</v>
      </c>
      <c r="E157" s="169" t="s">
        <v>343</v>
      </c>
      <c r="F157" s="170" t="s">
        <v>344</v>
      </c>
      <c r="G157" s="171" t="s">
        <v>188</v>
      </c>
      <c r="H157" s="172">
        <v>8</v>
      </c>
      <c r="I157" s="173"/>
      <c r="J157" s="174">
        <f t="shared" si="20"/>
        <v>0</v>
      </c>
      <c r="K157" s="170" t="s">
        <v>126</v>
      </c>
      <c r="L157" s="39"/>
      <c r="M157" s="175" t="s">
        <v>19</v>
      </c>
      <c r="N157" s="176" t="s">
        <v>44</v>
      </c>
      <c r="O157" s="64"/>
      <c r="P157" s="177">
        <f t="shared" si="21"/>
        <v>0</v>
      </c>
      <c r="Q157" s="177">
        <v>0.00197</v>
      </c>
      <c r="R157" s="177">
        <f t="shared" si="22"/>
        <v>0.01576</v>
      </c>
      <c r="S157" s="177">
        <v>0</v>
      </c>
      <c r="T157" s="178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9" t="s">
        <v>194</v>
      </c>
      <c r="AT157" s="179" t="s">
        <v>122</v>
      </c>
      <c r="AU157" s="179" t="s">
        <v>80</v>
      </c>
      <c r="AY157" s="17" t="s">
        <v>119</v>
      </c>
      <c r="BE157" s="180">
        <f t="shared" si="24"/>
        <v>0</v>
      </c>
      <c r="BF157" s="180">
        <f t="shared" si="25"/>
        <v>0</v>
      </c>
      <c r="BG157" s="180">
        <f t="shared" si="26"/>
        <v>0</v>
      </c>
      <c r="BH157" s="180">
        <f t="shared" si="27"/>
        <v>0</v>
      </c>
      <c r="BI157" s="180">
        <f t="shared" si="28"/>
        <v>0</v>
      </c>
      <c r="BJ157" s="17" t="s">
        <v>78</v>
      </c>
      <c r="BK157" s="180">
        <f t="shared" si="29"/>
        <v>0</v>
      </c>
      <c r="BL157" s="17" t="s">
        <v>194</v>
      </c>
      <c r="BM157" s="179" t="s">
        <v>345</v>
      </c>
    </row>
    <row r="158" spans="1:65" s="2" customFormat="1" ht="16.5" customHeight="1">
      <c r="A158" s="34"/>
      <c r="B158" s="35"/>
      <c r="C158" s="168" t="s">
        <v>346</v>
      </c>
      <c r="D158" s="168" t="s">
        <v>122</v>
      </c>
      <c r="E158" s="169" t="s">
        <v>347</v>
      </c>
      <c r="F158" s="170" t="s">
        <v>348</v>
      </c>
      <c r="G158" s="171" t="s">
        <v>125</v>
      </c>
      <c r="H158" s="172">
        <v>1</v>
      </c>
      <c r="I158" s="173"/>
      <c r="J158" s="174">
        <f t="shared" si="20"/>
        <v>0</v>
      </c>
      <c r="K158" s="170" t="s">
        <v>126</v>
      </c>
      <c r="L158" s="39"/>
      <c r="M158" s="175" t="s">
        <v>19</v>
      </c>
      <c r="N158" s="176" t="s">
        <v>44</v>
      </c>
      <c r="O158" s="64"/>
      <c r="P158" s="177">
        <f t="shared" si="21"/>
        <v>0</v>
      </c>
      <c r="Q158" s="177">
        <v>0.00018</v>
      </c>
      <c r="R158" s="177">
        <f t="shared" si="22"/>
        <v>0.00018</v>
      </c>
      <c r="S158" s="177">
        <v>0</v>
      </c>
      <c r="T158" s="178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9" t="s">
        <v>194</v>
      </c>
      <c r="AT158" s="179" t="s">
        <v>122</v>
      </c>
      <c r="AU158" s="179" t="s">
        <v>80</v>
      </c>
      <c r="AY158" s="17" t="s">
        <v>119</v>
      </c>
      <c r="BE158" s="180">
        <f t="shared" si="24"/>
        <v>0</v>
      </c>
      <c r="BF158" s="180">
        <f t="shared" si="25"/>
        <v>0</v>
      </c>
      <c r="BG158" s="180">
        <f t="shared" si="26"/>
        <v>0</v>
      </c>
      <c r="BH158" s="180">
        <f t="shared" si="27"/>
        <v>0</v>
      </c>
      <c r="BI158" s="180">
        <f t="shared" si="28"/>
        <v>0</v>
      </c>
      <c r="BJ158" s="17" t="s">
        <v>78</v>
      </c>
      <c r="BK158" s="180">
        <f t="shared" si="29"/>
        <v>0</v>
      </c>
      <c r="BL158" s="17" t="s">
        <v>194</v>
      </c>
      <c r="BM158" s="179" t="s">
        <v>349</v>
      </c>
    </row>
    <row r="159" spans="1:65" s="2" customFormat="1" ht="16.5" customHeight="1">
      <c r="A159" s="34"/>
      <c r="B159" s="35"/>
      <c r="C159" s="168" t="s">
        <v>350</v>
      </c>
      <c r="D159" s="168" t="s">
        <v>122</v>
      </c>
      <c r="E159" s="169" t="s">
        <v>351</v>
      </c>
      <c r="F159" s="170" t="s">
        <v>352</v>
      </c>
      <c r="G159" s="171" t="s">
        <v>125</v>
      </c>
      <c r="H159" s="172">
        <v>1</v>
      </c>
      <c r="I159" s="173"/>
      <c r="J159" s="174">
        <f t="shared" si="20"/>
        <v>0</v>
      </c>
      <c r="K159" s="170" t="s">
        <v>126</v>
      </c>
      <c r="L159" s="39"/>
      <c r="M159" s="175" t="s">
        <v>19</v>
      </c>
      <c r="N159" s="176" t="s">
        <v>44</v>
      </c>
      <c r="O159" s="64"/>
      <c r="P159" s="177">
        <f t="shared" si="21"/>
        <v>0</v>
      </c>
      <c r="Q159" s="177">
        <v>0.00017</v>
      </c>
      <c r="R159" s="177">
        <f t="shared" si="22"/>
        <v>0.00017</v>
      </c>
      <c r="S159" s="177">
        <v>0</v>
      </c>
      <c r="T159" s="178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9" t="s">
        <v>194</v>
      </c>
      <c r="AT159" s="179" t="s">
        <v>122</v>
      </c>
      <c r="AU159" s="179" t="s">
        <v>80</v>
      </c>
      <c r="AY159" s="17" t="s">
        <v>119</v>
      </c>
      <c r="BE159" s="180">
        <f t="shared" si="24"/>
        <v>0</v>
      </c>
      <c r="BF159" s="180">
        <f t="shared" si="25"/>
        <v>0</v>
      </c>
      <c r="BG159" s="180">
        <f t="shared" si="26"/>
        <v>0</v>
      </c>
      <c r="BH159" s="180">
        <f t="shared" si="27"/>
        <v>0</v>
      </c>
      <c r="BI159" s="180">
        <f t="shared" si="28"/>
        <v>0</v>
      </c>
      <c r="BJ159" s="17" t="s">
        <v>78</v>
      </c>
      <c r="BK159" s="180">
        <f t="shared" si="29"/>
        <v>0</v>
      </c>
      <c r="BL159" s="17" t="s">
        <v>194</v>
      </c>
      <c r="BM159" s="179" t="s">
        <v>353</v>
      </c>
    </row>
    <row r="160" spans="1:65" s="2" customFormat="1" ht="16.5" customHeight="1">
      <c r="A160" s="34"/>
      <c r="B160" s="35"/>
      <c r="C160" s="168" t="s">
        <v>354</v>
      </c>
      <c r="D160" s="168" t="s">
        <v>122</v>
      </c>
      <c r="E160" s="169" t="s">
        <v>355</v>
      </c>
      <c r="F160" s="170" t="s">
        <v>356</v>
      </c>
      <c r="G160" s="171" t="s">
        <v>125</v>
      </c>
      <c r="H160" s="172">
        <v>1</v>
      </c>
      <c r="I160" s="173"/>
      <c r="J160" s="174">
        <f t="shared" si="20"/>
        <v>0</v>
      </c>
      <c r="K160" s="170" t="s">
        <v>202</v>
      </c>
      <c r="L160" s="39"/>
      <c r="M160" s="175" t="s">
        <v>19</v>
      </c>
      <c r="N160" s="176" t="s">
        <v>44</v>
      </c>
      <c r="O160" s="64"/>
      <c r="P160" s="177">
        <f t="shared" si="21"/>
        <v>0</v>
      </c>
      <c r="Q160" s="177">
        <v>8E-05</v>
      </c>
      <c r="R160" s="177">
        <f t="shared" si="22"/>
        <v>8E-05</v>
      </c>
      <c r="S160" s="177">
        <v>0</v>
      </c>
      <c r="T160" s="178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9" t="s">
        <v>194</v>
      </c>
      <c r="AT160" s="179" t="s">
        <v>122</v>
      </c>
      <c r="AU160" s="179" t="s">
        <v>80</v>
      </c>
      <c r="AY160" s="17" t="s">
        <v>119</v>
      </c>
      <c r="BE160" s="180">
        <f t="shared" si="24"/>
        <v>0</v>
      </c>
      <c r="BF160" s="180">
        <f t="shared" si="25"/>
        <v>0</v>
      </c>
      <c r="BG160" s="180">
        <f t="shared" si="26"/>
        <v>0</v>
      </c>
      <c r="BH160" s="180">
        <f t="shared" si="27"/>
        <v>0</v>
      </c>
      <c r="BI160" s="180">
        <f t="shared" si="28"/>
        <v>0</v>
      </c>
      <c r="BJ160" s="17" t="s">
        <v>78</v>
      </c>
      <c r="BK160" s="180">
        <f t="shared" si="29"/>
        <v>0</v>
      </c>
      <c r="BL160" s="17" t="s">
        <v>194</v>
      </c>
      <c r="BM160" s="179" t="s">
        <v>357</v>
      </c>
    </row>
    <row r="161" spans="1:65" s="2" customFormat="1" ht="21.75" customHeight="1">
      <c r="A161" s="34"/>
      <c r="B161" s="35"/>
      <c r="C161" s="168" t="s">
        <v>358</v>
      </c>
      <c r="D161" s="168" t="s">
        <v>122</v>
      </c>
      <c r="E161" s="169" t="s">
        <v>359</v>
      </c>
      <c r="F161" s="170" t="s">
        <v>360</v>
      </c>
      <c r="G161" s="171" t="s">
        <v>125</v>
      </c>
      <c r="H161" s="172">
        <v>2</v>
      </c>
      <c r="I161" s="173"/>
      <c r="J161" s="174">
        <f t="shared" si="20"/>
        <v>0</v>
      </c>
      <c r="K161" s="170" t="s">
        <v>126</v>
      </c>
      <c r="L161" s="39"/>
      <c r="M161" s="175" t="s">
        <v>19</v>
      </c>
      <c r="N161" s="176" t="s">
        <v>44</v>
      </c>
      <c r="O161" s="64"/>
      <c r="P161" s="177">
        <f t="shared" si="21"/>
        <v>0</v>
      </c>
      <c r="Q161" s="177">
        <v>0.00024</v>
      </c>
      <c r="R161" s="177">
        <f t="shared" si="22"/>
        <v>0.00048</v>
      </c>
      <c r="S161" s="177">
        <v>0</v>
      </c>
      <c r="T161" s="178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9" t="s">
        <v>194</v>
      </c>
      <c r="AT161" s="179" t="s">
        <v>122</v>
      </c>
      <c r="AU161" s="179" t="s">
        <v>80</v>
      </c>
      <c r="AY161" s="17" t="s">
        <v>119</v>
      </c>
      <c r="BE161" s="180">
        <f t="shared" si="24"/>
        <v>0</v>
      </c>
      <c r="BF161" s="180">
        <f t="shared" si="25"/>
        <v>0</v>
      </c>
      <c r="BG161" s="180">
        <f t="shared" si="26"/>
        <v>0</v>
      </c>
      <c r="BH161" s="180">
        <f t="shared" si="27"/>
        <v>0</v>
      </c>
      <c r="BI161" s="180">
        <f t="shared" si="28"/>
        <v>0</v>
      </c>
      <c r="BJ161" s="17" t="s">
        <v>78</v>
      </c>
      <c r="BK161" s="180">
        <f t="shared" si="29"/>
        <v>0</v>
      </c>
      <c r="BL161" s="17" t="s">
        <v>194</v>
      </c>
      <c r="BM161" s="179" t="s">
        <v>361</v>
      </c>
    </row>
    <row r="162" spans="1:65" s="2" customFormat="1" ht="21.75" customHeight="1">
      <c r="A162" s="34"/>
      <c r="B162" s="35"/>
      <c r="C162" s="168" t="s">
        <v>362</v>
      </c>
      <c r="D162" s="168" t="s">
        <v>122</v>
      </c>
      <c r="E162" s="169" t="s">
        <v>363</v>
      </c>
      <c r="F162" s="170" t="s">
        <v>364</v>
      </c>
      <c r="G162" s="171" t="s">
        <v>125</v>
      </c>
      <c r="H162" s="172">
        <v>2</v>
      </c>
      <c r="I162" s="173"/>
      <c r="J162" s="174">
        <f t="shared" si="20"/>
        <v>0</v>
      </c>
      <c r="K162" s="170" t="s">
        <v>126</v>
      </c>
      <c r="L162" s="39"/>
      <c r="M162" s="175" t="s">
        <v>19</v>
      </c>
      <c r="N162" s="176" t="s">
        <v>44</v>
      </c>
      <c r="O162" s="64"/>
      <c r="P162" s="177">
        <f t="shared" si="21"/>
        <v>0</v>
      </c>
      <c r="Q162" s="177">
        <v>0.00061</v>
      </c>
      <c r="R162" s="177">
        <f t="shared" si="22"/>
        <v>0.00122</v>
      </c>
      <c r="S162" s="177">
        <v>0</v>
      </c>
      <c r="T162" s="178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9" t="s">
        <v>194</v>
      </c>
      <c r="AT162" s="179" t="s">
        <v>122</v>
      </c>
      <c r="AU162" s="179" t="s">
        <v>80</v>
      </c>
      <c r="AY162" s="17" t="s">
        <v>119</v>
      </c>
      <c r="BE162" s="180">
        <f t="shared" si="24"/>
        <v>0</v>
      </c>
      <c r="BF162" s="180">
        <f t="shared" si="25"/>
        <v>0</v>
      </c>
      <c r="BG162" s="180">
        <f t="shared" si="26"/>
        <v>0</v>
      </c>
      <c r="BH162" s="180">
        <f t="shared" si="27"/>
        <v>0</v>
      </c>
      <c r="BI162" s="180">
        <f t="shared" si="28"/>
        <v>0</v>
      </c>
      <c r="BJ162" s="17" t="s">
        <v>78</v>
      </c>
      <c r="BK162" s="180">
        <f t="shared" si="29"/>
        <v>0</v>
      </c>
      <c r="BL162" s="17" t="s">
        <v>194</v>
      </c>
      <c r="BM162" s="179" t="s">
        <v>365</v>
      </c>
    </row>
    <row r="163" spans="1:65" s="2" customFormat="1" ht="16.5" customHeight="1">
      <c r="A163" s="34"/>
      <c r="B163" s="35"/>
      <c r="C163" s="168" t="s">
        <v>366</v>
      </c>
      <c r="D163" s="168" t="s">
        <v>122</v>
      </c>
      <c r="E163" s="169" t="s">
        <v>367</v>
      </c>
      <c r="F163" s="170" t="s">
        <v>368</v>
      </c>
      <c r="G163" s="171" t="s">
        <v>125</v>
      </c>
      <c r="H163" s="172">
        <v>1</v>
      </c>
      <c r="I163" s="173"/>
      <c r="J163" s="174">
        <f t="shared" si="20"/>
        <v>0</v>
      </c>
      <c r="K163" s="170" t="s">
        <v>202</v>
      </c>
      <c r="L163" s="39"/>
      <c r="M163" s="175" t="s">
        <v>19</v>
      </c>
      <c r="N163" s="176" t="s">
        <v>44</v>
      </c>
      <c r="O163" s="64"/>
      <c r="P163" s="177">
        <f t="shared" si="21"/>
        <v>0</v>
      </c>
      <c r="Q163" s="177">
        <v>0.00147</v>
      </c>
      <c r="R163" s="177">
        <f t="shared" si="22"/>
        <v>0.00147</v>
      </c>
      <c r="S163" s="177">
        <v>0</v>
      </c>
      <c r="T163" s="178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9" t="s">
        <v>194</v>
      </c>
      <c r="AT163" s="179" t="s">
        <v>122</v>
      </c>
      <c r="AU163" s="179" t="s">
        <v>80</v>
      </c>
      <c r="AY163" s="17" t="s">
        <v>119</v>
      </c>
      <c r="BE163" s="180">
        <f t="shared" si="24"/>
        <v>0</v>
      </c>
      <c r="BF163" s="180">
        <f t="shared" si="25"/>
        <v>0</v>
      </c>
      <c r="BG163" s="180">
        <f t="shared" si="26"/>
        <v>0</v>
      </c>
      <c r="BH163" s="180">
        <f t="shared" si="27"/>
        <v>0</v>
      </c>
      <c r="BI163" s="180">
        <f t="shared" si="28"/>
        <v>0</v>
      </c>
      <c r="BJ163" s="17" t="s">
        <v>78</v>
      </c>
      <c r="BK163" s="180">
        <f t="shared" si="29"/>
        <v>0</v>
      </c>
      <c r="BL163" s="17" t="s">
        <v>194</v>
      </c>
      <c r="BM163" s="179" t="s">
        <v>369</v>
      </c>
    </row>
    <row r="164" spans="1:65" s="2" customFormat="1" ht="16.5" customHeight="1">
      <c r="A164" s="34"/>
      <c r="B164" s="35"/>
      <c r="C164" s="168" t="s">
        <v>370</v>
      </c>
      <c r="D164" s="168" t="s">
        <v>122</v>
      </c>
      <c r="E164" s="169" t="s">
        <v>371</v>
      </c>
      <c r="F164" s="170" t="s">
        <v>372</v>
      </c>
      <c r="G164" s="171" t="s">
        <v>125</v>
      </c>
      <c r="H164" s="172">
        <v>1</v>
      </c>
      <c r="I164" s="173"/>
      <c r="J164" s="174">
        <f t="shared" si="20"/>
        <v>0</v>
      </c>
      <c r="K164" s="170" t="s">
        <v>202</v>
      </c>
      <c r="L164" s="39"/>
      <c r="M164" s="175" t="s">
        <v>19</v>
      </c>
      <c r="N164" s="176" t="s">
        <v>44</v>
      </c>
      <c r="O164" s="64"/>
      <c r="P164" s="177">
        <f t="shared" si="21"/>
        <v>0</v>
      </c>
      <c r="Q164" s="177">
        <v>0</v>
      </c>
      <c r="R164" s="177">
        <f t="shared" si="22"/>
        <v>0</v>
      </c>
      <c r="S164" s="177">
        <v>0</v>
      </c>
      <c r="T164" s="178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9" t="s">
        <v>194</v>
      </c>
      <c r="AT164" s="179" t="s">
        <v>122</v>
      </c>
      <c r="AU164" s="179" t="s">
        <v>80</v>
      </c>
      <c r="AY164" s="17" t="s">
        <v>119</v>
      </c>
      <c r="BE164" s="180">
        <f t="shared" si="24"/>
        <v>0</v>
      </c>
      <c r="BF164" s="180">
        <f t="shared" si="25"/>
        <v>0</v>
      </c>
      <c r="BG164" s="180">
        <f t="shared" si="26"/>
        <v>0</v>
      </c>
      <c r="BH164" s="180">
        <f t="shared" si="27"/>
        <v>0</v>
      </c>
      <c r="BI164" s="180">
        <f t="shared" si="28"/>
        <v>0</v>
      </c>
      <c r="BJ164" s="17" t="s">
        <v>78</v>
      </c>
      <c r="BK164" s="180">
        <f t="shared" si="29"/>
        <v>0</v>
      </c>
      <c r="BL164" s="17" t="s">
        <v>194</v>
      </c>
      <c r="BM164" s="179" t="s">
        <v>373</v>
      </c>
    </row>
    <row r="165" spans="1:65" s="2" customFormat="1" ht="24">
      <c r="A165" s="34"/>
      <c r="B165" s="35"/>
      <c r="C165" s="168" t="s">
        <v>374</v>
      </c>
      <c r="D165" s="168" t="s">
        <v>122</v>
      </c>
      <c r="E165" s="169" t="s">
        <v>375</v>
      </c>
      <c r="F165" s="170" t="s">
        <v>376</v>
      </c>
      <c r="G165" s="171" t="s">
        <v>244</v>
      </c>
      <c r="H165" s="172">
        <v>0.031</v>
      </c>
      <c r="I165" s="173"/>
      <c r="J165" s="174">
        <f t="shared" si="20"/>
        <v>0</v>
      </c>
      <c r="K165" s="170" t="s">
        <v>126</v>
      </c>
      <c r="L165" s="39"/>
      <c r="M165" s="175" t="s">
        <v>19</v>
      </c>
      <c r="N165" s="176" t="s">
        <v>44</v>
      </c>
      <c r="O165" s="64"/>
      <c r="P165" s="177">
        <f t="shared" si="21"/>
        <v>0</v>
      </c>
      <c r="Q165" s="177">
        <v>0</v>
      </c>
      <c r="R165" s="177">
        <f t="shared" si="22"/>
        <v>0</v>
      </c>
      <c r="S165" s="177">
        <v>0</v>
      </c>
      <c r="T165" s="178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9" t="s">
        <v>194</v>
      </c>
      <c r="AT165" s="179" t="s">
        <v>122</v>
      </c>
      <c r="AU165" s="179" t="s">
        <v>80</v>
      </c>
      <c r="AY165" s="17" t="s">
        <v>119</v>
      </c>
      <c r="BE165" s="180">
        <f t="shared" si="24"/>
        <v>0</v>
      </c>
      <c r="BF165" s="180">
        <f t="shared" si="25"/>
        <v>0</v>
      </c>
      <c r="BG165" s="180">
        <f t="shared" si="26"/>
        <v>0</v>
      </c>
      <c r="BH165" s="180">
        <f t="shared" si="27"/>
        <v>0</v>
      </c>
      <c r="BI165" s="180">
        <f t="shared" si="28"/>
        <v>0</v>
      </c>
      <c r="BJ165" s="17" t="s">
        <v>78</v>
      </c>
      <c r="BK165" s="180">
        <f t="shared" si="29"/>
        <v>0</v>
      </c>
      <c r="BL165" s="17" t="s">
        <v>194</v>
      </c>
      <c r="BM165" s="179" t="s">
        <v>377</v>
      </c>
    </row>
    <row r="166" spans="2:63" s="12" customFormat="1" ht="22.9" customHeight="1">
      <c r="B166" s="152"/>
      <c r="C166" s="153"/>
      <c r="D166" s="154" t="s">
        <v>72</v>
      </c>
      <c r="E166" s="166" t="s">
        <v>378</v>
      </c>
      <c r="F166" s="166" t="s">
        <v>379</v>
      </c>
      <c r="G166" s="153"/>
      <c r="H166" s="153"/>
      <c r="I166" s="156"/>
      <c r="J166" s="167">
        <f>BK166</f>
        <v>0</v>
      </c>
      <c r="K166" s="153"/>
      <c r="L166" s="158"/>
      <c r="M166" s="159"/>
      <c r="N166" s="160"/>
      <c r="O166" s="160"/>
      <c r="P166" s="161">
        <f>SUM(P167:P169)</f>
        <v>0</v>
      </c>
      <c r="Q166" s="160"/>
      <c r="R166" s="161">
        <f>SUM(R167:R169)</f>
        <v>0.0010546800000000001</v>
      </c>
      <c r="S166" s="160"/>
      <c r="T166" s="162">
        <f>SUM(T167:T169)</f>
        <v>0</v>
      </c>
      <c r="AR166" s="163" t="s">
        <v>80</v>
      </c>
      <c r="AT166" s="164" t="s">
        <v>72</v>
      </c>
      <c r="AU166" s="164" t="s">
        <v>78</v>
      </c>
      <c r="AY166" s="163" t="s">
        <v>119</v>
      </c>
      <c r="BK166" s="165">
        <f>SUM(BK167:BK169)</f>
        <v>0</v>
      </c>
    </row>
    <row r="167" spans="1:65" s="2" customFormat="1" ht="16.5" customHeight="1">
      <c r="A167" s="34"/>
      <c r="B167" s="35"/>
      <c r="C167" s="168" t="s">
        <v>380</v>
      </c>
      <c r="D167" s="168" t="s">
        <v>122</v>
      </c>
      <c r="E167" s="169" t="s">
        <v>381</v>
      </c>
      <c r="F167" s="170" t="s">
        <v>382</v>
      </c>
      <c r="G167" s="171" t="s">
        <v>192</v>
      </c>
      <c r="H167" s="172">
        <v>0.561</v>
      </c>
      <c r="I167" s="173"/>
      <c r="J167" s="174">
        <f>ROUND(I167*H167,2)</f>
        <v>0</v>
      </c>
      <c r="K167" s="170" t="s">
        <v>202</v>
      </c>
      <c r="L167" s="39"/>
      <c r="M167" s="175" t="s">
        <v>19</v>
      </c>
      <c r="N167" s="176" t="s">
        <v>44</v>
      </c>
      <c r="O167" s="64"/>
      <c r="P167" s="177">
        <f>O167*H167</f>
        <v>0</v>
      </c>
      <c r="Q167" s="177">
        <v>0.00188</v>
      </c>
      <c r="R167" s="177">
        <f>Q167*H167</f>
        <v>0.0010546800000000001</v>
      </c>
      <c r="S167" s="177">
        <v>0</v>
      </c>
      <c r="T167" s="17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9" t="s">
        <v>194</v>
      </c>
      <c r="AT167" s="179" t="s">
        <v>122</v>
      </c>
      <c r="AU167" s="179" t="s">
        <v>80</v>
      </c>
      <c r="AY167" s="17" t="s">
        <v>119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7" t="s">
        <v>78</v>
      </c>
      <c r="BK167" s="180">
        <f>ROUND(I167*H167,2)</f>
        <v>0</v>
      </c>
      <c r="BL167" s="17" t="s">
        <v>194</v>
      </c>
      <c r="BM167" s="179" t="s">
        <v>383</v>
      </c>
    </row>
    <row r="168" spans="1:47" s="2" customFormat="1" ht="29.25">
      <c r="A168" s="34"/>
      <c r="B168" s="35"/>
      <c r="C168" s="36"/>
      <c r="D168" s="183" t="s">
        <v>318</v>
      </c>
      <c r="E168" s="36"/>
      <c r="F168" s="203" t="s">
        <v>384</v>
      </c>
      <c r="G168" s="36"/>
      <c r="H168" s="36"/>
      <c r="I168" s="204"/>
      <c r="J168" s="36"/>
      <c r="K168" s="36"/>
      <c r="L168" s="39"/>
      <c r="M168" s="205"/>
      <c r="N168" s="206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318</v>
      </c>
      <c r="AU168" s="17" t="s">
        <v>80</v>
      </c>
    </row>
    <row r="169" spans="1:65" s="2" customFormat="1" ht="24">
      <c r="A169" s="34"/>
      <c r="B169" s="35"/>
      <c r="C169" s="168" t="s">
        <v>385</v>
      </c>
      <c r="D169" s="168" t="s">
        <v>122</v>
      </c>
      <c r="E169" s="169" t="s">
        <v>386</v>
      </c>
      <c r="F169" s="170" t="s">
        <v>387</v>
      </c>
      <c r="G169" s="171" t="s">
        <v>244</v>
      </c>
      <c r="H169" s="172">
        <v>0.001</v>
      </c>
      <c r="I169" s="173"/>
      <c r="J169" s="174">
        <f>ROUND(I169*H169,2)</f>
        <v>0</v>
      </c>
      <c r="K169" s="170" t="s">
        <v>126</v>
      </c>
      <c r="L169" s="39"/>
      <c r="M169" s="175" t="s">
        <v>19</v>
      </c>
      <c r="N169" s="176" t="s">
        <v>44</v>
      </c>
      <c r="O169" s="64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9" t="s">
        <v>194</v>
      </c>
      <c r="AT169" s="179" t="s">
        <v>122</v>
      </c>
      <c r="AU169" s="179" t="s">
        <v>80</v>
      </c>
      <c r="AY169" s="17" t="s">
        <v>119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7" t="s">
        <v>78</v>
      </c>
      <c r="BK169" s="180">
        <f>ROUND(I169*H169,2)</f>
        <v>0</v>
      </c>
      <c r="BL169" s="17" t="s">
        <v>194</v>
      </c>
      <c r="BM169" s="179" t="s">
        <v>388</v>
      </c>
    </row>
    <row r="170" spans="2:63" s="12" customFormat="1" ht="22.9" customHeight="1">
      <c r="B170" s="152"/>
      <c r="C170" s="153"/>
      <c r="D170" s="154" t="s">
        <v>72</v>
      </c>
      <c r="E170" s="166" t="s">
        <v>389</v>
      </c>
      <c r="F170" s="166" t="s">
        <v>390</v>
      </c>
      <c r="G170" s="153"/>
      <c r="H170" s="153"/>
      <c r="I170" s="156"/>
      <c r="J170" s="167">
        <f>BK170</f>
        <v>0</v>
      </c>
      <c r="K170" s="153"/>
      <c r="L170" s="158"/>
      <c r="M170" s="159"/>
      <c r="N170" s="160"/>
      <c r="O170" s="160"/>
      <c r="P170" s="161">
        <f>SUM(P171:P178)</f>
        <v>0</v>
      </c>
      <c r="Q170" s="160"/>
      <c r="R170" s="161">
        <f>SUM(R171:R178)</f>
        <v>0.56122</v>
      </c>
      <c r="S170" s="160"/>
      <c r="T170" s="162">
        <f>SUM(T171:T178)</f>
        <v>0</v>
      </c>
      <c r="AR170" s="163" t="s">
        <v>80</v>
      </c>
      <c r="AT170" s="164" t="s">
        <v>72</v>
      </c>
      <c r="AU170" s="164" t="s">
        <v>78</v>
      </c>
      <c r="AY170" s="163" t="s">
        <v>119</v>
      </c>
      <c r="BK170" s="165">
        <f>SUM(BK171:BK178)</f>
        <v>0</v>
      </c>
    </row>
    <row r="171" spans="1:65" s="2" customFormat="1" ht="24">
      <c r="A171" s="34"/>
      <c r="B171" s="35"/>
      <c r="C171" s="168" t="s">
        <v>391</v>
      </c>
      <c r="D171" s="168" t="s">
        <v>122</v>
      </c>
      <c r="E171" s="169" t="s">
        <v>392</v>
      </c>
      <c r="F171" s="170" t="s">
        <v>393</v>
      </c>
      <c r="G171" s="171" t="s">
        <v>192</v>
      </c>
      <c r="H171" s="172">
        <v>2</v>
      </c>
      <c r="I171" s="173"/>
      <c r="J171" s="174">
        <f>ROUND(I171*H171,2)</f>
        <v>0</v>
      </c>
      <c r="K171" s="170" t="s">
        <v>126</v>
      </c>
      <c r="L171" s="39"/>
      <c r="M171" s="175" t="s">
        <v>19</v>
      </c>
      <c r="N171" s="176" t="s">
        <v>44</v>
      </c>
      <c r="O171" s="64"/>
      <c r="P171" s="177">
        <f>O171*H171</f>
        <v>0</v>
      </c>
      <c r="Q171" s="177">
        <v>0.00261</v>
      </c>
      <c r="R171" s="177">
        <f>Q171*H171</f>
        <v>0.00522</v>
      </c>
      <c r="S171" s="177">
        <v>0</v>
      </c>
      <c r="T171" s="17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9" t="s">
        <v>194</v>
      </c>
      <c r="AT171" s="179" t="s">
        <v>122</v>
      </c>
      <c r="AU171" s="179" t="s">
        <v>80</v>
      </c>
      <c r="AY171" s="17" t="s">
        <v>119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7" t="s">
        <v>78</v>
      </c>
      <c r="BK171" s="180">
        <f>ROUND(I171*H171,2)</f>
        <v>0</v>
      </c>
      <c r="BL171" s="17" t="s">
        <v>194</v>
      </c>
      <c r="BM171" s="179" t="s">
        <v>394</v>
      </c>
    </row>
    <row r="172" spans="1:65" s="2" customFormat="1" ht="16.5" customHeight="1">
      <c r="A172" s="34"/>
      <c r="B172" s="35"/>
      <c r="C172" s="193" t="s">
        <v>141</v>
      </c>
      <c r="D172" s="193" t="s">
        <v>256</v>
      </c>
      <c r="E172" s="194" t="s">
        <v>395</v>
      </c>
      <c r="F172" s="195" t="s">
        <v>396</v>
      </c>
      <c r="G172" s="196" t="s">
        <v>125</v>
      </c>
      <c r="H172" s="197">
        <v>2</v>
      </c>
      <c r="I172" s="198"/>
      <c r="J172" s="199">
        <f>ROUND(I172*H172,2)</f>
        <v>0</v>
      </c>
      <c r="K172" s="195" t="s">
        <v>202</v>
      </c>
      <c r="L172" s="200"/>
      <c r="M172" s="201" t="s">
        <v>19</v>
      </c>
      <c r="N172" s="202" t="s">
        <v>44</v>
      </c>
      <c r="O172" s="64"/>
      <c r="P172" s="177">
        <f>O172*H172</f>
        <v>0</v>
      </c>
      <c r="Q172" s="177">
        <v>0.078</v>
      </c>
      <c r="R172" s="177">
        <f>Q172*H172</f>
        <v>0.156</v>
      </c>
      <c r="S172" s="177">
        <v>0</v>
      </c>
      <c r="T172" s="17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9" t="s">
        <v>266</v>
      </c>
      <c r="AT172" s="179" t="s">
        <v>256</v>
      </c>
      <c r="AU172" s="179" t="s">
        <v>80</v>
      </c>
      <c r="AY172" s="17" t="s">
        <v>119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7" t="s">
        <v>78</v>
      </c>
      <c r="BK172" s="180">
        <f>ROUND(I172*H172,2)</f>
        <v>0</v>
      </c>
      <c r="BL172" s="17" t="s">
        <v>194</v>
      </c>
      <c r="BM172" s="179" t="s">
        <v>397</v>
      </c>
    </row>
    <row r="173" spans="1:47" s="2" customFormat="1" ht="29.25">
      <c r="A173" s="34"/>
      <c r="B173" s="35"/>
      <c r="C173" s="36"/>
      <c r="D173" s="183" t="s">
        <v>318</v>
      </c>
      <c r="E173" s="36"/>
      <c r="F173" s="203" t="s">
        <v>384</v>
      </c>
      <c r="G173" s="36"/>
      <c r="H173" s="36"/>
      <c r="I173" s="204"/>
      <c r="J173" s="36"/>
      <c r="K173" s="36"/>
      <c r="L173" s="39"/>
      <c r="M173" s="205"/>
      <c r="N173" s="206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318</v>
      </c>
      <c r="AU173" s="17" t="s">
        <v>80</v>
      </c>
    </row>
    <row r="174" spans="1:65" s="2" customFormat="1" ht="16.5" customHeight="1">
      <c r="A174" s="34"/>
      <c r="B174" s="35"/>
      <c r="C174" s="168" t="s">
        <v>398</v>
      </c>
      <c r="D174" s="168" t="s">
        <v>122</v>
      </c>
      <c r="E174" s="169" t="s">
        <v>399</v>
      </c>
      <c r="F174" s="170" t="s">
        <v>400</v>
      </c>
      <c r="G174" s="171" t="s">
        <v>125</v>
      </c>
      <c r="H174" s="172">
        <v>2</v>
      </c>
      <c r="I174" s="173"/>
      <c r="J174" s="174">
        <f>ROUND(I174*H174,2)</f>
        <v>0</v>
      </c>
      <c r="K174" s="170" t="s">
        <v>202</v>
      </c>
      <c r="L174" s="39"/>
      <c r="M174" s="175" t="s">
        <v>19</v>
      </c>
      <c r="N174" s="176" t="s">
        <v>44</v>
      </c>
      <c r="O174" s="64"/>
      <c r="P174" s="177">
        <f>O174*H174</f>
        <v>0</v>
      </c>
      <c r="Q174" s="177">
        <v>0.05</v>
      </c>
      <c r="R174" s="177">
        <f>Q174*H174</f>
        <v>0.1</v>
      </c>
      <c r="S174" s="177">
        <v>0</v>
      </c>
      <c r="T174" s="17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9" t="s">
        <v>194</v>
      </c>
      <c r="AT174" s="179" t="s">
        <v>122</v>
      </c>
      <c r="AU174" s="179" t="s">
        <v>80</v>
      </c>
      <c r="AY174" s="17" t="s">
        <v>119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7" t="s">
        <v>78</v>
      </c>
      <c r="BK174" s="180">
        <f>ROUND(I174*H174,2)</f>
        <v>0</v>
      </c>
      <c r="BL174" s="17" t="s">
        <v>194</v>
      </c>
      <c r="BM174" s="179" t="s">
        <v>401</v>
      </c>
    </row>
    <row r="175" spans="1:65" s="2" customFormat="1" ht="16.5" customHeight="1">
      <c r="A175" s="34"/>
      <c r="B175" s="35"/>
      <c r="C175" s="168" t="s">
        <v>402</v>
      </c>
      <c r="D175" s="168" t="s">
        <v>122</v>
      </c>
      <c r="E175" s="169" t="s">
        <v>403</v>
      </c>
      <c r="F175" s="170" t="s">
        <v>404</v>
      </c>
      <c r="G175" s="171" t="s">
        <v>201</v>
      </c>
      <c r="H175" s="172">
        <v>1</v>
      </c>
      <c r="I175" s="173"/>
      <c r="J175" s="174">
        <f>ROUND(I175*H175,2)</f>
        <v>0</v>
      </c>
      <c r="K175" s="170" t="s">
        <v>202</v>
      </c>
      <c r="L175" s="39"/>
      <c r="M175" s="175" t="s">
        <v>19</v>
      </c>
      <c r="N175" s="176" t="s">
        <v>44</v>
      </c>
      <c r="O175" s="64"/>
      <c r="P175" s="177">
        <f>O175*H175</f>
        <v>0</v>
      </c>
      <c r="Q175" s="177">
        <v>0.3</v>
      </c>
      <c r="R175" s="177">
        <f>Q175*H175</f>
        <v>0.3</v>
      </c>
      <c r="S175" s="177">
        <v>0</v>
      </c>
      <c r="T175" s="17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9" t="s">
        <v>194</v>
      </c>
      <c r="AT175" s="179" t="s">
        <v>122</v>
      </c>
      <c r="AU175" s="179" t="s">
        <v>80</v>
      </c>
      <c r="AY175" s="17" t="s">
        <v>119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7" t="s">
        <v>78</v>
      </c>
      <c r="BK175" s="180">
        <f>ROUND(I175*H175,2)</f>
        <v>0</v>
      </c>
      <c r="BL175" s="17" t="s">
        <v>194</v>
      </c>
      <c r="BM175" s="179" t="s">
        <v>405</v>
      </c>
    </row>
    <row r="176" spans="1:65" s="2" customFormat="1" ht="16.5" customHeight="1">
      <c r="A176" s="34"/>
      <c r="B176" s="35"/>
      <c r="C176" s="168" t="s">
        <v>406</v>
      </c>
      <c r="D176" s="168" t="s">
        <v>122</v>
      </c>
      <c r="E176" s="169" t="s">
        <v>407</v>
      </c>
      <c r="F176" s="170" t="s">
        <v>408</v>
      </c>
      <c r="G176" s="171" t="s">
        <v>201</v>
      </c>
      <c r="H176" s="172">
        <v>1</v>
      </c>
      <c r="I176" s="173"/>
      <c r="J176" s="174">
        <f>ROUND(I176*H176,2)</f>
        <v>0</v>
      </c>
      <c r="K176" s="170" t="s">
        <v>202</v>
      </c>
      <c r="L176" s="39"/>
      <c r="M176" s="175" t="s">
        <v>19</v>
      </c>
      <c r="N176" s="176" t="s">
        <v>44</v>
      </c>
      <c r="O176" s="64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9" t="s">
        <v>194</v>
      </c>
      <c r="AT176" s="179" t="s">
        <v>122</v>
      </c>
      <c r="AU176" s="179" t="s">
        <v>80</v>
      </c>
      <c r="AY176" s="17" t="s">
        <v>119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7" t="s">
        <v>78</v>
      </c>
      <c r="BK176" s="180">
        <f>ROUND(I176*H176,2)</f>
        <v>0</v>
      </c>
      <c r="BL176" s="17" t="s">
        <v>194</v>
      </c>
      <c r="BM176" s="179" t="s">
        <v>409</v>
      </c>
    </row>
    <row r="177" spans="1:65" s="2" customFormat="1" ht="16.5" customHeight="1">
      <c r="A177" s="34"/>
      <c r="B177" s="35"/>
      <c r="C177" s="168" t="s">
        <v>410</v>
      </c>
      <c r="D177" s="168" t="s">
        <v>122</v>
      </c>
      <c r="E177" s="169" t="s">
        <v>411</v>
      </c>
      <c r="F177" s="170" t="s">
        <v>412</v>
      </c>
      <c r="G177" s="171" t="s">
        <v>201</v>
      </c>
      <c r="H177" s="172">
        <v>1</v>
      </c>
      <c r="I177" s="173"/>
      <c r="J177" s="174">
        <f>ROUND(I177*H177,2)</f>
        <v>0</v>
      </c>
      <c r="K177" s="170" t="s">
        <v>202</v>
      </c>
      <c r="L177" s="39"/>
      <c r="M177" s="175" t="s">
        <v>19</v>
      </c>
      <c r="N177" s="176" t="s">
        <v>44</v>
      </c>
      <c r="O177" s="64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9" t="s">
        <v>194</v>
      </c>
      <c r="AT177" s="179" t="s">
        <v>122</v>
      </c>
      <c r="AU177" s="179" t="s">
        <v>80</v>
      </c>
      <c r="AY177" s="17" t="s">
        <v>119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7" t="s">
        <v>78</v>
      </c>
      <c r="BK177" s="180">
        <f>ROUND(I177*H177,2)</f>
        <v>0</v>
      </c>
      <c r="BL177" s="17" t="s">
        <v>194</v>
      </c>
      <c r="BM177" s="179" t="s">
        <v>413</v>
      </c>
    </row>
    <row r="178" spans="1:65" s="2" customFormat="1" ht="24">
      <c r="A178" s="34"/>
      <c r="B178" s="35"/>
      <c r="C178" s="168" t="s">
        <v>414</v>
      </c>
      <c r="D178" s="168" t="s">
        <v>122</v>
      </c>
      <c r="E178" s="169" t="s">
        <v>415</v>
      </c>
      <c r="F178" s="170" t="s">
        <v>416</v>
      </c>
      <c r="G178" s="171" t="s">
        <v>244</v>
      </c>
      <c r="H178" s="172">
        <v>0.561</v>
      </c>
      <c r="I178" s="173"/>
      <c r="J178" s="174">
        <f>ROUND(I178*H178,2)</f>
        <v>0</v>
      </c>
      <c r="K178" s="170" t="s">
        <v>126</v>
      </c>
      <c r="L178" s="39"/>
      <c r="M178" s="175" t="s">
        <v>19</v>
      </c>
      <c r="N178" s="176" t="s">
        <v>44</v>
      </c>
      <c r="O178" s="64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9" t="s">
        <v>194</v>
      </c>
      <c r="AT178" s="179" t="s">
        <v>122</v>
      </c>
      <c r="AU178" s="179" t="s">
        <v>80</v>
      </c>
      <c r="AY178" s="17" t="s">
        <v>119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7" t="s">
        <v>78</v>
      </c>
      <c r="BK178" s="180">
        <f>ROUND(I178*H178,2)</f>
        <v>0</v>
      </c>
      <c r="BL178" s="17" t="s">
        <v>194</v>
      </c>
      <c r="BM178" s="179" t="s">
        <v>417</v>
      </c>
    </row>
    <row r="179" spans="2:63" s="12" customFormat="1" ht="22.9" customHeight="1">
      <c r="B179" s="152"/>
      <c r="C179" s="153"/>
      <c r="D179" s="154" t="s">
        <v>72</v>
      </c>
      <c r="E179" s="166" t="s">
        <v>418</v>
      </c>
      <c r="F179" s="166" t="s">
        <v>419</v>
      </c>
      <c r="G179" s="153"/>
      <c r="H179" s="153"/>
      <c r="I179" s="156"/>
      <c r="J179" s="167">
        <f>BK179</f>
        <v>0</v>
      </c>
      <c r="K179" s="153"/>
      <c r="L179" s="158"/>
      <c r="M179" s="159"/>
      <c r="N179" s="160"/>
      <c r="O179" s="160"/>
      <c r="P179" s="161">
        <f>SUM(P180:P190)</f>
        <v>0</v>
      </c>
      <c r="Q179" s="160"/>
      <c r="R179" s="161">
        <f>SUM(R180:R190)</f>
        <v>0.27984000000000003</v>
      </c>
      <c r="S179" s="160"/>
      <c r="T179" s="162">
        <f>SUM(T180:T190)</f>
        <v>0</v>
      </c>
      <c r="AR179" s="163" t="s">
        <v>80</v>
      </c>
      <c r="AT179" s="164" t="s">
        <v>72</v>
      </c>
      <c r="AU179" s="164" t="s">
        <v>78</v>
      </c>
      <c r="AY179" s="163" t="s">
        <v>119</v>
      </c>
      <c r="BK179" s="165">
        <f>SUM(BK180:BK190)</f>
        <v>0</v>
      </c>
    </row>
    <row r="180" spans="1:65" s="2" customFormat="1" ht="16.5" customHeight="1">
      <c r="A180" s="34"/>
      <c r="B180" s="35"/>
      <c r="C180" s="168" t="s">
        <v>420</v>
      </c>
      <c r="D180" s="168" t="s">
        <v>122</v>
      </c>
      <c r="E180" s="169" t="s">
        <v>421</v>
      </c>
      <c r="F180" s="170" t="s">
        <v>422</v>
      </c>
      <c r="G180" s="171" t="s">
        <v>125</v>
      </c>
      <c r="H180" s="172">
        <v>1</v>
      </c>
      <c r="I180" s="173"/>
      <c r="J180" s="174">
        <f>ROUND(I180*H180,2)</f>
        <v>0</v>
      </c>
      <c r="K180" s="170" t="s">
        <v>126</v>
      </c>
      <c r="L180" s="39"/>
      <c r="M180" s="175" t="s">
        <v>19</v>
      </c>
      <c r="N180" s="176" t="s">
        <v>44</v>
      </c>
      <c r="O180" s="64"/>
      <c r="P180" s="177">
        <f>O180*H180</f>
        <v>0</v>
      </c>
      <c r="Q180" s="177">
        <v>0.00813</v>
      </c>
      <c r="R180" s="177">
        <f>Q180*H180</f>
        <v>0.00813</v>
      </c>
      <c r="S180" s="177">
        <v>0</v>
      </c>
      <c r="T180" s="17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9" t="s">
        <v>194</v>
      </c>
      <c r="AT180" s="179" t="s">
        <v>122</v>
      </c>
      <c r="AU180" s="179" t="s">
        <v>80</v>
      </c>
      <c r="AY180" s="17" t="s">
        <v>119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7" t="s">
        <v>78</v>
      </c>
      <c r="BK180" s="180">
        <f>ROUND(I180*H180,2)</f>
        <v>0</v>
      </c>
      <c r="BL180" s="17" t="s">
        <v>194</v>
      </c>
      <c r="BM180" s="179" t="s">
        <v>423</v>
      </c>
    </row>
    <row r="181" spans="1:65" s="2" customFormat="1" ht="16.5" customHeight="1">
      <c r="A181" s="34"/>
      <c r="B181" s="35"/>
      <c r="C181" s="168" t="s">
        <v>424</v>
      </c>
      <c r="D181" s="168" t="s">
        <v>122</v>
      </c>
      <c r="E181" s="169" t="s">
        <v>425</v>
      </c>
      <c r="F181" s="170" t="s">
        <v>426</v>
      </c>
      <c r="G181" s="171" t="s">
        <v>192</v>
      </c>
      <c r="H181" s="172">
        <v>1</v>
      </c>
      <c r="I181" s="173"/>
      <c r="J181" s="174">
        <f>ROUND(I181*H181,2)</f>
        <v>0</v>
      </c>
      <c r="K181" s="170" t="s">
        <v>202</v>
      </c>
      <c r="L181" s="39"/>
      <c r="M181" s="175" t="s">
        <v>19</v>
      </c>
      <c r="N181" s="176" t="s">
        <v>44</v>
      </c>
      <c r="O181" s="64"/>
      <c r="P181" s="177">
        <f>O181*H181</f>
        <v>0</v>
      </c>
      <c r="Q181" s="177">
        <v>0.22259</v>
      </c>
      <c r="R181" s="177">
        <f>Q181*H181</f>
        <v>0.22259</v>
      </c>
      <c r="S181" s="177">
        <v>0</v>
      </c>
      <c r="T181" s="17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79" t="s">
        <v>194</v>
      </c>
      <c r="AT181" s="179" t="s">
        <v>122</v>
      </c>
      <c r="AU181" s="179" t="s">
        <v>80</v>
      </c>
      <c r="AY181" s="17" t="s">
        <v>119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7" t="s">
        <v>78</v>
      </c>
      <c r="BK181" s="180">
        <f>ROUND(I181*H181,2)</f>
        <v>0</v>
      </c>
      <c r="BL181" s="17" t="s">
        <v>194</v>
      </c>
      <c r="BM181" s="179" t="s">
        <v>427</v>
      </c>
    </row>
    <row r="182" spans="1:47" s="2" customFormat="1" ht="29.25">
      <c r="A182" s="34"/>
      <c r="B182" s="35"/>
      <c r="C182" s="36"/>
      <c r="D182" s="183" t="s">
        <v>318</v>
      </c>
      <c r="E182" s="36"/>
      <c r="F182" s="203" t="s">
        <v>384</v>
      </c>
      <c r="G182" s="36"/>
      <c r="H182" s="36"/>
      <c r="I182" s="204"/>
      <c r="J182" s="36"/>
      <c r="K182" s="36"/>
      <c r="L182" s="39"/>
      <c r="M182" s="205"/>
      <c r="N182" s="206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318</v>
      </c>
      <c r="AU182" s="17" t="s">
        <v>80</v>
      </c>
    </row>
    <row r="183" spans="1:65" s="2" customFormat="1" ht="21.75" customHeight="1">
      <c r="A183" s="34"/>
      <c r="B183" s="35"/>
      <c r="C183" s="168" t="s">
        <v>428</v>
      </c>
      <c r="D183" s="168" t="s">
        <v>122</v>
      </c>
      <c r="E183" s="169" t="s">
        <v>429</v>
      </c>
      <c r="F183" s="170" t="s">
        <v>430</v>
      </c>
      <c r="G183" s="171" t="s">
        <v>192</v>
      </c>
      <c r="H183" s="172">
        <v>1</v>
      </c>
      <c r="I183" s="173"/>
      <c r="J183" s="174">
        <f>ROUND(I183*H183,2)</f>
        <v>0</v>
      </c>
      <c r="K183" s="170" t="s">
        <v>126</v>
      </c>
      <c r="L183" s="39"/>
      <c r="M183" s="175" t="s">
        <v>19</v>
      </c>
      <c r="N183" s="176" t="s">
        <v>44</v>
      </c>
      <c r="O183" s="64"/>
      <c r="P183" s="177">
        <f>O183*H183</f>
        <v>0</v>
      </c>
      <c r="Q183" s="177">
        <v>0.02257</v>
      </c>
      <c r="R183" s="177">
        <f>Q183*H183</f>
        <v>0.02257</v>
      </c>
      <c r="S183" s="177">
        <v>0</v>
      </c>
      <c r="T183" s="17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79" t="s">
        <v>194</v>
      </c>
      <c r="AT183" s="179" t="s">
        <v>122</v>
      </c>
      <c r="AU183" s="179" t="s">
        <v>80</v>
      </c>
      <c r="AY183" s="17" t="s">
        <v>119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7" t="s">
        <v>78</v>
      </c>
      <c r="BK183" s="180">
        <f>ROUND(I183*H183,2)</f>
        <v>0</v>
      </c>
      <c r="BL183" s="17" t="s">
        <v>194</v>
      </c>
      <c r="BM183" s="179" t="s">
        <v>431</v>
      </c>
    </row>
    <row r="184" spans="1:65" s="2" customFormat="1" ht="16.5" customHeight="1">
      <c r="A184" s="34"/>
      <c r="B184" s="35"/>
      <c r="C184" s="168" t="s">
        <v>432</v>
      </c>
      <c r="D184" s="168" t="s">
        <v>122</v>
      </c>
      <c r="E184" s="169" t="s">
        <v>433</v>
      </c>
      <c r="F184" s="170" t="s">
        <v>434</v>
      </c>
      <c r="G184" s="171" t="s">
        <v>192</v>
      </c>
      <c r="H184" s="172">
        <v>2</v>
      </c>
      <c r="I184" s="173"/>
      <c r="J184" s="174">
        <f>ROUND(I184*H184,2)</f>
        <v>0</v>
      </c>
      <c r="K184" s="170" t="s">
        <v>126</v>
      </c>
      <c r="L184" s="39"/>
      <c r="M184" s="175" t="s">
        <v>19</v>
      </c>
      <c r="N184" s="176" t="s">
        <v>44</v>
      </c>
      <c r="O184" s="64"/>
      <c r="P184" s="177">
        <f>O184*H184</f>
        <v>0</v>
      </c>
      <c r="Q184" s="177">
        <v>0.00339</v>
      </c>
      <c r="R184" s="177">
        <f>Q184*H184</f>
        <v>0.00678</v>
      </c>
      <c r="S184" s="177">
        <v>0</v>
      </c>
      <c r="T184" s="17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9" t="s">
        <v>194</v>
      </c>
      <c r="AT184" s="179" t="s">
        <v>122</v>
      </c>
      <c r="AU184" s="179" t="s">
        <v>80</v>
      </c>
      <c r="AY184" s="17" t="s">
        <v>119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7" t="s">
        <v>78</v>
      </c>
      <c r="BK184" s="180">
        <f>ROUND(I184*H184,2)</f>
        <v>0</v>
      </c>
      <c r="BL184" s="17" t="s">
        <v>194</v>
      </c>
      <c r="BM184" s="179" t="s">
        <v>435</v>
      </c>
    </row>
    <row r="185" spans="1:47" s="2" customFormat="1" ht="29.25">
      <c r="A185" s="34"/>
      <c r="B185" s="35"/>
      <c r="C185" s="36"/>
      <c r="D185" s="183" t="s">
        <v>318</v>
      </c>
      <c r="E185" s="36"/>
      <c r="F185" s="203" t="s">
        <v>384</v>
      </c>
      <c r="G185" s="36"/>
      <c r="H185" s="36"/>
      <c r="I185" s="204"/>
      <c r="J185" s="36"/>
      <c r="K185" s="36"/>
      <c r="L185" s="39"/>
      <c r="M185" s="205"/>
      <c r="N185" s="206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318</v>
      </c>
      <c r="AU185" s="17" t="s">
        <v>80</v>
      </c>
    </row>
    <row r="186" spans="1:65" s="2" customFormat="1" ht="16.5" customHeight="1">
      <c r="A186" s="34"/>
      <c r="B186" s="35"/>
      <c r="C186" s="168" t="s">
        <v>436</v>
      </c>
      <c r="D186" s="168" t="s">
        <v>122</v>
      </c>
      <c r="E186" s="169" t="s">
        <v>437</v>
      </c>
      <c r="F186" s="170" t="s">
        <v>438</v>
      </c>
      <c r="G186" s="171" t="s">
        <v>192</v>
      </c>
      <c r="H186" s="172">
        <v>2</v>
      </c>
      <c r="I186" s="173"/>
      <c r="J186" s="174">
        <f>ROUND(I186*H186,2)</f>
        <v>0</v>
      </c>
      <c r="K186" s="170" t="s">
        <v>126</v>
      </c>
      <c r="L186" s="39"/>
      <c r="M186" s="175" t="s">
        <v>19</v>
      </c>
      <c r="N186" s="176" t="s">
        <v>44</v>
      </c>
      <c r="O186" s="64"/>
      <c r="P186" s="177">
        <f>O186*H186</f>
        <v>0</v>
      </c>
      <c r="Q186" s="177">
        <v>0.00659</v>
      </c>
      <c r="R186" s="177">
        <f>Q186*H186</f>
        <v>0.01318</v>
      </c>
      <c r="S186" s="177">
        <v>0</v>
      </c>
      <c r="T186" s="17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79" t="s">
        <v>194</v>
      </c>
      <c r="AT186" s="179" t="s">
        <v>122</v>
      </c>
      <c r="AU186" s="179" t="s">
        <v>80</v>
      </c>
      <c r="AY186" s="17" t="s">
        <v>119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7" t="s">
        <v>78</v>
      </c>
      <c r="BK186" s="180">
        <f>ROUND(I186*H186,2)</f>
        <v>0</v>
      </c>
      <c r="BL186" s="17" t="s">
        <v>194</v>
      </c>
      <c r="BM186" s="179" t="s">
        <v>439</v>
      </c>
    </row>
    <row r="187" spans="1:47" s="2" customFormat="1" ht="29.25">
      <c r="A187" s="34"/>
      <c r="B187" s="35"/>
      <c r="C187" s="36"/>
      <c r="D187" s="183" t="s">
        <v>318</v>
      </c>
      <c r="E187" s="36"/>
      <c r="F187" s="203" t="s">
        <v>384</v>
      </c>
      <c r="G187" s="36"/>
      <c r="H187" s="36"/>
      <c r="I187" s="204"/>
      <c r="J187" s="36"/>
      <c r="K187" s="36"/>
      <c r="L187" s="39"/>
      <c r="M187" s="205"/>
      <c r="N187" s="206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318</v>
      </c>
      <c r="AU187" s="17" t="s">
        <v>80</v>
      </c>
    </row>
    <row r="188" spans="1:65" s="2" customFormat="1" ht="16.5" customHeight="1">
      <c r="A188" s="34"/>
      <c r="B188" s="35"/>
      <c r="C188" s="168" t="s">
        <v>440</v>
      </c>
      <c r="D188" s="168" t="s">
        <v>122</v>
      </c>
      <c r="E188" s="169" t="s">
        <v>441</v>
      </c>
      <c r="F188" s="170" t="s">
        <v>442</v>
      </c>
      <c r="G188" s="171" t="s">
        <v>192</v>
      </c>
      <c r="H188" s="172">
        <v>1</v>
      </c>
      <c r="I188" s="173"/>
      <c r="J188" s="174">
        <f>ROUND(I188*H188,2)</f>
        <v>0</v>
      </c>
      <c r="K188" s="170" t="s">
        <v>126</v>
      </c>
      <c r="L188" s="39"/>
      <c r="M188" s="175" t="s">
        <v>19</v>
      </c>
      <c r="N188" s="176" t="s">
        <v>44</v>
      </c>
      <c r="O188" s="64"/>
      <c r="P188" s="177">
        <f>O188*H188</f>
        <v>0</v>
      </c>
      <c r="Q188" s="177">
        <v>0.00659</v>
      </c>
      <c r="R188" s="177">
        <f>Q188*H188</f>
        <v>0.00659</v>
      </c>
      <c r="S188" s="177">
        <v>0</v>
      </c>
      <c r="T188" s="17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79" t="s">
        <v>194</v>
      </c>
      <c r="AT188" s="179" t="s">
        <v>122</v>
      </c>
      <c r="AU188" s="179" t="s">
        <v>80</v>
      </c>
      <c r="AY188" s="17" t="s">
        <v>119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7" t="s">
        <v>78</v>
      </c>
      <c r="BK188" s="180">
        <f>ROUND(I188*H188,2)</f>
        <v>0</v>
      </c>
      <c r="BL188" s="17" t="s">
        <v>194</v>
      </c>
      <c r="BM188" s="179" t="s">
        <v>443</v>
      </c>
    </row>
    <row r="189" spans="1:47" s="2" customFormat="1" ht="29.25">
      <c r="A189" s="34"/>
      <c r="B189" s="35"/>
      <c r="C189" s="36"/>
      <c r="D189" s="183" t="s">
        <v>318</v>
      </c>
      <c r="E189" s="36"/>
      <c r="F189" s="203" t="s">
        <v>384</v>
      </c>
      <c r="G189" s="36"/>
      <c r="H189" s="36"/>
      <c r="I189" s="204"/>
      <c r="J189" s="36"/>
      <c r="K189" s="36"/>
      <c r="L189" s="39"/>
      <c r="M189" s="205"/>
      <c r="N189" s="206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318</v>
      </c>
      <c r="AU189" s="17" t="s">
        <v>80</v>
      </c>
    </row>
    <row r="190" spans="1:65" s="2" customFormat="1" ht="24">
      <c r="A190" s="34"/>
      <c r="B190" s="35"/>
      <c r="C190" s="168" t="s">
        <v>444</v>
      </c>
      <c r="D190" s="168" t="s">
        <v>122</v>
      </c>
      <c r="E190" s="169" t="s">
        <v>445</v>
      </c>
      <c r="F190" s="170" t="s">
        <v>446</v>
      </c>
      <c r="G190" s="171" t="s">
        <v>244</v>
      </c>
      <c r="H190" s="172">
        <v>0.28</v>
      </c>
      <c r="I190" s="173"/>
      <c r="J190" s="174">
        <f>ROUND(I190*H190,2)</f>
        <v>0</v>
      </c>
      <c r="K190" s="170" t="s">
        <v>126</v>
      </c>
      <c r="L190" s="39"/>
      <c r="M190" s="175" t="s">
        <v>19</v>
      </c>
      <c r="N190" s="176" t="s">
        <v>44</v>
      </c>
      <c r="O190" s="64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9" t="s">
        <v>194</v>
      </c>
      <c r="AT190" s="179" t="s">
        <v>122</v>
      </c>
      <c r="AU190" s="179" t="s">
        <v>80</v>
      </c>
      <c r="AY190" s="17" t="s">
        <v>119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7" t="s">
        <v>78</v>
      </c>
      <c r="BK190" s="180">
        <f>ROUND(I190*H190,2)</f>
        <v>0</v>
      </c>
      <c r="BL190" s="17" t="s">
        <v>194</v>
      </c>
      <c r="BM190" s="179" t="s">
        <v>447</v>
      </c>
    </row>
    <row r="191" spans="2:63" s="12" customFormat="1" ht="22.9" customHeight="1">
      <c r="B191" s="152"/>
      <c r="C191" s="153"/>
      <c r="D191" s="154" t="s">
        <v>72</v>
      </c>
      <c r="E191" s="166" t="s">
        <v>448</v>
      </c>
      <c r="F191" s="166" t="s">
        <v>449</v>
      </c>
      <c r="G191" s="153"/>
      <c r="H191" s="153"/>
      <c r="I191" s="156"/>
      <c r="J191" s="167">
        <f>BK191</f>
        <v>0</v>
      </c>
      <c r="K191" s="153"/>
      <c r="L191" s="158"/>
      <c r="M191" s="159"/>
      <c r="N191" s="160"/>
      <c r="O191" s="160"/>
      <c r="P191" s="161">
        <f>SUM(P192:P211)</f>
        <v>0</v>
      </c>
      <c r="Q191" s="160"/>
      <c r="R191" s="161">
        <f>SUM(R192:R211)</f>
        <v>0.7214</v>
      </c>
      <c r="S191" s="160"/>
      <c r="T191" s="162">
        <f>SUM(T192:T211)</f>
        <v>0</v>
      </c>
      <c r="AR191" s="163" t="s">
        <v>80</v>
      </c>
      <c r="AT191" s="164" t="s">
        <v>72</v>
      </c>
      <c r="AU191" s="164" t="s">
        <v>78</v>
      </c>
      <c r="AY191" s="163" t="s">
        <v>119</v>
      </c>
      <c r="BK191" s="165">
        <f>SUM(BK192:BK211)</f>
        <v>0</v>
      </c>
    </row>
    <row r="192" spans="1:65" s="2" customFormat="1" ht="16.5" customHeight="1">
      <c r="A192" s="34"/>
      <c r="B192" s="35"/>
      <c r="C192" s="168" t="s">
        <v>450</v>
      </c>
      <c r="D192" s="168" t="s">
        <v>122</v>
      </c>
      <c r="E192" s="169" t="s">
        <v>451</v>
      </c>
      <c r="F192" s="170" t="s">
        <v>452</v>
      </c>
      <c r="G192" s="171" t="s">
        <v>188</v>
      </c>
      <c r="H192" s="172">
        <v>400</v>
      </c>
      <c r="I192" s="173"/>
      <c r="J192" s="174">
        <f aca="true" t="shared" si="30" ref="J192:J199">ROUND(I192*H192,2)</f>
        <v>0</v>
      </c>
      <c r="K192" s="170" t="s">
        <v>126</v>
      </c>
      <c r="L192" s="39"/>
      <c r="M192" s="175" t="s">
        <v>19</v>
      </c>
      <c r="N192" s="176" t="s">
        <v>44</v>
      </c>
      <c r="O192" s="64"/>
      <c r="P192" s="177">
        <f aca="true" t="shared" si="31" ref="P192:P199">O192*H192</f>
        <v>0</v>
      </c>
      <c r="Q192" s="177">
        <v>0.00055</v>
      </c>
      <c r="R192" s="177">
        <f aca="true" t="shared" si="32" ref="R192:R199">Q192*H192</f>
        <v>0.22</v>
      </c>
      <c r="S192" s="177">
        <v>0</v>
      </c>
      <c r="T192" s="178">
        <f aca="true" t="shared" si="33" ref="T192:T199"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79" t="s">
        <v>194</v>
      </c>
      <c r="AT192" s="179" t="s">
        <v>122</v>
      </c>
      <c r="AU192" s="179" t="s">
        <v>80</v>
      </c>
      <c r="AY192" s="17" t="s">
        <v>119</v>
      </c>
      <c r="BE192" s="180">
        <f aca="true" t="shared" si="34" ref="BE192:BE199">IF(N192="základní",J192,0)</f>
        <v>0</v>
      </c>
      <c r="BF192" s="180">
        <f aca="true" t="shared" si="35" ref="BF192:BF199">IF(N192="snížená",J192,0)</f>
        <v>0</v>
      </c>
      <c r="BG192" s="180">
        <f aca="true" t="shared" si="36" ref="BG192:BG199">IF(N192="zákl. přenesená",J192,0)</f>
        <v>0</v>
      </c>
      <c r="BH192" s="180">
        <f aca="true" t="shared" si="37" ref="BH192:BH199">IF(N192="sníž. přenesená",J192,0)</f>
        <v>0</v>
      </c>
      <c r="BI192" s="180">
        <f aca="true" t="shared" si="38" ref="BI192:BI199">IF(N192="nulová",J192,0)</f>
        <v>0</v>
      </c>
      <c r="BJ192" s="17" t="s">
        <v>78</v>
      </c>
      <c r="BK192" s="180">
        <f aca="true" t="shared" si="39" ref="BK192:BK199">ROUND(I192*H192,2)</f>
        <v>0</v>
      </c>
      <c r="BL192" s="17" t="s">
        <v>194</v>
      </c>
      <c r="BM192" s="179" t="s">
        <v>453</v>
      </c>
    </row>
    <row r="193" spans="1:65" s="2" customFormat="1" ht="16.5" customHeight="1">
      <c r="A193" s="34"/>
      <c r="B193" s="35"/>
      <c r="C193" s="168" t="s">
        <v>454</v>
      </c>
      <c r="D193" s="168" t="s">
        <v>122</v>
      </c>
      <c r="E193" s="169" t="s">
        <v>455</v>
      </c>
      <c r="F193" s="170" t="s">
        <v>456</v>
      </c>
      <c r="G193" s="171" t="s">
        <v>188</v>
      </c>
      <c r="H193" s="172">
        <v>86</v>
      </c>
      <c r="I193" s="173"/>
      <c r="J193" s="174">
        <f t="shared" si="30"/>
        <v>0</v>
      </c>
      <c r="K193" s="170" t="s">
        <v>126</v>
      </c>
      <c r="L193" s="39"/>
      <c r="M193" s="175" t="s">
        <v>19</v>
      </c>
      <c r="N193" s="176" t="s">
        <v>44</v>
      </c>
      <c r="O193" s="64"/>
      <c r="P193" s="177">
        <f t="shared" si="31"/>
        <v>0</v>
      </c>
      <c r="Q193" s="177">
        <v>0.00067</v>
      </c>
      <c r="R193" s="177">
        <f t="shared" si="32"/>
        <v>0.057620000000000005</v>
      </c>
      <c r="S193" s="177">
        <v>0</v>
      </c>
      <c r="T193" s="178">
        <f t="shared" si="3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79" t="s">
        <v>194</v>
      </c>
      <c r="AT193" s="179" t="s">
        <v>122</v>
      </c>
      <c r="AU193" s="179" t="s">
        <v>80</v>
      </c>
      <c r="AY193" s="17" t="s">
        <v>119</v>
      </c>
      <c r="BE193" s="180">
        <f t="shared" si="34"/>
        <v>0</v>
      </c>
      <c r="BF193" s="180">
        <f t="shared" si="35"/>
        <v>0</v>
      </c>
      <c r="BG193" s="180">
        <f t="shared" si="36"/>
        <v>0</v>
      </c>
      <c r="BH193" s="180">
        <f t="shared" si="37"/>
        <v>0</v>
      </c>
      <c r="BI193" s="180">
        <f t="shared" si="38"/>
        <v>0</v>
      </c>
      <c r="BJ193" s="17" t="s">
        <v>78</v>
      </c>
      <c r="BK193" s="180">
        <f t="shared" si="39"/>
        <v>0</v>
      </c>
      <c r="BL193" s="17" t="s">
        <v>194</v>
      </c>
      <c r="BM193" s="179" t="s">
        <v>457</v>
      </c>
    </row>
    <row r="194" spans="1:65" s="2" customFormat="1" ht="16.5" customHeight="1">
      <c r="A194" s="34"/>
      <c r="B194" s="35"/>
      <c r="C194" s="168" t="s">
        <v>458</v>
      </c>
      <c r="D194" s="168" t="s">
        <v>122</v>
      </c>
      <c r="E194" s="169" t="s">
        <v>459</v>
      </c>
      <c r="F194" s="170" t="s">
        <v>460</v>
      </c>
      <c r="G194" s="171" t="s">
        <v>188</v>
      </c>
      <c r="H194" s="172">
        <v>60</v>
      </c>
      <c r="I194" s="173"/>
      <c r="J194" s="174">
        <f t="shared" si="30"/>
        <v>0</v>
      </c>
      <c r="K194" s="170" t="s">
        <v>126</v>
      </c>
      <c r="L194" s="39"/>
      <c r="M194" s="175" t="s">
        <v>19</v>
      </c>
      <c r="N194" s="176" t="s">
        <v>44</v>
      </c>
      <c r="O194" s="64"/>
      <c r="P194" s="177">
        <f t="shared" si="31"/>
        <v>0</v>
      </c>
      <c r="Q194" s="177">
        <v>0.00067</v>
      </c>
      <c r="R194" s="177">
        <f t="shared" si="32"/>
        <v>0.0402</v>
      </c>
      <c r="S194" s="177">
        <v>0</v>
      </c>
      <c r="T194" s="178">
        <f t="shared" si="3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79" t="s">
        <v>194</v>
      </c>
      <c r="AT194" s="179" t="s">
        <v>122</v>
      </c>
      <c r="AU194" s="179" t="s">
        <v>80</v>
      </c>
      <c r="AY194" s="17" t="s">
        <v>119</v>
      </c>
      <c r="BE194" s="180">
        <f t="shared" si="34"/>
        <v>0</v>
      </c>
      <c r="BF194" s="180">
        <f t="shared" si="35"/>
        <v>0</v>
      </c>
      <c r="BG194" s="180">
        <f t="shared" si="36"/>
        <v>0</v>
      </c>
      <c r="BH194" s="180">
        <f t="shared" si="37"/>
        <v>0</v>
      </c>
      <c r="BI194" s="180">
        <f t="shared" si="38"/>
        <v>0</v>
      </c>
      <c r="BJ194" s="17" t="s">
        <v>78</v>
      </c>
      <c r="BK194" s="180">
        <f t="shared" si="39"/>
        <v>0</v>
      </c>
      <c r="BL194" s="17" t="s">
        <v>194</v>
      </c>
      <c r="BM194" s="179" t="s">
        <v>461</v>
      </c>
    </row>
    <row r="195" spans="1:65" s="2" customFormat="1" ht="16.5" customHeight="1">
      <c r="A195" s="34"/>
      <c r="B195" s="35"/>
      <c r="C195" s="168" t="s">
        <v>462</v>
      </c>
      <c r="D195" s="168" t="s">
        <v>122</v>
      </c>
      <c r="E195" s="169" t="s">
        <v>463</v>
      </c>
      <c r="F195" s="170" t="s">
        <v>464</v>
      </c>
      <c r="G195" s="171" t="s">
        <v>188</v>
      </c>
      <c r="H195" s="172">
        <v>110</v>
      </c>
      <c r="I195" s="173"/>
      <c r="J195" s="174">
        <f t="shared" si="30"/>
        <v>0</v>
      </c>
      <c r="K195" s="170" t="s">
        <v>126</v>
      </c>
      <c r="L195" s="39"/>
      <c r="M195" s="175" t="s">
        <v>19</v>
      </c>
      <c r="N195" s="176" t="s">
        <v>44</v>
      </c>
      <c r="O195" s="64"/>
      <c r="P195" s="177">
        <f t="shared" si="31"/>
        <v>0</v>
      </c>
      <c r="Q195" s="177">
        <v>0.00125</v>
      </c>
      <c r="R195" s="177">
        <f t="shared" si="32"/>
        <v>0.1375</v>
      </c>
      <c r="S195" s="177">
        <v>0</v>
      </c>
      <c r="T195" s="178">
        <f t="shared" si="3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79" t="s">
        <v>194</v>
      </c>
      <c r="AT195" s="179" t="s">
        <v>122</v>
      </c>
      <c r="AU195" s="179" t="s">
        <v>80</v>
      </c>
      <c r="AY195" s="17" t="s">
        <v>119</v>
      </c>
      <c r="BE195" s="180">
        <f t="shared" si="34"/>
        <v>0</v>
      </c>
      <c r="BF195" s="180">
        <f t="shared" si="35"/>
        <v>0</v>
      </c>
      <c r="BG195" s="180">
        <f t="shared" si="36"/>
        <v>0</v>
      </c>
      <c r="BH195" s="180">
        <f t="shared" si="37"/>
        <v>0</v>
      </c>
      <c r="BI195" s="180">
        <f t="shared" si="38"/>
        <v>0</v>
      </c>
      <c r="BJ195" s="17" t="s">
        <v>78</v>
      </c>
      <c r="BK195" s="180">
        <f t="shared" si="39"/>
        <v>0</v>
      </c>
      <c r="BL195" s="17" t="s">
        <v>194</v>
      </c>
      <c r="BM195" s="179" t="s">
        <v>465</v>
      </c>
    </row>
    <row r="196" spans="1:65" s="2" customFormat="1" ht="16.5" customHeight="1">
      <c r="A196" s="34"/>
      <c r="B196" s="35"/>
      <c r="C196" s="168" t="s">
        <v>466</v>
      </c>
      <c r="D196" s="168" t="s">
        <v>122</v>
      </c>
      <c r="E196" s="169" t="s">
        <v>467</v>
      </c>
      <c r="F196" s="170" t="s">
        <v>468</v>
      </c>
      <c r="G196" s="171" t="s">
        <v>188</v>
      </c>
      <c r="H196" s="172">
        <v>60</v>
      </c>
      <c r="I196" s="173"/>
      <c r="J196" s="174">
        <f t="shared" si="30"/>
        <v>0</v>
      </c>
      <c r="K196" s="170" t="s">
        <v>126</v>
      </c>
      <c r="L196" s="39"/>
      <c r="M196" s="175" t="s">
        <v>19</v>
      </c>
      <c r="N196" s="176" t="s">
        <v>44</v>
      </c>
      <c r="O196" s="64"/>
      <c r="P196" s="177">
        <f t="shared" si="31"/>
        <v>0</v>
      </c>
      <c r="Q196" s="177">
        <v>0.00162</v>
      </c>
      <c r="R196" s="177">
        <f t="shared" si="32"/>
        <v>0.0972</v>
      </c>
      <c r="S196" s="177">
        <v>0</v>
      </c>
      <c r="T196" s="178">
        <f t="shared" si="3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9" t="s">
        <v>194</v>
      </c>
      <c r="AT196" s="179" t="s">
        <v>122</v>
      </c>
      <c r="AU196" s="179" t="s">
        <v>80</v>
      </c>
      <c r="AY196" s="17" t="s">
        <v>119</v>
      </c>
      <c r="BE196" s="180">
        <f t="shared" si="34"/>
        <v>0</v>
      </c>
      <c r="BF196" s="180">
        <f t="shared" si="35"/>
        <v>0</v>
      </c>
      <c r="BG196" s="180">
        <f t="shared" si="36"/>
        <v>0</v>
      </c>
      <c r="BH196" s="180">
        <f t="shared" si="37"/>
        <v>0</v>
      </c>
      <c r="BI196" s="180">
        <f t="shared" si="38"/>
        <v>0</v>
      </c>
      <c r="BJ196" s="17" t="s">
        <v>78</v>
      </c>
      <c r="BK196" s="180">
        <f t="shared" si="39"/>
        <v>0</v>
      </c>
      <c r="BL196" s="17" t="s">
        <v>194</v>
      </c>
      <c r="BM196" s="179" t="s">
        <v>469</v>
      </c>
    </row>
    <row r="197" spans="1:65" s="2" customFormat="1" ht="16.5" customHeight="1">
      <c r="A197" s="34"/>
      <c r="B197" s="35"/>
      <c r="C197" s="168" t="s">
        <v>470</v>
      </c>
      <c r="D197" s="168" t="s">
        <v>122</v>
      </c>
      <c r="E197" s="169" t="s">
        <v>471</v>
      </c>
      <c r="F197" s="170" t="s">
        <v>472</v>
      </c>
      <c r="G197" s="171" t="s">
        <v>188</v>
      </c>
      <c r="H197" s="172">
        <v>30</v>
      </c>
      <c r="I197" s="173"/>
      <c r="J197" s="174">
        <f t="shared" si="30"/>
        <v>0</v>
      </c>
      <c r="K197" s="170" t="s">
        <v>126</v>
      </c>
      <c r="L197" s="39"/>
      <c r="M197" s="175" t="s">
        <v>19</v>
      </c>
      <c r="N197" s="176" t="s">
        <v>44</v>
      </c>
      <c r="O197" s="64"/>
      <c r="P197" s="177">
        <f t="shared" si="31"/>
        <v>0</v>
      </c>
      <c r="Q197" s="177">
        <v>0.00197</v>
      </c>
      <c r="R197" s="177">
        <f t="shared" si="32"/>
        <v>0.0591</v>
      </c>
      <c r="S197" s="177">
        <v>0</v>
      </c>
      <c r="T197" s="178">
        <f t="shared" si="3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79" t="s">
        <v>194</v>
      </c>
      <c r="AT197" s="179" t="s">
        <v>122</v>
      </c>
      <c r="AU197" s="179" t="s">
        <v>80</v>
      </c>
      <c r="AY197" s="17" t="s">
        <v>119</v>
      </c>
      <c r="BE197" s="180">
        <f t="shared" si="34"/>
        <v>0</v>
      </c>
      <c r="BF197" s="180">
        <f t="shared" si="35"/>
        <v>0</v>
      </c>
      <c r="BG197" s="180">
        <f t="shared" si="36"/>
        <v>0</v>
      </c>
      <c r="BH197" s="180">
        <f t="shared" si="37"/>
        <v>0</v>
      </c>
      <c r="BI197" s="180">
        <f t="shared" si="38"/>
        <v>0</v>
      </c>
      <c r="BJ197" s="17" t="s">
        <v>78</v>
      </c>
      <c r="BK197" s="180">
        <f t="shared" si="39"/>
        <v>0</v>
      </c>
      <c r="BL197" s="17" t="s">
        <v>194</v>
      </c>
      <c r="BM197" s="179" t="s">
        <v>473</v>
      </c>
    </row>
    <row r="198" spans="1:65" s="2" customFormat="1" ht="16.5" customHeight="1">
      <c r="A198" s="34"/>
      <c r="B198" s="35"/>
      <c r="C198" s="168" t="s">
        <v>474</v>
      </c>
      <c r="D198" s="168" t="s">
        <v>122</v>
      </c>
      <c r="E198" s="169" t="s">
        <v>475</v>
      </c>
      <c r="F198" s="170" t="s">
        <v>476</v>
      </c>
      <c r="G198" s="171" t="s">
        <v>188</v>
      </c>
      <c r="H198" s="172">
        <v>24</v>
      </c>
      <c r="I198" s="173"/>
      <c r="J198" s="174">
        <f t="shared" si="30"/>
        <v>0</v>
      </c>
      <c r="K198" s="170" t="s">
        <v>126</v>
      </c>
      <c r="L198" s="39"/>
      <c r="M198" s="175" t="s">
        <v>19</v>
      </c>
      <c r="N198" s="176" t="s">
        <v>44</v>
      </c>
      <c r="O198" s="64"/>
      <c r="P198" s="177">
        <f t="shared" si="31"/>
        <v>0</v>
      </c>
      <c r="Q198" s="177">
        <v>0.00345</v>
      </c>
      <c r="R198" s="177">
        <f t="shared" si="32"/>
        <v>0.0828</v>
      </c>
      <c r="S198" s="177">
        <v>0</v>
      </c>
      <c r="T198" s="178">
        <f t="shared" si="3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79" t="s">
        <v>194</v>
      </c>
      <c r="AT198" s="179" t="s">
        <v>122</v>
      </c>
      <c r="AU198" s="179" t="s">
        <v>80</v>
      </c>
      <c r="AY198" s="17" t="s">
        <v>119</v>
      </c>
      <c r="BE198" s="180">
        <f t="shared" si="34"/>
        <v>0</v>
      </c>
      <c r="BF198" s="180">
        <f t="shared" si="35"/>
        <v>0</v>
      </c>
      <c r="BG198" s="180">
        <f t="shared" si="36"/>
        <v>0</v>
      </c>
      <c r="BH198" s="180">
        <f t="shared" si="37"/>
        <v>0</v>
      </c>
      <c r="BI198" s="180">
        <f t="shared" si="38"/>
        <v>0</v>
      </c>
      <c r="BJ198" s="17" t="s">
        <v>78</v>
      </c>
      <c r="BK198" s="180">
        <f t="shared" si="39"/>
        <v>0</v>
      </c>
      <c r="BL198" s="17" t="s">
        <v>194</v>
      </c>
      <c r="BM198" s="179" t="s">
        <v>477</v>
      </c>
    </row>
    <row r="199" spans="1:65" s="2" customFormat="1" ht="24">
      <c r="A199" s="34"/>
      <c r="B199" s="35"/>
      <c r="C199" s="168" t="s">
        <v>478</v>
      </c>
      <c r="D199" s="168" t="s">
        <v>122</v>
      </c>
      <c r="E199" s="169" t="s">
        <v>479</v>
      </c>
      <c r="F199" s="170" t="s">
        <v>480</v>
      </c>
      <c r="G199" s="171" t="s">
        <v>188</v>
      </c>
      <c r="H199" s="172">
        <v>190</v>
      </c>
      <c r="I199" s="173"/>
      <c r="J199" s="174">
        <f t="shared" si="30"/>
        <v>0</v>
      </c>
      <c r="K199" s="170" t="s">
        <v>126</v>
      </c>
      <c r="L199" s="39"/>
      <c r="M199" s="175" t="s">
        <v>19</v>
      </c>
      <c r="N199" s="176" t="s">
        <v>44</v>
      </c>
      <c r="O199" s="64"/>
      <c r="P199" s="177">
        <f t="shared" si="31"/>
        <v>0</v>
      </c>
      <c r="Q199" s="177">
        <v>7E-05</v>
      </c>
      <c r="R199" s="177">
        <f t="shared" si="32"/>
        <v>0.0133</v>
      </c>
      <c r="S199" s="177">
        <v>0</v>
      </c>
      <c r="T199" s="178">
        <f t="shared" si="3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79" t="s">
        <v>194</v>
      </c>
      <c r="AT199" s="179" t="s">
        <v>122</v>
      </c>
      <c r="AU199" s="179" t="s">
        <v>80</v>
      </c>
      <c r="AY199" s="17" t="s">
        <v>119</v>
      </c>
      <c r="BE199" s="180">
        <f t="shared" si="34"/>
        <v>0</v>
      </c>
      <c r="BF199" s="180">
        <f t="shared" si="35"/>
        <v>0</v>
      </c>
      <c r="BG199" s="180">
        <f t="shared" si="36"/>
        <v>0</v>
      </c>
      <c r="BH199" s="180">
        <f t="shared" si="37"/>
        <v>0</v>
      </c>
      <c r="BI199" s="180">
        <f t="shared" si="38"/>
        <v>0</v>
      </c>
      <c r="BJ199" s="17" t="s">
        <v>78</v>
      </c>
      <c r="BK199" s="180">
        <f t="shared" si="39"/>
        <v>0</v>
      </c>
      <c r="BL199" s="17" t="s">
        <v>194</v>
      </c>
      <c r="BM199" s="179" t="s">
        <v>481</v>
      </c>
    </row>
    <row r="200" spans="2:51" s="13" customFormat="1" ht="11.25">
      <c r="B200" s="181"/>
      <c r="C200" s="182"/>
      <c r="D200" s="183" t="s">
        <v>139</v>
      </c>
      <c r="E200" s="184" t="s">
        <v>19</v>
      </c>
      <c r="F200" s="185" t="s">
        <v>482</v>
      </c>
      <c r="G200" s="182"/>
      <c r="H200" s="186">
        <v>100</v>
      </c>
      <c r="I200" s="187"/>
      <c r="J200" s="182"/>
      <c r="K200" s="182"/>
      <c r="L200" s="188"/>
      <c r="M200" s="189"/>
      <c r="N200" s="190"/>
      <c r="O200" s="190"/>
      <c r="P200" s="190"/>
      <c r="Q200" s="190"/>
      <c r="R200" s="190"/>
      <c r="S200" s="190"/>
      <c r="T200" s="191"/>
      <c r="AT200" s="192" t="s">
        <v>139</v>
      </c>
      <c r="AU200" s="192" t="s">
        <v>80</v>
      </c>
      <c r="AV200" s="13" t="s">
        <v>80</v>
      </c>
      <c r="AW200" s="13" t="s">
        <v>34</v>
      </c>
      <c r="AX200" s="13" t="s">
        <v>73</v>
      </c>
      <c r="AY200" s="192" t="s">
        <v>119</v>
      </c>
    </row>
    <row r="201" spans="2:51" s="13" customFormat="1" ht="11.25">
      <c r="B201" s="181"/>
      <c r="C201" s="182"/>
      <c r="D201" s="183" t="s">
        <v>139</v>
      </c>
      <c r="E201" s="184" t="s">
        <v>19</v>
      </c>
      <c r="F201" s="185" t="s">
        <v>483</v>
      </c>
      <c r="G201" s="182"/>
      <c r="H201" s="186">
        <v>40</v>
      </c>
      <c r="I201" s="187"/>
      <c r="J201" s="182"/>
      <c r="K201" s="182"/>
      <c r="L201" s="188"/>
      <c r="M201" s="189"/>
      <c r="N201" s="190"/>
      <c r="O201" s="190"/>
      <c r="P201" s="190"/>
      <c r="Q201" s="190"/>
      <c r="R201" s="190"/>
      <c r="S201" s="190"/>
      <c r="T201" s="191"/>
      <c r="AT201" s="192" t="s">
        <v>139</v>
      </c>
      <c r="AU201" s="192" t="s">
        <v>80</v>
      </c>
      <c r="AV201" s="13" t="s">
        <v>80</v>
      </c>
      <c r="AW201" s="13" t="s">
        <v>34</v>
      </c>
      <c r="AX201" s="13" t="s">
        <v>73</v>
      </c>
      <c r="AY201" s="192" t="s">
        <v>119</v>
      </c>
    </row>
    <row r="202" spans="2:51" s="13" customFormat="1" ht="11.25">
      <c r="B202" s="181"/>
      <c r="C202" s="182"/>
      <c r="D202" s="183" t="s">
        <v>139</v>
      </c>
      <c r="E202" s="184" t="s">
        <v>19</v>
      </c>
      <c r="F202" s="185" t="s">
        <v>484</v>
      </c>
      <c r="G202" s="182"/>
      <c r="H202" s="186">
        <v>50</v>
      </c>
      <c r="I202" s="187"/>
      <c r="J202" s="182"/>
      <c r="K202" s="182"/>
      <c r="L202" s="188"/>
      <c r="M202" s="189"/>
      <c r="N202" s="190"/>
      <c r="O202" s="190"/>
      <c r="P202" s="190"/>
      <c r="Q202" s="190"/>
      <c r="R202" s="190"/>
      <c r="S202" s="190"/>
      <c r="T202" s="191"/>
      <c r="AT202" s="192" t="s">
        <v>139</v>
      </c>
      <c r="AU202" s="192" t="s">
        <v>80</v>
      </c>
      <c r="AV202" s="13" t="s">
        <v>80</v>
      </c>
      <c r="AW202" s="13" t="s">
        <v>34</v>
      </c>
      <c r="AX202" s="13" t="s">
        <v>73</v>
      </c>
      <c r="AY202" s="192" t="s">
        <v>119</v>
      </c>
    </row>
    <row r="203" spans="2:51" s="14" customFormat="1" ht="11.25">
      <c r="B203" s="207"/>
      <c r="C203" s="208"/>
      <c r="D203" s="183" t="s">
        <v>139</v>
      </c>
      <c r="E203" s="209" t="s">
        <v>19</v>
      </c>
      <c r="F203" s="210" t="s">
        <v>485</v>
      </c>
      <c r="G203" s="208"/>
      <c r="H203" s="211">
        <v>190</v>
      </c>
      <c r="I203" s="212"/>
      <c r="J203" s="208"/>
      <c r="K203" s="208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139</v>
      </c>
      <c r="AU203" s="217" t="s">
        <v>80</v>
      </c>
      <c r="AV203" s="14" t="s">
        <v>127</v>
      </c>
      <c r="AW203" s="14" t="s">
        <v>34</v>
      </c>
      <c r="AX203" s="14" t="s">
        <v>78</v>
      </c>
      <c r="AY203" s="217" t="s">
        <v>119</v>
      </c>
    </row>
    <row r="204" spans="1:65" s="2" customFormat="1" ht="33" customHeight="1">
      <c r="A204" s="34"/>
      <c r="B204" s="35"/>
      <c r="C204" s="168" t="s">
        <v>486</v>
      </c>
      <c r="D204" s="168" t="s">
        <v>122</v>
      </c>
      <c r="E204" s="169" t="s">
        <v>487</v>
      </c>
      <c r="F204" s="170" t="s">
        <v>488</v>
      </c>
      <c r="G204" s="171" t="s">
        <v>188</v>
      </c>
      <c r="H204" s="172">
        <v>120</v>
      </c>
      <c r="I204" s="173"/>
      <c r="J204" s="174">
        <f>ROUND(I204*H204,2)</f>
        <v>0</v>
      </c>
      <c r="K204" s="170" t="s">
        <v>126</v>
      </c>
      <c r="L204" s="39"/>
      <c r="M204" s="175" t="s">
        <v>19</v>
      </c>
      <c r="N204" s="176" t="s">
        <v>44</v>
      </c>
      <c r="O204" s="64"/>
      <c r="P204" s="177">
        <f>O204*H204</f>
        <v>0</v>
      </c>
      <c r="Q204" s="177">
        <v>9E-05</v>
      </c>
      <c r="R204" s="177">
        <f>Q204*H204</f>
        <v>0.0108</v>
      </c>
      <c r="S204" s="177">
        <v>0</v>
      </c>
      <c r="T204" s="17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79" t="s">
        <v>194</v>
      </c>
      <c r="AT204" s="179" t="s">
        <v>122</v>
      </c>
      <c r="AU204" s="179" t="s">
        <v>80</v>
      </c>
      <c r="AY204" s="17" t="s">
        <v>119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7" t="s">
        <v>78</v>
      </c>
      <c r="BK204" s="180">
        <f>ROUND(I204*H204,2)</f>
        <v>0</v>
      </c>
      <c r="BL204" s="17" t="s">
        <v>194</v>
      </c>
      <c r="BM204" s="179" t="s">
        <v>489</v>
      </c>
    </row>
    <row r="205" spans="2:51" s="13" customFormat="1" ht="11.25">
      <c r="B205" s="181"/>
      <c r="C205" s="182"/>
      <c r="D205" s="183" t="s">
        <v>139</v>
      </c>
      <c r="E205" s="184" t="s">
        <v>19</v>
      </c>
      <c r="F205" s="185" t="s">
        <v>490</v>
      </c>
      <c r="G205" s="182"/>
      <c r="H205" s="186">
        <v>70</v>
      </c>
      <c r="I205" s="187"/>
      <c r="J205" s="182"/>
      <c r="K205" s="182"/>
      <c r="L205" s="188"/>
      <c r="M205" s="189"/>
      <c r="N205" s="190"/>
      <c r="O205" s="190"/>
      <c r="P205" s="190"/>
      <c r="Q205" s="190"/>
      <c r="R205" s="190"/>
      <c r="S205" s="190"/>
      <c r="T205" s="191"/>
      <c r="AT205" s="192" t="s">
        <v>139</v>
      </c>
      <c r="AU205" s="192" t="s">
        <v>80</v>
      </c>
      <c r="AV205" s="13" t="s">
        <v>80</v>
      </c>
      <c r="AW205" s="13" t="s">
        <v>34</v>
      </c>
      <c r="AX205" s="13" t="s">
        <v>73</v>
      </c>
      <c r="AY205" s="192" t="s">
        <v>119</v>
      </c>
    </row>
    <row r="206" spans="2:51" s="13" customFormat="1" ht="11.25">
      <c r="B206" s="181"/>
      <c r="C206" s="182"/>
      <c r="D206" s="183" t="s">
        <v>139</v>
      </c>
      <c r="E206" s="184" t="s">
        <v>19</v>
      </c>
      <c r="F206" s="185" t="s">
        <v>491</v>
      </c>
      <c r="G206" s="182"/>
      <c r="H206" s="186">
        <v>20</v>
      </c>
      <c r="I206" s="187"/>
      <c r="J206" s="182"/>
      <c r="K206" s="182"/>
      <c r="L206" s="188"/>
      <c r="M206" s="189"/>
      <c r="N206" s="190"/>
      <c r="O206" s="190"/>
      <c r="P206" s="190"/>
      <c r="Q206" s="190"/>
      <c r="R206" s="190"/>
      <c r="S206" s="190"/>
      <c r="T206" s="191"/>
      <c r="AT206" s="192" t="s">
        <v>139</v>
      </c>
      <c r="AU206" s="192" t="s">
        <v>80</v>
      </c>
      <c r="AV206" s="13" t="s">
        <v>80</v>
      </c>
      <c r="AW206" s="13" t="s">
        <v>34</v>
      </c>
      <c r="AX206" s="13" t="s">
        <v>73</v>
      </c>
      <c r="AY206" s="192" t="s">
        <v>119</v>
      </c>
    </row>
    <row r="207" spans="2:51" s="13" customFormat="1" ht="11.25">
      <c r="B207" s="181"/>
      <c r="C207" s="182"/>
      <c r="D207" s="183" t="s">
        <v>139</v>
      </c>
      <c r="E207" s="184" t="s">
        <v>19</v>
      </c>
      <c r="F207" s="185" t="s">
        <v>492</v>
      </c>
      <c r="G207" s="182"/>
      <c r="H207" s="186">
        <v>30</v>
      </c>
      <c r="I207" s="187"/>
      <c r="J207" s="182"/>
      <c r="K207" s="182"/>
      <c r="L207" s="188"/>
      <c r="M207" s="189"/>
      <c r="N207" s="190"/>
      <c r="O207" s="190"/>
      <c r="P207" s="190"/>
      <c r="Q207" s="190"/>
      <c r="R207" s="190"/>
      <c r="S207" s="190"/>
      <c r="T207" s="191"/>
      <c r="AT207" s="192" t="s">
        <v>139</v>
      </c>
      <c r="AU207" s="192" t="s">
        <v>80</v>
      </c>
      <c r="AV207" s="13" t="s">
        <v>80</v>
      </c>
      <c r="AW207" s="13" t="s">
        <v>34</v>
      </c>
      <c r="AX207" s="13" t="s">
        <v>73</v>
      </c>
      <c r="AY207" s="192" t="s">
        <v>119</v>
      </c>
    </row>
    <row r="208" spans="2:51" s="14" customFormat="1" ht="11.25">
      <c r="B208" s="207"/>
      <c r="C208" s="208"/>
      <c r="D208" s="183" t="s">
        <v>139</v>
      </c>
      <c r="E208" s="209" t="s">
        <v>19</v>
      </c>
      <c r="F208" s="210" t="s">
        <v>485</v>
      </c>
      <c r="G208" s="208"/>
      <c r="H208" s="211">
        <v>120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139</v>
      </c>
      <c r="AU208" s="217" t="s">
        <v>80</v>
      </c>
      <c r="AV208" s="14" t="s">
        <v>127</v>
      </c>
      <c r="AW208" s="14" t="s">
        <v>34</v>
      </c>
      <c r="AX208" s="14" t="s">
        <v>78</v>
      </c>
      <c r="AY208" s="217" t="s">
        <v>119</v>
      </c>
    </row>
    <row r="209" spans="1:65" s="2" customFormat="1" ht="33" customHeight="1">
      <c r="A209" s="34"/>
      <c r="B209" s="35"/>
      <c r="C209" s="168" t="s">
        <v>493</v>
      </c>
      <c r="D209" s="168" t="s">
        <v>122</v>
      </c>
      <c r="E209" s="169" t="s">
        <v>494</v>
      </c>
      <c r="F209" s="170" t="s">
        <v>495</v>
      </c>
      <c r="G209" s="171" t="s">
        <v>188</v>
      </c>
      <c r="H209" s="172">
        <v>24</v>
      </c>
      <c r="I209" s="173"/>
      <c r="J209" s="174">
        <f>ROUND(I209*H209,2)</f>
        <v>0</v>
      </c>
      <c r="K209" s="170" t="s">
        <v>126</v>
      </c>
      <c r="L209" s="39"/>
      <c r="M209" s="175" t="s">
        <v>19</v>
      </c>
      <c r="N209" s="176" t="s">
        <v>44</v>
      </c>
      <c r="O209" s="64"/>
      <c r="P209" s="177">
        <f>O209*H209</f>
        <v>0</v>
      </c>
      <c r="Q209" s="177">
        <v>0.00012</v>
      </c>
      <c r="R209" s="177">
        <f>Q209*H209</f>
        <v>0.00288</v>
      </c>
      <c r="S209" s="177">
        <v>0</v>
      </c>
      <c r="T209" s="17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79" t="s">
        <v>194</v>
      </c>
      <c r="AT209" s="179" t="s">
        <v>122</v>
      </c>
      <c r="AU209" s="179" t="s">
        <v>80</v>
      </c>
      <c r="AY209" s="17" t="s">
        <v>119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7" t="s">
        <v>78</v>
      </c>
      <c r="BK209" s="180">
        <f>ROUND(I209*H209,2)</f>
        <v>0</v>
      </c>
      <c r="BL209" s="17" t="s">
        <v>194</v>
      </c>
      <c r="BM209" s="179" t="s">
        <v>496</v>
      </c>
    </row>
    <row r="210" spans="2:51" s="13" customFormat="1" ht="11.25">
      <c r="B210" s="181"/>
      <c r="C210" s="182"/>
      <c r="D210" s="183" t="s">
        <v>139</v>
      </c>
      <c r="E210" s="184" t="s">
        <v>19</v>
      </c>
      <c r="F210" s="185" t="s">
        <v>497</v>
      </c>
      <c r="G210" s="182"/>
      <c r="H210" s="186">
        <v>24</v>
      </c>
      <c r="I210" s="187"/>
      <c r="J210" s="182"/>
      <c r="K210" s="182"/>
      <c r="L210" s="188"/>
      <c r="M210" s="189"/>
      <c r="N210" s="190"/>
      <c r="O210" s="190"/>
      <c r="P210" s="190"/>
      <c r="Q210" s="190"/>
      <c r="R210" s="190"/>
      <c r="S210" s="190"/>
      <c r="T210" s="191"/>
      <c r="AT210" s="192" t="s">
        <v>139</v>
      </c>
      <c r="AU210" s="192" t="s">
        <v>80</v>
      </c>
      <c r="AV210" s="13" t="s">
        <v>80</v>
      </c>
      <c r="AW210" s="13" t="s">
        <v>34</v>
      </c>
      <c r="AX210" s="13" t="s">
        <v>78</v>
      </c>
      <c r="AY210" s="192" t="s">
        <v>119</v>
      </c>
    </row>
    <row r="211" spans="1:65" s="2" customFormat="1" ht="24">
      <c r="A211" s="34"/>
      <c r="B211" s="35"/>
      <c r="C211" s="168" t="s">
        <v>498</v>
      </c>
      <c r="D211" s="168" t="s">
        <v>122</v>
      </c>
      <c r="E211" s="169" t="s">
        <v>499</v>
      </c>
      <c r="F211" s="170" t="s">
        <v>500</v>
      </c>
      <c r="G211" s="171" t="s">
        <v>244</v>
      </c>
      <c r="H211" s="172">
        <v>0.721</v>
      </c>
      <c r="I211" s="173"/>
      <c r="J211" s="174">
        <f>ROUND(I211*H211,2)</f>
        <v>0</v>
      </c>
      <c r="K211" s="170" t="s">
        <v>126</v>
      </c>
      <c r="L211" s="39"/>
      <c r="M211" s="175" t="s">
        <v>19</v>
      </c>
      <c r="N211" s="176" t="s">
        <v>44</v>
      </c>
      <c r="O211" s="64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79" t="s">
        <v>194</v>
      </c>
      <c r="AT211" s="179" t="s">
        <v>122</v>
      </c>
      <c r="AU211" s="179" t="s">
        <v>80</v>
      </c>
      <c r="AY211" s="17" t="s">
        <v>119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7" t="s">
        <v>78</v>
      </c>
      <c r="BK211" s="180">
        <f>ROUND(I211*H211,2)</f>
        <v>0</v>
      </c>
      <c r="BL211" s="17" t="s">
        <v>194</v>
      </c>
      <c r="BM211" s="179" t="s">
        <v>501</v>
      </c>
    </row>
    <row r="212" spans="2:63" s="12" customFormat="1" ht="22.9" customHeight="1">
      <c r="B212" s="152"/>
      <c r="C212" s="153"/>
      <c r="D212" s="154" t="s">
        <v>72</v>
      </c>
      <c r="E212" s="166" t="s">
        <v>502</v>
      </c>
      <c r="F212" s="166" t="s">
        <v>503</v>
      </c>
      <c r="G212" s="153"/>
      <c r="H212" s="153"/>
      <c r="I212" s="156"/>
      <c r="J212" s="167">
        <f>BK212</f>
        <v>0</v>
      </c>
      <c r="K212" s="153"/>
      <c r="L212" s="158"/>
      <c r="M212" s="159"/>
      <c r="N212" s="160"/>
      <c r="O212" s="160"/>
      <c r="P212" s="161">
        <f>SUM(P213:P234)</f>
        <v>0</v>
      </c>
      <c r="Q212" s="160"/>
      <c r="R212" s="161">
        <f>SUM(R213:R234)</f>
        <v>0.11546000000000001</v>
      </c>
      <c r="S212" s="160"/>
      <c r="T212" s="162">
        <f>SUM(T213:T234)</f>
        <v>0</v>
      </c>
      <c r="AR212" s="163" t="s">
        <v>80</v>
      </c>
      <c r="AT212" s="164" t="s">
        <v>72</v>
      </c>
      <c r="AU212" s="164" t="s">
        <v>78</v>
      </c>
      <c r="AY212" s="163" t="s">
        <v>119</v>
      </c>
      <c r="BK212" s="165">
        <f>SUM(BK213:BK234)</f>
        <v>0</v>
      </c>
    </row>
    <row r="213" spans="1:65" s="2" customFormat="1" ht="16.5" customHeight="1">
      <c r="A213" s="34"/>
      <c r="B213" s="35"/>
      <c r="C213" s="168" t="s">
        <v>504</v>
      </c>
      <c r="D213" s="168" t="s">
        <v>122</v>
      </c>
      <c r="E213" s="169" t="s">
        <v>505</v>
      </c>
      <c r="F213" s="170" t="s">
        <v>506</v>
      </c>
      <c r="G213" s="171" t="s">
        <v>125</v>
      </c>
      <c r="H213" s="172">
        <v>12</v>
      </c>
      <c r="I213" s="173"/>
      <c r="J213" s="174">
        <f aca="true" t="shared" si="40" ref="J213:J234">ROUND(I213*H213,2)</f>
        <v>0</v>
      </c>
      <c r="K213" s="170" t="s">
        <v>126</v>
      </c>
      <c r="L213" s="39"/>
      <c r="M213" s="175" t="s">
        <v>19</v>
      </c>
      <c r="N213" s="176" t="s">
        <v>44</v>
      </c>
      <c r="O213" s="64"/>
      <c r="P213" s="177">
        <f aca="true" t="shared" si="41" ref="P213:P234">O213*H213</f>
        <v>0</v>
      </c>
      <c r="Q213" s="177">
        <v>0.00024</v>
      </c>
      <c r="R213" s="177">
        <f aca="true" t="shared" si="42" ref="R213:R234">Q213*H213</f>
        <v>0.00288</v>
      </c>
      <c r="S213" s="177">
        <v>0</v>
      </c>
      <c r="T213" s="178">
        <f aca="true" t="shared" si="43" ref="T213:T234"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79" t="s">
        <v>194</v>
      </c>
      <c r="AT213" s="179" t="s">
        <v>122</v>
      </c>
      <c r="AU213" s="179" t="s">
        <v>80</v>
      </c>
      <c r="AY213" s="17" t="s">
        <v>119</v>
      </c>
      <c r="BE213" s="180">
        <f aca="true" t="shared" si="44" ref="BE213:BE234">IF(N213="základní",J213,0)</f>
        <v>0</v>
      </c>
      <c r="BF213" s="180">
        <f aca="true" t="shared" si="45" ref="BF213:BF234">IF(N213="snížená",J213,0)</f>
        <v>0</v>
      </c>
      <c r="BG213" s="180">
        <f aca="true" t="shared" si="46" ref="BG213:BG234">IF(N213="zákl. přenesená",J213,0)</f>
        <v>0</v>
      </c>
      <c r="BH213" s="180">
        <f aca="true" t="shared" si="47" ref="BH213:BH234">IF(N213="sníž. přenesená",J213,0)</f>
        <v>0</v>
      </c>
      <c r="BI213" s="180">
        <f aca="true" t="shared" si="48" ref="BI213:BI234">IF(N213="nulová",J213,0)</f>
        <v>0</v>
      </c>
      <c r="BJ213" s="17" t="s">
        <v>78</v>
      </c>
      <c r="BK213" s="180">
        <f aca="true" t="shared" si="49" ref="BK213:BK234">ROUND(I213*H213,2)</f>
        <v>0</v>
      </c>
      <c r="BL213" s="17" t="s">
        <v>194</v>
      </c>
      <c r="BM213" s="179" t="s">
        <v>507</v>
      </c>
    </row>
    <row r="214" spans="1:65" s="2" customFormat="1" ht="16.5" customHeight="1">
      <c r="A214" s="34"/>
      <c r="B214" s="35"/>
      <c r="C214" s="168" t="s">
        <v>508</v>
      </c>
      <c r="D214" s="168" t="s">
        <v>122</v>
      </c>
      <c r="E214" s="169" t="s">
        <v>509</v>
      </c>
      <c r="F214" s="170" t="s">
        <v>510</v>
      </c>
      <c r="G214" s="171" t="s">
        <v>125</v>
      </c>
      <c r="H214" s="172">
        <v>1</v>
      </c>
      <c r="I214" s="173"/>
      <c r="J214" s="174">
        <f t="shared" si="40"/>
        <v>0</v>
      </c>
      <c r="K214" s="170" t="s">
        <v>126</v>
      </c>
      <c r="L214" s="39"/>
      <c r="M214" s="175" t="s">
        <v>19</v>
      </c>
      <c r="N214" s="176" t="s">
        <v>44</v>
      </c>
      <c r="O214" s="64"/>
      <c r="P214" s="177">
        <f t="shared" si="41"/>
        <v>0</v>
      </c>
      <c r="Q214" s="177">
        <v>0.00062</v>
      </c>
      <c r="R214" s="177">
        <f t="shared" si="42"/>
        <v>0.00062</v>
      </c>
      <c r="S214" s="177">
        <v>0</v>
      </c>
      <c r="T214" s="178">
        <f t="shared" si="4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79" t="s">
        <v>194</v>
      </c>
      <c r="AT214" s="179" t="s">
        <v>122</v>
      </c>
      <c r="AU214" s="179" t="s">
        <v>80</v>
      </c>
      <c r="AY214" s="17" t="s">
        <v>119</v>
      </c>
      <c r="BE214" s="180">
        <f t="shared" si="44"/>
        <v>0</v>
      </c>
      <c r="BF214" s="180">
        <f t="shared" si="45"/>
        <v>0</v>
      </c>
      <c r="BG214" s="180">
        <f t="shared" si="46"/>
        <v>0</v>
      </c>
      <c r="BH214" s="180">
        <f t="shared" si="47"/>
        <v>0</v>
      </c>
      <c r="BI214" s="180">
        <f t="shared" si="48"/>
        <v>0</v>
      </c>
      <c r="BJ214" s="17" t="s">
        <v>78</v>
      </c>
      <c r="BK214" s="180">
        <f t="shared" si="49"/>
        <v>0</v>
      </c>
      <c r="BL214" s="17" t="s">
        <v>194</v>
      </c>
      <c r="BM214" s="179" t="s">
        <v>511</v>
      </c>
    </row>
    <row r="215" spans="1:65" s="2" customFormat="1" ht="16.5" customHeight="1">
      <c r="A215" s="34"/>
      <c r="B215" s="35"/>
      <c r="C215" s="168" t="s">
        <v>512</v>
      </c>
      <c r="D215" s="168" t="s">
        <v>122</v>
      </c>
      <c r="E215" s="169" t="s">
        <v>513</v>
      </c>
      <c r="F215" s="170" t="s">
        <v>514</v>
      </c>
      <c r="G215" s="171" t="s">
        <v>125</v>
      </c>
      <c r="H215" s="172">
        <v>1</v>
      </c>
      <c r="I215" s="173"/>
      <c r="J215" s="174">
        <f t="shared" si="40"/>
        <v>0</v>
      </c>
      <c r="K215" s="170" t="s">
        <v>126</v>
      </c>
      <c r="L215" s="39"/>
      <c r="M215" s="175" t="s">
        <v>19</v>
      </c>
      <c r="N215" s="176" t="s">
        <v>44</v>
      </c>
      <c r="O215" s="64"/>
      <c r="P215" s="177">
        <f t="shared" si="41"/>
        <v>0</v>
      </c>
      <c r="Q215" s="177">
        <v>0.00097</v>
      </c>
      <c r="R215" s="177">
        <f t="shared" si="42"/>
        <v>0.00097</v>
      </c>
      <c r="S215" s="177">
        <v>0</v>
      </c>
      <c r="T215" s="178">
        <f t="shared" si="4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79" t="s">
        <v>194</v>
      </c>
      <c r="AT215" s="179" t="s">
        <v>122</v>
      </c>
      <c r="AU215" s="179" t="s">
        <v>80</v>
      </c>
      <c r="AY215" s="17" t="s">
        <v>119</v>
      </c>
      <c r="BE215" s="180">
        <f t="shared" si="44"/>
        <v>0</v>
      </c>
      <c r="BF215" s="180">
        <f t="shared" si="45"/>
        <v>0</v>
      </c>
      <c r="BG215" s="180">
        <f t="shared" si="46"/>
        <v>0</v>
      </c>
      <c r="BH215" s="180">
        <f t="shared" si="47"/>
        <v>0</v>
      </c>
      <c r="BI215" s="180">
        <f t="shared" si="48"/>
        <v>0</v>
      </c>
      <c r="BJ215" s="17" t="s">
        <v>78</v>
      </c>
      <c r="BK215" s="180">
        <f t="shared" si="49"/>
        <v>0</v>
      </c>
      <c r="BL215" s="17" t="s">
        <v>194</v>
      </c>
      <c r="BM215" s="179" t="s">
        <v>515</v>
      </c>
    </row>
    <row r="216" spans="1:65" s="2" customFormat="1" ht="21.75" customHeight="1">
      <c r="A216" s="34"/>
      <c r="B216" s="35"/>
      <c r="C216" s="168" t="s">
        <v>516</v>
      </c>
      <c r="D216" s="168" t="s">
        <v>122</v>
      </c>
      <c r="E216" s="169" t="s">
        <v>517</v>
      </c>
      <c r="F216" s="170" t="s">
        <v>518</v>
      </c>
      <c r="G216" s="171" t="s">
        <v>125</v>
      </c>
      <c r="H216" s="172">
        <v>64</v>
      </c>
      <c r="I216" s="173"/>
      <c r="J216" s="174">
        <f t="shared" si="40"/>
        <v>0</v>
      </c>
      <c r="K216" s="170" t="s">
        <v>126</v>
      </c>
      <c r="L216" s="39"/>
      <c r="M216" s="175" t="s">
        <v>19</v>
      </c>
      <c r="N216" s="176" t="s">
        <v>44</v>
      </c>
      <c r="O216" s="64"/>
      <c r="P216" s="177">
        <f t="shared" si="41"/>
        <v>0</v>
      </c>
      <c r="Q216" s="177">
        <v>0.00029</v>
      </c>
      <c r="R216" s="177">
        <f t="shared" si="42"/>
        <v>0.01856</v>
      </c>
      <c r="S216" s="177">
        <v>0</v>
      </c>
      <c r="T216" s="178">
        <f t="shared" si="4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79" t="s">
        <v>194</v>
      </c>
      <c r="AT216" s="179" t="s">
        <v>122</v>
      </c>
      <c r="AU216" s="179" t="s">
        <v>80</v>
      </c>
      <c r="AY216" s="17" t="s">
        <v>119</v>
      </c>
      <c r="BE216" s="180">
        <f t="shared" si="44"/>
        <v>0</v>
      </c>
      <c r="BF216" s="180">
        <f t="shared" si="45"/>
        <v>0</v>
      </c>
      <c r="BG216" s="180">
        <f t="shared" si="46"/>
        <v>0</v>
      </c>
      <c r="BH216" s="180">
        <f t="shared" si="47"/>
        <v>0</v>
      </c>
      <c r="BI216" s="180">
        <f t="shared" si="48"/>
        <v>0</v>
      </c>
      <c r="BJ216" s="17" t="s">
        <v>78</v>
      </c>
      <c r="BK216" s="180">
        <f t="shared" si="49"/>
        <v>0</v>
      </c>
      <c r="BL216" s="17" t="s">
        <v>194</v>
      </c>
      <c r="BM216" s="179" t="s">
        <v>519</v>
      </c>
    </row>
    <row r="217" spans="1:65" s="2" customFormat="1" ht="24">
      <c r="A217" s="34"/>
      <c r="B217" s="35"/>
      <c r="C217" s="168" t="s">
        <v>520</v>
      </c>
      <c r="D217" s="168" t="s">
        <v>122</v>
      </c>
      <c r="E217" s="169" t="s">
        <v>521</v>
      </c>
      <c r="F217" s="170" t="s">
        <v>522</v>
      </c>
      <c r="G217" s="171" t="s">
        <v>192</v>
      </c>
      <c r="H217" s="172">
        <v>64</v>
      </c>
      <c r="I217" s="173"/>
      <c r="J217" s="174">
        <f t="shared" si="40"/>
        <v>0</v>
      </c>
      <c r="K217" s="170" t="s">
        <v>126</v>
      </c>
      <c r="L217" s="39"/>
      <c r="M217" s="175" t="s">
        <v>19</v>
      </c>
      <c r="N217" s="176" t="s">
        <v>44</v>
      </c>
      <c r="O217" s="64"/>
      <c r="P217" s="177">
        <f t="shared" si="41"/>
        <v>0</v>
      </c>
      <c r="Q217" s="177">
        <v>0.00027</v>
      </c>
      <c r="R217" s="177">
        <f t="shared" si="42"/>
        <v>0.01728</v>
      </c>
      <c r="S217" s="177">
        <v>0</v>
      </c>
      <c r="T217" s="178">
        <f t="shared" si="4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79" t="s">
        <v>194</v>
      </c>
      <c r="AT217" s="179" t="s">
        <v>122</v>
      </c>
      <c r="AU217" s="179" t="s">
        <v>80</v>
      </c>
      <c r="AY217" s="17" t="s">
        <v>119</v>
      </c>
      <c r="BE217" s="180">
        <f t="shared" si="44"/>
        <v>0</v>
      </c>
      <c r="BF217" s="180">
        <f t="shared" si="45"/>
        <v>0</v>
      </c>
      <c r="BG217" s="180">
        <f t="shared" si="46"/>
        <v>0</v>
      </c>
      <c r="BH217" s="180">
        <f t="shared" si="47"/>
        <v>0</v>
      </c>
      <c r="BI217" s="180">
        <f t="shared" si="48"/>
        <v>0</v>
      </c>
      <c r="BJ217" s="17" t="s">
        <v>78</v>
      </c>
      <c r="BK217" s="180">
        <f t="shared" si="49"/>
        <v>0</v>
      </c>
      <c r="BL217" s="17" t="s">
        <v>194</v>
      </c>
      <c r="BM217" s="179" t="s">
        <v>523</v>
      </c>
    </row>
    <row r="218" spans="1:65" s="2" customFormat="1" ht="16.5" customHeight="1">
      <c r="A218" s="34"/>
      <c r="B218" s="35"/>
      <c r="C218" s="168" t="s">
        <v>524</v>
      </c>
      <c r="D218" s="168" t="s">
        <v>122</v>
      </c>
      <c r="E218" s="169" t="s">
        <v>525</v>
      </c>
      <c r="F218" s="170" t="s">
        <v>526</v>
      </c>
      <c r="G218" s="171" t="s">
        <v>125</v>
      </c>
      <c r="H218" s="172">
        <v>3</v>
      </c>
      <c r="I218" s="173"/>
      <c r="J218" s="174">
        <f t="shared" si="40"/>
        <v>0</v>
      </c>
      <c r="K218" s="170" t="s">
        <v>126</v>
      </c>
      <c r="L218" s="39"/>
      <c r="M218" s="175" t="s">
        <v>19</v>
      </c>
      <c r="N218" s="176" t="s">
        <v>44</v>
      </c>
      <c r="O218" s="64"/>
      <c r="P218" s="177">
        <f t="shared" si="41"/>
        <v>0</v>
      </c>
      <c r="Q218" s="177">
        <v>0.00038</v>
      </c>
      <c r="R218" s="177">
        <f t="shared" si="42"/>
        <v>0.00114</v>
      </c>
      <c r="S218" s="177">
        <v>0</v>
      </c>
      <c r="T218" s="178">
        <f t="shared" si="4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79" t="s">
        <v>194</v>
      </c>
      <c r="AT218" s="179" t="s">
        <v>122</v>
      </c>
      <c r="AU218" s="179" t="s">
        <v>80</v>
      </c>
      <c r="AY218" s="17" t="s">
        <v>119</v>
      </c>
      <c r="BE218" s="180">
        <f t="shared" si="44"/>
        <v>0</v>
      </c>
      <c r="BF218" s="180">
        <f t="shared" si="45"/>
        <v>0</v>
      </c>
      <c r="BG218" s="180">
        <f t="shared" si="46"/>
        <v>0</v>
      </c>
      <c r="BH218" s="180">
        <f t="shared" si="47"/>
        <v>0</v>
      </c>
      <c r="BI218" s="180">
        <f t="shared" si="48"/>
        <v>0</v>
      </c>
      <c r="BJ218" s="17" t="s">
        <v>78</v>
      </c>
      <c r="BK218" s="180">
        <f t="shared" si="49"/>
        <v>0</v>
      </c>
      <c r="BL218" s="17" t="s">
        <v>194</v>
      </c>
      <c r="BM218" s="179" t="s">
        <v>527</v>
      </c>
    </row>
    <row r="219" spans="1:65" s="2" customFormat="1" ht="16.5" customHeight="1">
      <c r="A219" s="34"/>
      <c r="B219" s="35"/>
      <c r="C219" s="168" t="s">
        <v>528</v>
      </c>
      <c r="D219" s="168" t="s">
        <v>122</v>
      </c>
      <c r="E219" s="169" t="s">
        <v>529</v>
      </c>
      <c r="F219" s="170" t="s">
        <v>530</v>
      </c>
      <c r="G219" s="171" t="s">
        <v>125</v>
      </c>
      <c r="H219" s="172">
        <v>2</v>
      </c>
      <c r="I219" s="173"/>
      <c r="J219" s="174">
        <f t="shared" si="40"/>
        <v>0</v>
      </c>
      <c r="K219" s="170" t="s">
        <v>126</v>
      </c>
      <c r="L219" s="39"/>
      <c r="M219" s="175" t="s">
        <v>19</v>
      </c>
      <c r="N219" s="176" t="s">
        <v>44</v>
      </c>
      <c r="O219" s="64"/>
      <c r="P219" s="177">
        <f t="shared" si="41"/>
        <v>0</v>
      </c>
      <c r="Q219" s="177">
        <v>0.00052</v>
      </c>
      <c r="R219" s="177">
        <f t="shared" si="42"/>
        <v>0.00104</v>
      </c>
      <c r="S219" s="177">
        <v>0</v>
      </c>
      <c r="T219" s="178">
        <f t="shared" si="4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79" t="s">
        <v>194</v>
      </c>
      <c r="AT219" s="179" t="s">
        <v>122</v>
      </c>
      <c r="AU219" s="179" t="s">
        <v>80</v>
      </c>
      <c r="AY219" s="17" t="s">
        <v>119</v>
      </c>
      <c r="BE219" s="180">
        <f t="shared" si="44"/>
        <v>0</v>
      </c>
      <c r="BF219" s="180">
        <f t="shared" si="45"/>
        <v>0</v>
      </c>
      <c r="BG219" s="180">
        <f t="shared" si="46"/>
        <v>0</v>
      </c>
      <c r="BH219" s="180">
        <f t="shared" si="47"/>
        <v>0</v>
      </c>
      <c r="BI219" s="180">
        <f t="shared" si="48"/>
        <v>0</v>
      </c>
      <c r="BJ219" s="17" t="s">
        <v>78</v>
      </c>
      <c r="BK219" s="180">
        <f t="shared" si="49"/>
        <v>0</v>
      </c>
      <c r="BL219" s="17" t="s">
        <v>194</v>
      </c>
      <c r="BM219" s="179" t="s">
        <v>531</v>
      </c>
    </row>
    <row r="220" spans="1:65" s="2" customFormat="1" ht="21.75" customHeight="1">
      <c r="A220" s="34"/>
      <c r="B220" s="35"/>
      <c r="C220" s="168" t="s">
        <v>532</v>
      </c>
      <c r="D220" s="168" t="s">
        <v>122</v>
      </c>
      <c r="E220" s="169" t="s">
        <v>533</v>
      </c>
      <c r="F220" s="170" t="s">
        <v>534</v>
      </c>
      <c r="G220" s="171" t="s">
        <v>125</v>
      </c>
      <c r="H220" s="172">
        <v>2</v>
      </c>
      <c r="I220" s="173"/>
      <c r="J220" s="174">
        <f t="shared" si="40"/>
        <v>0</v>
      </c>
      <c r="K220" s="170" t="s">
        <v>126</v>
      </c>
      <c r="L220" s="39"/>
      <c r="M220" s="175" t="s">
        <v>19</v>
      </c>
      <c r="N220" s="176" t="s">
        <v>44</v>
      </c>
      <c r="O220" s="64"/>
      <c r="P220" s="177">
        <f t="shared" si="41"/>
        <v>0</v>
      </c>
      <c r="Q220" s="177">
        <v>0.0007</v>
      </c>
      <c r="R220" s="177">
        <f t="shared" si="42"/>
        <v>0.0014</v>
      </c>
      <c r="S220" s="177">
        <v>0</v>
      </c>
      <c r="T220" s="178">
        <f t="shared" si="4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79" t="s">
        <v>194</v>
      </c>
      <c r="AT220" s="179" t="s">
        <v>122</v>
      </c>
      <c r="AU220" s="179" t="s">
        <v>80</v>
      </c>
      <c r="AY220" s="17" t="s">
        <v>119</v>
      </c>
      <c r="BE220" s="180">
        <f t="shared" si="44"/>
        <v>0</v>
      </c>
      <c r="BF220" s="180">
        <f t="shared" si="45"/>
        <v>0</v>
      </c>
      <c r="BG220" s="180">
        <f t="shared" si="46"/>
        <v>0</v>
      </c>
      <c r="BH220" s="180">
        <f t="shared" si="47"/>
        <v>0</v>
      </c>
      <c r="BI220" s="180">
        <f t="shared" si="48"/>
        <v>0</v>
      </c>
      <c r="BJ220" s="17" t="s">
        <v>78</v>
      </c>
      <c r="BK220" s="180">
        <f t="shared" si="49"/>
        <v>0</v>
      </c>
      <c r="BL220" s="17" t="s">
        <v>194</v>
      </c>
      <c r="BM220" s="179" t="s">
        <v>535</v>
      </c>
    </row>
    <row r="221" spans="1:65" s="2" customFormat="1" ht="16.5" customHeight="1">
      <c r="A221" s="34"/>
      <c r="B221" s="35"/>
      <c r="C221" s="168" t="s">
        <v>536</v>
      </c>
      <c r="D221" s="168" t="s">
        <v>122</v>
      </c>
      <c r="E221" s="169" t="s">
        <v>537</v>
      </c>
      <c r="F221" s="170" t="s">
        <v>538</v>
      </c>
      <c r="G221" s="171" t="s">
        <v>125</v>
      </c>
      <c r="H221" s="172">
        <v>64</v>
      </c>
      <c r="I221" s="173"/>
      <c r="J221" s="174">
        <f t="shared" si="40"/>
        <v>0</v>
      </c>
      <c r="K221" s="170" t="s">
        <v>126</v>
      </c>
      <c r="L221" s="39"/>
      <c r="M221" s="175" t="s">
        <v>19</v>
      </c>
      <c r="N221" s="176" t="s">
        <v>44</v>
      </c>
      <c r="O221" s="64"/>
      <c r="P221" s="177">
        <f t="shared" si="41"/>
        <v>0</v>
      </c>
      <c r="Q221" s="177">
        <v>0.00027</v>
      </c>
      <c r="R221" s="177">
        <f t="shared" si="42"/>
        <v>0.01728</v>
      </c>
      <c r="S221" s="177">
        <v>0</v>
      </c>
      <c r="T221" s="178">
        <f t="shared" si="4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79" t="s">
        <v>194</v>
      </c>
      <c r="AT221" s="179" t="s">
        <v>122</v>
      </c>
      <c r="AU221" s="179" t="s">
        <v>80</v>
      </c>
      <c r="AY221" s="17" t="s">
        <v>119</v>
      </c>
      <c r="BE221" s="180">
        <f t="shared" si="44"/>
        <v>0</v>
      </c>
      <c r="BF221" s="180">
        <f t="shared" si="45"/>
        <v>0</v>
      </c>
      <c r="BG221" s="180">
        <f t="shared" si="46"/>
        <v>0</v>
      </c>
      <c r="BH221" s="180">
        <f t="shared" si="47"/>
        <v>0</v>
      </c>
      <c r="BI221" s="180">
        <f t="shared" si="48"/>
        <v>0</v>
      </c>
      <c r="BJ221" s="17" t="s">
        <v>78</v>
      </c>
      <c r="BK221" s="180">
        <f t="shared" si="49"/>
        <v>0</v>
      </c>
      <c r="BL221" s="17" t="s">
        <v>194</v>
      </c>
      <c r="BM221" s="179" t="s">
        <v>539</v>
      </c>
    </row>
    <row r="222" spans="1:65" s="2" customFormat="1" ht="16.5" customHeight="1">
      <c r="A222" s="34"/>
      <c r="B222" s="35"/>
      <c r="C222" s="168" t="s">
        <v>177</v>
      </c>
      <c r="D222" s="168" t="s">
        <v>122</v>
      </c>
      <c r="E222" s="169" t="s">
        <v>540</v>
      </c>
      <c r="F222" s="170" t="s">
        <v>541</v>
      </c>
      <c r="G222" s="171" t="s">
        <v>125</v>
      </c>
      <c r="H222" s="172">
        <v>40</v>
      </c>
      <c r="I222" s="173"/>
      <c r="J222" s="174">
        <f t="shared" si="40"/>
        <v>0</v>
      </c>
      <c r="K222" s="170" t="s">
        <v>126</v>
      </c>
      <c r="L222" s="39"/>
      <c r="M222" s="175" t="s">
        <v>19</v>
      </c>
      <c r="N222" s="176" t="s">
        <v>44</v>
      </c>
      <c r="O222" s="64"/>
      <c r="P222" s="177">
        <f t="shared" si="41"/>
        <v>0</v>
      </c>
      <c r="Q222" s="177">
        <v>0.00022</v>
      </c>
      <c r="R222" s="177">
        <f t="shared" si="42"/>
        <v>0.0088</v>
      </c>
      <c r="S222" s="177">
        <v>0</v>
      </c>
      <c r="T222" s="178">
        <f t="shared" si="4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79" t="s">
        <v>194</v>
      </c>
      <c r="AT222" s="179" t="s">
        <v>122</v>
      </c>
      <c r="AU222" s="179" t="s">
        <v>80</v>
      </c>
      <c r="AY222" s="17" t="s">
        <v>119</v>
      </c>
      <c r="BE222" s="180">
        <f t="shared" si="44"/>
        <v>0</v>
      </c>
      <c r="BF222" s="180">
        <f t="shared" si="45"/>
        <v>0</v>
      </c>
      <c r="BG222" s="180">
        <f t="shared" si="46"/>
        <v>0</v>
      </c>
      <c r="BH222" s="180">
        <f t="shared" si="47"/>
        <v>0</v>
      </c>
      <c r="BI222" s="180">
        <f t="shared" si="48"/>
        <v>0</v>
      </c>
      <c r="BJ222" s="17" t="s">
        <v>78</v>
      </c>
      <c r="BK222" s="180">
        <f t="shared" si="49"/>
        <v>0</v>
      </c>
      <c r="BL222" s="17" t="s">
        <v>194</v>
      </c>
      <c r="BM222" s="179" t="s">
        <v>542</v>
      </c>
    </row>
    <row r="223" spans="1:65" s="2" customFormat="1" ht="16.5" customHeight="1">
      <c r="A223" s="34"/>
      <c r="B223" s="35"/>
      <c r="C223" s="168" t="s">
        <v>543</v>
      </c>
      <c r="D223" s="168" t="s">
        <v>122</v>
      </c>
      <c r="E223" s="169" t="s">
        <v>544</v>
      </c>
      <c r="F223" s="170" t="s">
        <v>545</v>
      </c>
      <c r="G223" s="171" t="s">
        <v>125</v>
      </c>
      <c r="H223" s="172">
        <v>3</v>
      </c>
      <c r="I223" s="173"/>
      <c r="J223" s="174">
        <f t="shared" si="40"/>
        <v>0</v>
      </c>
      <c r="K223" s="170" t="s">
        <v>126</v>
      </c>
      <c r="L223" s="39"/>
      <c r="M223" s="175" t="s">
        <v>19</v>
      </c>
      <c r="N223" s="176" t="s">
        <v>44</v>
      </c>
      <c r="O223" s="64"/>
      <c r="P223" s="177">
        <f t="shared" si="41"/>
        <v>0</v>
      </c>
      <c r="Q223" s="177">
        <v>0.00124</v>
      </c>
      <c r="R223" s="177">
        <f t="shared" si="42"/>
        <v>0.00372</v>
      </c>
      <c r="S223" s="177">
        <v>0</v>
      </c>
      <c r="T223" s="178">
        <f t="shared" si="4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79" t="s">
        <v>194</v>
      </c>
      <c r="AT223" s="179" t="s">
        <v>122</v>
      </c>
      <c r="AU223" s="179" t="s">
        <v>80</v>
      </c>
      <c r="AY223" s="17" t="s">
        <v>119</v>
      </c>
      <c r="BE223" s="180">
        <f t="shared" si="44"/>
        <v>0</v>
      </c>
      <c r="BF223" s="180">
        <f t="shared" si="45"/>
        <v>0</v>
      </c>
      <c r="BG223" s="180">
        <f t="shared" si="46"/>
        <v>0</v>
      </c>
      <c r="BH223" s="180">
        <f t="shared" si="47"/>
        <v>0</v>
      </c>
      <c r="BI223" s="180">
        <f t="shared" si="48"/>
        <v>0</v>
      </c>
      <c r="BJ223" s="17" t="s">
        <v>78</v>
      </c>
      <c r="BK223" s="180">
        <f t="shared" si="49"/>
        <v>0</v>
      </c>
      <c r="BL223" s="17" t="s">
        <v>194</v>
      </c>
      <c r="BM223" s="179" t="s">
        <v>546</v>
      </c>
    </row>
    <row r="224" spans="1:65" s="2" customFormat="1" ht="16.5" customHeight="1">
      <c r="A224" s="34"/>
      <c r="B224" s="35"/>
      <c r="C224" s="168" t="s">
        <v>183</v>
      </c>
      <c r="D224" s="168" t="s">
        <v>122</v>
      </c>
      <c r="E224" s="169" t="s">
        <v>547</v>
      </c>
      <c r="F224" s="170" t="s">
        <v>548</v>
      </c>
      <c r="G224" s="171" t="s">
        <v>125</v>
      </c>
      <c r="H224" s="172">
        <v>2</v>
      </c>
      <c r="I224" s="173"/>
      <c r="J224" s="174">
        <f t="shared" si="40"/>
        <v>0</v>
      </c>
      <c r="K224" s="170" t="s">
        <v>126</v>
      </c>
      <c r="L224" s="39"/>
      <c r="M224" s="175" t="s">
        <v>19</v>
      </c>
      <c r="N224" s="176" t="s">
        <v>44</v>
      </c>
      <c r="O224" s="64"/>
      <c r="P224" s="177">
        <f t="shared" si="41"/>
        <v>0</v>
      </c>
      <c r="Q224" s="177">
        <v>0.00114</v>
      </c>
      <c r="R224" s="177">
        <f t="shared" si="42"/>
        <v>0.00228</v>
      </c>
      <c r="S224" s="177">
        <v>0</v>
      </c>
      <c r="T224" s="178">
        <f t="shared" si="4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79" t="s">
        <v>194</v>
      </c>
      <c r="AT224" s="179" t="s">
        <v>122</v>
      </c>
      <c r="AU224" s="179" t="s">
        <v>80</v>
      </c>
      <c r="AY224" s="17" t="s">
        <v>119</v>
      </c>
      <c r="BE224" s="180">
        <f t="shared" si="44"/>
        <v>0</v>
      </c>
      <c r="BF224" s="180">
        <f t="shared" si="45"/>
        <v>0</v>
      </c>
      <c r="BG224" s="180">
        <f t="shared" si="46"/>
        <v>0</v>
      </c>
      <c r="BH224" s="180">
        <f t="shared" si="47"/>
        <v>0</v>
      </c>
      <c r="BI224" s="180">
        <f t="shared" si="48"/>
        <v>0</v>
      </c>
      <c r="BJ224" s="17" t="s">
        <v>78</v>
      </c>
      <c r="BK224" s="180">
        <f t="shared" si="49"/>
        <v>0</v>
      </c>
      <c r="BL224" s="17" t="s">
        <v>194</v>
      </c>
      <c r="BM224" s="179" t="s">
        <v>549</v>
      </c>
    </row>
    <row r="225" spans="1:65" s="2" customFormat="1" ht="16.5" customHeight="1">
      <c r="A225" s="34"/>
      <c r="B225" s="35"/>
      <c r="C225" s="168" t="s">
        <v>550</v>
      </c>
      <c r="D225" s="168" t="s">
        <v>122</v>
      </c>
      <c r="E225" s="169" t="s">
        <v>551</v>
      </c>
      <c r="F225" s="170" t="s">
        <v>552</v>
      </c>
      <c r="G225" s="171" t="s">
        <v>125</v>
      </c>
      <c r="H225" s="172">
        <v>6</v>
      </c>
      <c r="I225" s="173"/>
      <c r="J225" s="174">
        <f t="shared" si="40"/>
        <v>0</v>
      </c>
      <c r="K225" s="170" t="s">
        <v>126</v>
      </c>
      <c r="L225" s="39"/>
      <c r="M225" s="175" t="s">
        <v>19</v>
      </c>
      <c r="N225" s="176" t="s">
        <v>44</v>
      </c>
      <c r="O225" s="64"/>
      <c r="P225" s="177">
        <f t="shared" si="41"/>
        <v>0</v>
      </c>
      <c r="Q225" s="177">
        <v>0.00034</v>
      </c>
      <c r="R225" s="177">
        <f t="shared" si="42"/>
        <v>0.00204</v>
      </c>
      <c r="S225" s="177">
        <v>0</v>
      </c>
      <c r="T225" s="178">
        <f t="shared" si="4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79" t="s">
        <v>194</v>
      </c>
      <c r="AT225" s="179" t="s">
        <v>122</v>
      </c>
      <c r="AU225" s="179" t="s">
        <v>80</v>
      </c>
      <c r="AY225" s="17" t="s">
        <v>119</v>
      </c>
      <c r="BE225" s="180">
        <f t="shared" si="44"/>
        <v>0</v>
      </c>
      <c r="BF225" s="180">
        <f t="shared" si="45"/>
        <v>0</v>
      </c>
      <c r="BG225" s="180">
        <f t="shared" si="46"/>
        <v>0</v>
      </c>
      <c r="BH225" s="180">
        <f t="shared" si="47"/>
        <v>0</v>
      </c>
      <c r="BI225" s="180">
        <f t="shared" si="48"/>
        <v>0</v>
      </c>
      <c r="BJ225" s="17" t="s">
        <v>78</v>
      </c>
      <c r="BK225" s="180">
        <f t="shared" si="49"/>
        <v>0</v>
      </c>
      <c r="BL225" s="17" t="s">
        <v>194</v>
      </c>
      <c r="BM225" s="179" t="s">
        <v>553</v>
      </c>
    </row>
    <row r="226" spans="1:65" s="2" customFormat="1" ht="16.5" customHeight="1">
      <c r="A226" s="34"/>
      <c r="B226" s="35"/>
      <c r="C226" s="168" t="s">
        <v>554</v>
      </c>
      <c r="D226" s="168" t="s">
        <v>122</v>
      </c>
      <c r="E226" s="169" t="s">
        <v>555</v>
      </c>
      <c r="F226" s="170" t="s">
        <v>556</v>
      </c>
      <c r="G226" s="171" t="s">
        <v>125</v>
      </c>
      <c r="H226" s="172">
        <v>15</v>
      </c>
      <c r="I226" s="173"/>
      <c r="J226" s="174">
        <f t="shared" si="40"/>
        <v>0</v>
      </c>
      <c r="K226" s="170" t="s">
        <v>126</v>
      </c>
      <c r="L226" s="39"/>
      <c r="M226" s="175" t="s">
        <v>19</v>
      </c>
      <c r="N226" s="176" t="s">
        <v>44</v>
      </c>
      <c r="O226" s="64"/>
      <c r="P226" s="177">
        <f t="shared" si="41"/>
        <v>0</v>
      </c>
      <c r="Q226" s="177">
        <v>0.0005</v>
      </c>
      <c r="R226" s="177">
        <f t="shared" si="42"/>
        <v>0.0075</v>
      </c>
      <c r="S226" s="177">
        <v>0</v>
      </c>
      <c r="T226" s="178">
        <f t="shared" si="4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79" t="s">
        <v>194</v>
      </c>
      <c r="AT226" s="179" t="s">
        <v>122</v>
      </c>
      <c r="AU226" s="179" t="s">
        <v>80</v>
      </c>
      <c r="AY226" s="17" t="s">
        <v>119</v>
      </c>
      <c r="BE226" s="180">
        <f t="shared" si="44"/>
        <v>0</v>
      </c>
      <c r="BF226" s="180">
        <f t="shared" si="45"/>
        <v>0</v>
      </c>
      <c r="BG226" s="180">
        <f t="shared" si="46"/>
        <v>0</v>
      </c>
      <c r="BH226" s="180">
        <f t="shared" si="47"/>
        <v>0</v>
      </c>
      <c r="BI226" s="180">
        <f t="shared" si="48"/>
        <v>0</v>
      </c>
      <c r="BJ226" s="17" t="s">
        <v>78</v>
      </c>
      <c r="BK226" s="180">
        <f t="shared" si="49"/>
        <v>0</v>
      </c>
      <c r="BL226" s="17" t="s">
        <v>194</v>
      </c>
      <c r="BM226" s="179" t="s">
        <v>557</v>
      </c>
    </row>
    <row r="227" spans="1:65" s="2" customFormat="1" ht="16.5" customHeight="1">
      <c r="A227" s="34"/>
      <c r="B227" s="35"/>
      <c r="C227" s="168" t="s">
        <v>558</v>
      </c>
      <c r="D227" s="168" t="s">
        <v>122</v>
      </c>
      <c r="E227" s="169" t="s">
        <v>559</v>
      </c>
      <c r="F227" s="170" t="s">
        <v>560</v>
      </c>
      <c r="G227" s="171" t="s">
        <v>125</v>
      </c>
      <c r="H227" s="172">
        <v>10</v>
      </c>
      <c r="I227" s="173"/>
      <c r="J227" s="174">
        <f t="shared" si="40"/>
        <v>0</v>
      </c>
      <c r="K227" s="170" t="s">
        <v>126</v>
      </c>
      <c r="L227" s="39"/>
      <c r="M227" s="175" t="s">
        <v>19</v>
      </c>
      <c r="N227" s="176" t="s">
        <v>44</v>
      </c>
      <c r="O227" s="64"/>
      <c r="P227" s="177">
        <f t="shared" si="41"/>
        <v>0</v>
      </c>
      <c r="Q227" s="177">
        <v>0.0007</v>
      </c>
      <c r="R227" s="177">
        <f t="shared" si="42"/>
        <v>0.007</v>
      </c>
      <c r="S227" s="177">
        <v>0</v>
      </c>
      <c r="T227" s="178">
        <f t="shared" si="4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79" t="s">
        <v>194</v>
      </c>
      <c r="AT227" s="179" t="s">
        <v>122</v>
      </c>
      <c r="AU227" s="179" t="s">
        <v>80</v>
      </c>
      <c r="AY227" s="17" t="s">
        <v>119</v>
      </c>
      <c r="BE227" s="180">
        <f t="shared" si="44"/>
        <v>0</v>
      </c>
      <c r="BF227" s="180">
        <f t="shared" si="45"/>
        <v>0</v>
      </c>
      <c r="BG227" s="180">
        <f t="shared" si="46"/>
        <v>0</v>
      </c>
      <c r="BH227" s="180">
        <f t="shared" si="47"/>
        <v>0</v>
      </c>
      <c r="BI227" s="180">
        <f t="shared" si="48"/>
        <v>0</v>
      </c>
      <c r="BJ227" s="17" t="s">
        <v>78</v>
      </c>
      <c r="BK227" s="180">
        <f t="shared" si="49"/>
        <v>0</v>
      </c>
      <c r="BL227" s="17" t="s">
        <v>194</v>
      </c>
      <c r="BM227" s="179" t="s">
        <v>561</v>
      </c>
    </row>
    <row r="228" spans="1:65" s="2" customFormat="1" ht="16.5" customHeight="1">
      <c r="A228" s="34"/>
      <c r="B228" s="35"/>
      <c r="C228" s="168" t="s">
        <v>14</v>
      </c>
      <c r="D228" s="168" t="s">
        <v>122</v>
      </c>
      <c r="E228" s="169" t="s">
        <v>562</v>
      </c>
      <c r="F228" s="170" t="s">
        <v>563</v>
      </c>
      <c r="G228" s="171" t="s">
        <v>125</v>
      </c>
      <c r="H228" s="172">
        <v>6</v>
      </c>
      <c r="I228" s="173"/>
      <c r="J228" s="174">
        <f t="shared" si="40"/>
        <v>0</v>
      </c>
      <c r="K228" s="170" t="s">
        <v>126</v>
      </c>
      <c r="L228" s="39"/>
      <c r="M228" s="175" t="s">
        <v>19</v>
      </c>
      <c r="N228" s="176" t="s">
        <v>44</v>
      </c>
      <c r="O228" s="64"/>
      <c r="P228" s="177">
        <f t="shared" si="41"/>
        <v>0</v>
      </c>
      <c r="Q228" s="177">
        <v>0.00107</v>
      </c>
      <c r="R228" s="177">
        <f t="shared" si="42"/>
        <v>0.00642</v>
      </c>
      <c r="S228" s="177">
        <v>0</v>
      </c>
      <c r="T228" s="178">
        <f t="shared" si="4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79" t="s">
        <v>194</v>
      </c>
      <c r="AT228" s="179" t="s">
        <v>122</v>
      </c>
      <c r="AU228" s="179" t="s">
        <v>80</v>
      </c>
      <c r="AY228" s="17" t="s">
        <v>119</v>
      </c>
      <c r="BE228" s="180">
        <f t="shared" si="44"/>
        <v>0</v>
      </c>
      <c r="BF228" s="180">
        <f t="shared" si="45"/>
        <v>0</v>
      </c>
      <c r="BG228" s="180">
        <f t="shared" si="46"/>
        <v>0</v>
      </c>
      <c r="BH228" s="180">
        <f t="shared" si="47"/>
        <v>0</v>
      </c>
      <c r="BI228" s="180">
        <f t="shared" si="48"/>
        <v>0</v>
      </c>
      <c r="BJ228" s="17" t="s">
        <v>78</v>
      </c>
      <c r="BK228" s="180">
        <f t="shared" si="49"/>
        <v>0</v>
      </c>
      <c r="BL228" s="17" t="s">
        <v>194</v>
      </c>
      <c r="BM228" s="179" t="s">
        <v>564</v>
      </c>
    </row>
    <row r="229" spans="1:65" s="2" customFormat="1" ht="16.5" customHeight="1">
      <c r="A229" s="34"/>
      <c r="B229" s="35"/>
      <c r="C229" s="168" t="s">
        <v>565</v>
      </c>
      <c r="D229" s="168" t="s">
        <v>122</v>
      </c>
      <c r="E229" s="169" t="s">
        <v>566</v>
      </c>
      <c r="F229" s="170" t="s">
        <v>567</v>
      </c>
      <c r="G229" s="171" t="s">
        <v>125</v>
      </c>
      <c r="H229" s="172">
        <v>2</v>
      </c>
      <c r="I229" s="173"/>
      <c r="J229" s="174">
        <f t="shared" si="40"/>
        <v>0</v>
      </c>
      <c r="K229" s="170" t="s">
        <v>126</v>
      </c>
      <c r="L229" s="39"/>
      <c r="M229" s="175" t="s">
        <v>19</v>
      </c>
      <c r="N229" s="176" t="s">
        <v>44</v>
      </c>
      <c r="O229" s="64"/>
      <c r="P229" s="177">
        <f t="shared" si="41"/>
        <v>0</v>
      </c>
      <c r="Q229" s="177">
        <v>0.00168</v>
      </c>
      <c r="R229" s="177">
        <f t="shared" si="42"/>
        <v>0.00336</v>
      </c>
      <c r="S229" s="177">
        <v>0</v>
      </c>
      <c r="T229" s="178">
        <f t="shared" si="4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79" t="s">
        <v>194</v>
      </c>
      <c r="AT229" s="179" t="s">
        <v>122</v>
      </c>
      <c r="AU229" s="179" t="s">
        <v>80</v>
      </c>
      <c r="AY229" s="17" t="s">
        <v>119</v>
      </c>
      <c r="BE229" s="180">
        <f t="shared" si="44"/>
        <v>0</v>
      </c>
      <c r="BF229" s="180">
        <f t="shared" si="45"/>
        <v>0</v>
      </c>
      <c r="BG229" s="180">
        <f t="shared" si="46"/>
        <v>0</v>
      </c>
      <c r="BH229" s="180">
        <f t="shared" si="47"/>
        <v>0</v>
      </c>
      <c r="BI229" s="180">
        <f t="shared" si="48"/>
        <v>0</v>
      </c>
      <c r="BJ229" s="17" t="s">
        <v>78</v>
      </c>
      <c r="BK229" s="180">
        <f t="shared" si="49"/>
        <v>0</v>
      </c>
      <c r="BL229" s="17" t="s">
        <v>194</v>
      </c>
      <c r="BM229" s="179" t="s">
        <v>568</v>
      </c>
    </row>
    <row r="230" spans="1:65" s="2" customFormat="1" ht="16.5" customHeight="1">
      <c r="A230" s="34"/>
      <c r="B230" s="35"/>
      <c r="C230" s="168" t="s">
        <v>569</v>
      </c>
      <c r="D230" s="168" t="s">
        <v>122</v>
      </c>
      <c r="E230" s="169" t="s">
        <v>570</v>
      </c>
      <c r="F230" s="170" t="s">
        <v>571</v>
      </c>
      <c r="G230" s="171" t="s">
        <v>125</v>
      </c>
      <c r="H230" s="172">
        <v>1</v>
      </c>
      <c r="I230" s="173"/>
      <c r="J230" s="174">
        <f t="shared" si="40"/>
        <v>0</v>
      </c>
      <c r="K230" s="170" t="s">
        <v>126</v>
      </c>
      <c r="L230" s="39"/>
      <c r="M230" s="175" t="s">
        <v>19</v>
      </c>
      <c r="N230" s="176" t="s">
        <v>44</v>
      </c>
      <c r="O230" s="64"/>
      <c r="P230" s="177">
        <f t="shared" si="41"/>
        <v>0</v>
      </c>
      <c r="Q230" s="177">
        <v>0.00096</v>
      </c>
      <c r="R230" s="177">
        <f t="shared" si="42"/>
        <v>0.00096</v>
      </c>
      <c r="S230" s="177">
        <v>0</v>
      </c>
      <c r="T230" s="178">
        <f t="shared" si="4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79" t="s">
        <v>194</v>
      </c>
      <c r="AT230" s="179" t="s">
        <v>122</v>
      </c>
      <c r="AU230" s="179" t="s">
        <v>80</v>
      </c>
      <c r="AY230" s="17" t="s">
        <v>119</v>
      </c>
      <c r="BE230" s="180">
        <f t="shared" si="44"/>
        <v>0</v>
      </c>
      <c r="BF230" s="180">
        <f t="shared" si="45"/>
        <v>0</v>
      </c>
      <c r="BG230" s="180">
        <f t="shared" si="46"/>
        <v>0</v>
      </c>
      <c r="BH230" s="180">
        <f t="shared" si="47"/>
        <v>0</v>
      </c>
      <c r="BI230" s="180">
        <f t="shared" si="48"/>
        <v>0</v>
      </c>
      <c r="BJ230" s="17" t="s">
        <v>78</v>
      </c>
      <c r="BK230" s="180">
        <f t="shared" si="49"/>
        <v>0</v>
      </c>
      <c r="BL230" s="17" t="s">
        <v>194</v>
      </c>
      <c r="BM230" s="179" t="s">
        <v>572</v>
      </c>
    </row>
    <row r="231" spans="1:65" s="2" customFormat="1" ht="16.5" customHeight="1">
      <c r="A231" s="34"/>
      <c r="B231" s="35"/>
      <c r="C231" s="168" t="s">
        <v>573</v>
      </c>
      <c r="D231" s="168" t="s">
        <v>122</v>
      </c>
      <c r="E231" s="169" t="s">
        <v>574</v>
      </c>
      <c r="F231" s="170" t="s">
        <v>575</v>
      </c>
      <c r="G231" s="171" t="s">
        <v>125</v>
      </c>
      <c r="H231" s="172">
        <v>1</v>
      </c>
      <c r="I231" s="173"/>
      <c r="J231" s="174">
        <f t="shared" si="40"/>
        <v>0</v>
      </c>
      <c r="K231" s="170" t="s">
        <v>126</v>
      </c>
      <c r="L231" s="39"/>
      <c r="M231" s="175" t="s">
        <v>19</v>
      </c>
      <c r="N231" s="176" t="s">
        <v>44</v>
      </c>
      <c r="O231" s="64"/>
      <c r="P231" s="177">
        <f t="shared" si="41"/>
        <v>0</v>
      </c>
      <c r="Q231" s="177">
        <v>0.00113</v>
      </c>
      <c r="R231" s="177">
        <f t="shared" si="42"/>
        <v>0.00113</v>
      </c>
      <c r="S231" s="177">
        <v>0</v>
      </c>
      <c r="T231" s="178">
        <f t="shared" si="4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79" t="s">
        <v>194</v>
      </c>
      <c r="AT231" s="179" t="s">
        <v>122</v>
      </c>
      <c r="AU231" s="179" t="s">
        <v>80</v>
      </c>
      <c r="AY231" s="17" t="s">
        <v>119</v>
      </c>
      <c r="BE231" s="180">
        <f t="shared" si="44"/>
        <v>0</v>
      </c>
      <c r="BF231" s="180">
        <f t="shared" si="45"/>
        <v>0</v>
      </c>
      <c r="BG231" s="180">
        <f t="shared" si="46"/>
        <v>0</v>
      </c>
      <c r="BH231" s="180">
        <f t="shared" si="47"/>
        <v>0</v>
      </c>
      <c r="BI231" s="180">
        <f t="shared" si="48"/>
        <v>0</v>
      </c>
      <c r="BJ231" s="17" t="s">
        <v>78</v>
      </c>
      <c r="BK231" s="180">
        <f t="shared" si="49"/>
        <v>0</v>
      </c>
      <c r="BL231" s="17" t="s">
        <v>194</v>
      </c>
      <c r="BM231" s="179" t="s">
        <v>576</v>
      </c>
    </row>
    <row r="232" spans="1:65" s="2" customFormat="1" ht="21.75" customHeight="1">
      <c r="A232" s="34"/>
      <c r="B232" s="35"/>
      <c r="C232" s="168" t="s">
        <v>577</v>
      </c>
      <c r="D232" s="168" t="s">
        <v>122</v>
      </c>
      <c r="E232" s="169" t="s">
        <v>578</v>
      </c>
      <c r="F232" s="170" t="s">
        <v>579</v>
      </c>
      <c r="G232" s="171" t="s">
        <v>125</v>
      </c>
      <c r="H232" s="172">
        <v>10</v>
      </c>
      <c r="I232" s="173"/>
      <c r="J232" s="174">
        <f t="shared" si="40"/>
        <v>0</v>
      </c>
      <c r="K232" s="170" t="s">
        <v>126</v>
      </c>
      <c r="L232" s="39"/>
      <c r="M232" s="175" t="s">
        <v>19</v>
      </c>
      <c r="N232" s="176" t="s">
        <v>44</v>
      </c>
      <c r="O232" s="64"/>
      <c r="P232" s="177">
        <f t="shared" si="41"/>
        <v>0</v>
      </c>
      <c r="Q232" s="177">
        <v>0.00052</v>
      </c>
      <c r="R232" s="177">
        <f t="shared" si="42"/>
        <v>0.0052</v>
      </c>
      <c r="S232" s="177">
        <v>0</v>
      </c>
      <c r="T232" s="178">
        <f t="shared" si="4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79" t="s">
        <v>194</v>
      </c>
      <c r="AT232" s="179" t="s">
        <v>122</v>
      </c>
      <c r="AU232" s="179" t="s">
        <v>80</v>
      </c>
      <c r="AY232" s="17" t="s">
        <v>119</v>
      </c>
      <c r="BE232" s="180">
        <f t="shared" si="44"/>
        <v>0</v>
      </c>
      <c r="BF232" s="180">
        <f t="shared" si="45"/>
        <v>0</v>
      </c>
      <c r="BG232" s="180">
        <f t="shared" si="46"/>
        <v>0</v>
      </c>
      <c r="BH232" s="180">
        <f t="shared" si="47"/>
        <v>0</v>
      </c>
      <c r="BI232" s="180">
        <f t="shared" si="48"/>
        <v>0</v>
      </c>
      <c r="BJ232" s="17" t="s">
        <v>78</v>
      </c>
      <c r="BK232" s="180">
        <f t="shared" si="49"/>
        <v>0</v>
      </c>
      <c r="BL232" s="17" t="s">
        <v>194</v>
      </c>
      <c r="BM232" s="179" t="s">
        <v>580</v>
      </c>
    </row>
    <row r="233" spans="1:65" s="2" customFormat="1" ht="21.75" customHeight="1">
      <c r="A233" s="34"/>
      <c r="B233" s="35"/>
      <c r="C233" s="168" t="s">
        <v>581</v>
      </c>
      <c r="D233" s="168" t="s">
        <v>122</v>
      </c>
      <c r="E233" s="169" t="s">
        <v>582</v>
      </c>
      <c r="F233" s="170" t="s">
        <v>583</v>
      </c>
      <c r="G233" s="171" t="s">
        <v>125</v>
      </c>
      <c r="H233" s="172">
        <v>4</v>
      </c>
      <c r="I233" s="173"/>
      <c r="J233" s="174">
        <f t="shared" si="40"/>
        <v>0</v>
      </c>
      <c r="K233" s="170" t="s">
        <v>126</v>
      </c>
      <c r="L233" s="39"/>
      <c r="M233" s="175" t="s">
        <v>19</v>
      </c>
      <c r="N233" s="176" t="s">
        <v>44</v>
      </c>
      <c r="O233" s="64"/>
      <c r="P233" s="177">
        <f t="shared" si="41"/>
        <v>0</v>
      </c>
      <c r="Q233" s="177">
        <v>0.00147</v>
      </c>
      <c r="R233" s="177">
        <f t="shared" si="42"/>
        <v>0.00588</v>
      </c>
      <c r="S233" s="177">
        <v>0</v>
      </c>
      <c r="T233" s="178">
        <f t="shared" si="4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79" t="s">
        <v>194</v>
      </c>
      <c r="AT233" s="179" t="s">
        <v>122</v>
      </c>
      <c r="AU233" s="179" t="s">
        <v>80</v>
      </c>
      <c r="AY233" s="17" t="s">
        <v>119</v>
      </c>
      <c r="BE233" s="180">
        <f t="shared" si="44"/>
        <v>0</v>
      </c>
      <c r="BF233" s="180">
        <f t="shared" si="45"/>
        <v>0</v>
      </c>
      <c r="BG233" s="180">
        <f t="shared" si="46"/>
        <v>0</v>
      </c>
      <c r="BH233" s="180">
        <f t="shared" si="47"/>
        <v>0</v>
      </c>
      <c r="BI233" s="180">
        <f t="shared" si="48"/>
        <v>0</v>
      </c>
      <c r="BJ233" s="17" t="s">
        <v>78</v>
      </c>
      <c r="BK233" s="180">
        <f t="shared" si="49"/>
        <v>0</v>
      </c>
      <c r="BL233" s="17" t="s">
        <v>194</v>
      </c>
      <c r="BM233" s="179" t="s">
        <v>584</v>
      </c>
    </row>
    <row r="234" spans="1:65" s="2" customFormat="1" ht="24">
      <c r="A234" s="34"/>
      <c r="B234" s="35"/>
      <c r="C234" s="168" t="s">
        <v>585</v>
      </c>
      <c r="D234" s="168" t="s">
        <v>122</v>
      </c>
      <c r="E234" s="169" t="s">
        <v>586</v>
      </c>
      <c r="F234" s="170" t="s">
        <v>587</v>
      </c>
      <c r="G234" s="171" t="s">
        <v>244</v>
      </c>
      <c r="H234" s="172">
        <v>0.115</v>
      </c>
      <c r="I234" s="173"/>
      <c r="J234" s="174">
        <f t="shared" si="40"/>
        <v>0</v>
      </c>
      <c r="K234" s="170" t="s">
        <v>126</v>
      </c>
      <c r="L234" s="39"/>
      <c r="M234" s="175" t="s">
        <v>19</v>
      </c>
      <c r="N234" s="176" t="s">
        <v>44</v>
      </c>
      <c r="O234" s="64"/>
      <c r="P234" s="177">
        <f t="shared" si="41"/>
        <v>0</v>
      </c>
      <c r="Q234" s="177">
        <v>0</v>
      </c>
      <c r="R234" s="177">
        <f t="shared" si="42"/>
        <v>0</v>
      </c>
      <c r="S234" s="177">
        <v>0</v>
      </c>
      <c r="T234" s="178">
        <f t="shared" si="4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79" t="s">
        <v>194</v>
      </c>
      <c r="AT234" s="179" t="s">
        <v>122</v>
      </c>
      <c r="AU234" s="179" t="s">
        <v>80</v>
      </c>
      <c r="AY234" s="17" t="s">
        <v>119</v>
      </c>
      <c r="BE234" s="180">
        <f t="shared" si="44"/>
        <v>0</v>
      </c>
      <c r="BF234" s="180">
        <f t="shared" si="45"/>
        <v>0</v>
      </c>
      <c r="BG234" s="180">
        <f t="shared" si="46"/>
        <v>0</v>
      </c>
      <c r="BH234" s="180">
        <f t="shared" si="47"/>
        <v>0</v>
      </c>
      <c r="BI234" s="180">
        <f t="shared" si="48"/>
        <v>0</v>
      </c>
      <c r="BJ234" s="17" t="s">
        <v>78</v>
      </c>
      <c r="BK234" s="180">
        <f t="shared" si="49"/>
        <v>0</v>
      </c>
      <c r="BL234" s="17" t="s">
        <v>194</v>
      </c>
      <c r="BM234" s="179" t="s">
        <v>588</v>
      </c>
    </row>
    <row r="235" spans="2:63" s="12" customFormat="1" ht="22.9" customHeight="1">
      <c r="B235" s="152"/>
      <c r="C235" s="153"/>
      <c r="D235" s="154" t="s">
        <v>72</v>
      </c>
      <c r="E235" s="166" t="s">
        <v>589</v>
      </c>
      <c r="F235" s="166" t="s">
        <v>590</v>
      </c>
      <c r="G235" s="153"/>
      <c r="H235" s="153"/>
      <c r="I235" s="156"/>
      <c r="J235" s="167">
        <f>BK235</f>
        <v>0</v>
      </c>
      <c r="K235" s="153"/>
      <c r="L235" s="158"/>
      <c r="M235" s="159"/>
      <c r="N235" s="160"/>
      <c r="O235" s="160"/>
      <c r="P235" s="161">
        <f>SUM(P236:P254)</f>
        <v>0</v>
      </c>
      <c r="Q235" s="160"/>
      <c r="R235" s="161">
        <f>SUM(R236:R254)</f>
        <v>2.6770300000000002</v>
      </c>
      <c r="S235" s="160"/>
      <c r="T235" s="162">
        <f>SUM(T236:T254)</f>
        <v>0</v>
      </c>
      <c r="AR235" s="163" t="s">
        <v>80</v>
      </c>
      <c r="AT235" s="164" t="s">
        <v>72</v>
      </c>
      <c r="AU235" s="164" t="s">
        <v>78</v>
      </c>
      <c r="AY235" s="163" t="s">
        <v>119</v>
      </c>
      <c r="BK235" s="165">
        <f>SUM(BK236:BK254)</f>
        <v>0</v>
      </c>
    </row>
    <row r="236" spans="1:65" s="2" customFormat="1" ht="24">
      <c r="A236" s="34"/>
      <c r="B236" s="35"/>
      <c r="C236" s="168" t="s">
        <v>591</v>
      </c>
      <c r="D236" s="168" t="s">
        <v>122</v>
      </c>
      <c r="E236" s="169" t="s">
        <v>592</v>
      </c>
      <c r="F236" s="170" t="s">
        <v>593</v>
      </c>
      <c r="G236" s="171" t="s">
        <v>125</v>
      </c>
      <c r="H236" s="172">
        <v>2</v>
      </c>
      <c r="I236" s="173"/>
      <c r="J236" s="174">
        <f aca="true" t="shared" si="50" ref="J236:J254">ROUND(I236*H236,2)</f>
        <v>0</v>
      </c>
      <c r="K236" s="170" t="s">
        <v>126</v>
      </c>
      <c r="L236" s="39"/>
      <c r="M236" s="175" t="s">
        <v>19</v>
      </c>
      <c r="N236" s="176" t="s">
        <v>44</v>
      </c>
      <c r="O236" s="64"/>
      <c r="P236" s="177">
        <f aca="true" t="shared" si="51" ref="P236:P254">O236*H236</f>
        <v>0</v>
      </c>
      <c r="Q236" s="177">
        <v>0.00964</v>
      </c>
      <c r="R236" s="177">
        <f aca="true" t="shared" si="52" ref="R236:R254">Q236*H236</f>
        <v>0.01928</v>
      </c>
      <c r="S236" s="177">
        <v>0</v>
      </c>
      <c r="T236" s="178">
        <f aca="true" t="shared" si="53" ref="T236:T254"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79" t="s">
        <v>194</v>
      </c>
      <c r="AT236" s="179" t="s">
        <v>122</v>
      </c>
      <c r="AU236" s="179" t="s">
        <v>80</v>
      </c>
      <c r="AY236" s="17" t="s">
        <v>119</v>
      </c>
      <c r="BE236" s="180">
        <f aca="true" t="shared" si="54" ref="BE236:BE254">IF(N236="základní",J236,0)</f>
        <v>0</v>
      </c>
      <c r="BF236" s="180">
        <f aca="true" t="shared" si="55" ref="BF236:BF254">IF(N236="snížená",J236,0)</f>
        <v>0</v>
      </c>
      <c r="BG236" s="180">
        <f aca="true" t="shared" si="56" ref="BG236:BG254">IF(N236="zákl. přenesená",J236,0)</f>
        <v>0</v>
      </c>
      <c r="BH236" s="180">
        <f aca="true" t="shared" si="57" ref="BH236:BH254">IF(N236="sníž. přenesená",J236,0)</f>
        <v>0</v>
      </c>
      <c r="BI236" s="180">
        <f aca="true" t="shared" si="58" ref="BI236:BI254">IF(N236="nulová",J236,0)</f>
        <v>0</v>
      </c>
      <c r="BJ236" s="17" t="s">
        <v>78</v>
      </c>
      <c r="BK236" s="180">
        <f aca="true" t="shared" si="59" ref="BK236:BK254">ROUND(I236*H236,2)</f>
        <v>0</v>
      </c>
      <c r="BL236" s="17" t="s">
        <v>194</v>
      </c>
      <c r="BM236" s="179" t="s">
        <v>594</v>
      </c>
    </row>
    <row r="237" spans="1:65" s="2" customFormat="1" ht="24">
      <c r="A237" s="34"/>
      <c r="B237" s="35"/>
      <c r="C237" s="168" t="s">
        <v>595</v>
      </c>
      <c r="D237" s="168" t="s">
        <v>122</v>
      </c>
      <c r="E237" s="169" t="s">
        <v>596</v>
      </c>
      <c r="F237" s="170" t="s">
        <v>597</v>
      </c>
      <c r="G237" s="171" t="s">
        <v>125</v>
      </c>
      <c r="H237" s="172">
        <v>1</v>
      </c>
      <c r="I237" s="173"/>
      <c r="J237" s="174">
        <f t="shared" si="50"/>
        <v>0</v>
      </c>
      <c r="K237" s="170" t="s">
        <v>126</v>
      </c>
      <c r="L237" s="39"/>
      <c r="M237" s="175" t="s">
        <v>19</v>
      </c>
      <c r="N237" s="176" t="s">
        <v>44</v>
      </c>
      <c r="O237" s="64"/>
      <c r="P237" s="177">
        <f t="shared" si="51"/>
        <v>0</v>
      </c>
      <c r="Q237" s="177">
        <v>0.01942</v>
      </c>
      <c r="R237" s="177">
        <f t="shared" si="52"/>
        <v>0.01942</v>
      </c>
      <c r="S237" s="177">
        <v>0</v>
      </c>
      <c r="T237" s="178">
        <f t="shared" si="5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79" t="s">
        <v>194</v>
      </c>
      <c r="AT237" s="179" t="s">
        <v>122</v>
      </c>
      <c r="AU237" s="179" t="s">
        <v>80</v>
      </c>
      <c r="AY237" s="17" t="s">
        <v>119</v>
      </c>
      <c r="BE237" s="180">
        <f t="shared" si="54"/>
        <v>0</v>
      </c>
      <c r="BF237" s="180">
        <f t="shared" si="55"/>
        <v>0</v>
      </c>
      <c r="BG237" s="180">
        <f t="shared" si="56"/>
        <v>0</v>
      </c>
      <c r="BH237" s="180">
        <f t="shared" si="57"/>
        <v>0</v>
      </c>
      <c r="BI237" s="180">
        <f t="shared" si="58"/>
        <v>0</v>
      </c>
      <c r="BJ237" s="17" t="s">
        <v>78</v>
      </c>
      <c r="BK237" s="180">
        <f t="shared" si="59"/>
        <v>0</v>
      </c>
      <c r="BL237" s="17" t="s">
        <v>194</v>
      </c>
      <c r="BM237" s="179" t="s">
        <v>598</v>
      </c>
    </row>
    <row r="238" spans="1:65" s="2" customFormat="1" ht="24">
      <c r="A238" s="34"/>
      <c r="B238" s="35"/>
      <c r="C238" s="168" t="s">
        <v>599</v>
      </c>
      <c r="D238" s="168" t="s">
        <v>122</v>
      </c>
      <c r="E238" s="169" t="s">
        <v>600</v>
      </c>
      <c r="F238" s="170" t="s">
        <v>601</v>
      </c>
      <c r="G238" s="171" t="s">
        <v>125</v>
      </c>
      <c r="H238" s="172">
        <v>4</v>
      </c>
      <c r="I238" s="173"/>
      <c r="J238" s="174">
        <f t="shared" si="50"/>
        <v>0</v>
      </c>
      <c r="K238" s="170" t="s">
        <v>126</v>
      </c>
      <c r="L238" s="39"/>
      <c r="M238" s="175" t="s">
        <v>19</v>
      </c>
      <c r="N238" s="176" t="s">
        <v>44</v>
      </c>
      <c r="O238" s="64"/>
      <c r="P238" s="177">
        <f t="shared" si="51"/>
        <v>0</v>
      </c>
      <c r="Q238" s="177">
        <v>0.02516</v>
      </c>
      <c r="R238" s="177">
        <f t="shared" si="52"/>
        <v>0.10064</v>
      </c>
      <c r="S238" s="177">
        <v>0</v>
      </c>
      <c r="T238" s="178">
        <f t="shared" si="5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79" t="s">
        <v>194</v>
      </c>
      <c r="AT238" s="179" t="s">
        <v>122</v>
      </c>
      <c r="AU238" s="179" t="s">
        <v>80</v>
      </c>
      <c r="AY238" s="17" t="s">
        <v>119</v>
      </c>
      <c r="BE238" s="180">
        <f t="shared" si="54"/>
        <v>0</v>
      </c>
      <c r="BF238" s="180">
        <f t="shared" si="55"/>
        <v>0</v>
      </c>
      <c r="BG238" s="180">
        <f t="shared" si="56"/>
        <v>0</v>
      </c>
      <c r="BH238" s="180">
        <f t="shared" si="57"/>
        <v>0</v>
      </c>
      <c r="BI238" s="180">
        <f t="shared" si="58"/>
        <v>0</v>
      </c>
      <c r="BJ238" s="17" t="s">
        <v>78</v>
      </c>
      <c r="BK238" s="180">
        <f t="shared" si="59"/>
        <v>0</v>
      </c>
      <c r="BL238" s="17" t="s">
        <v>194</v>
      </c>
      <c r="BM238" s="179" t="s">
        <v>602</v>
      </c>
    </row>
    <row r="239" spans="1:65" s="2" customFormat="1" ht="24">
      <c r="A239" s="34"/>
      <c r="B239" s="35"/>
      <c r="C239" s="168" t="s">
        <v>603</v>
      </c>
      <c r="D239" s="168" t="s">
        <v>122</v>
      </c>
      <c r="E239" s="169" t="s">
        <v>604</v>
      </c>
      <c r="F239" s="170" t="s">
        <v>605</v>
      </c>
      <c r="G239" s="171" t="s">
        <v>125</v>
      </c>
      <c r="H239" s="172">
        <v>3</v>
      </c>
      <c r="I239" s="173"/>
      <c r="J239" s="174">
        <f t="shared" si="50"/>
        <v>0</v>
      </c>
      <c r="K239" s="170" t="s">
        <v>126</v>
      </c>
      <c r="L239" s="39"/>
      <c r="M239" s="175" t="s">
        <v>19</v>
      </c>
      <c r="N239" s="176" t="s">
        <v>44</v>
      </c>
      <c r="O239" s="64"/>
      <c r="P239" s="177">
        <f t="shared" si="51"/>
        <v>0</v>
      </c>
      <c r="Q239" s="177">
        <v>0.0309</v>
      </c>
      <c r="R239" s="177">
        <f t="shared" si="52"/>
        <v>0.0927</v>
      </c>
      <c r="S239" s="177">
        <v>0</v>
      </c>
      <c r="T239" s="178">
        <f t="shared" si="5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79" t="s">
        <v>194</v>
      </c>
      <c r="AT239" s="179" t="s">
        <v>122</v>
      </c>
      <c r="AU239" s="179" t="s">
        <v>80</v>
      </c>
      <c r="AY239" s="17" t="s">
        <v>119</v>
      </c>
      <c r="BE239" s="180">
        <f t="shared" si="54"/>
        <v>0</v>
      </c>
      <c r="BF239" s="180">
        <f t="shared" si="55"/>
        <v>0</v>
      </c>
      <c r="BG239" s="180">
        <f t="shared" si="56"/>
        <v>0</v>
      </c>
      <c r="BH239" s="180">
        <f t="shared" si="57"/>
        <v>0</v>
      </c>
      <c r="BI239" s="180">
        <f t="shared" si="58"/>
        <v>0</v>
      </c>
      <c r="BJ239" s="17" t="s">
        <v>78</v>
      </c>
      <c r="BK239" s="180">
        <f t="shared" si="59"/>
        <v>0</v>
      </c>
      <c r="BL239" s="17" t="s">
        <v>194</v>
      </c>
      <c r="BM239" s="179" t="s">
        <v>606</v>
      </c>
    </row>
    <row r="240" spans="1:65" s="2" customFormat="1" ht="24">
      <c r="A240" s="34"/>
      <c r="B240" s="35"/>
      <c r="C240" s="168" t="s">
        <v>607</v>
      </c>
      <c r="D240" s="168" t="s">
        <v>122</v>
      </c>
      <c r="E240" s="169" t="s">
        <v>608</v>
      </c>
      <c r="F240" s="170" t="s">
        <v>609</v>
      </c>
      <c r="G240" s="171" t="s">
        <v>125</v>
      </c>
      <c r="H240" s="172">
        <v>2</v>
      </c>
      <c r="I240" s="173"/>
      <c r="J240" s="174">
        <f t="shared" si="50"/>
        <v>0</v>
      </c>
      <c r="K240" s="170" t="s">
        <v>126</v>
      </c>
      <c r="L240" s="39"/>
      <c r="M240" s="175" t="s">
        <v>19</v>
      </c>
      <c r="N240" s="176" t="s">
        <v>44</v>
      </c>
      <c r="O240" s="64"/>
      <c r="P240" s="177">
        <f t="shared" si="51"/>
        <v>0</v>
      </c>
      <c r="Q240" s="177">
        <v>0.04238</v>
      </c>
      <c r="R240" s="177">
        <f t="shared" si="52"/>
        <v>0.08476</v>
      </c>
      <c r="S240" s="177">
        <v>0</v>
      </c>
      <c r="T240" s="178">
        <f t="shared" si="5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79" t="s">
        <v>194</v>
      </c>
      <c r="AT240" s="179" t="s">
        <v>122</v>
      </c>
      <c r="AU240" s="179" t="s">
        <v>80</v>
      </c>
      <c r="AY240" s="17" t="s">
        <v>119</v>
      </c>
      <c r="BE240" s="180">
        <f t="shared" si="54"/>
        <v>0</v>
      </c>
      <c r="BF240" s="180">
        <f t="shared" si="55"/>
        <v>0</v>
      </c>
      <c r="BG240" s="180">
        <f t="shared" si="56"/>
        <v>0</v>
      </c>
      <c r="BH240" s="180">
        <f t="shared" si="57"/>
        <v>0</v>
      </c>
      <c r="BI240" s="180">
        <f t="shared" si="58"/>
        <v>0</v>
      </c>
      <c r="BJ240" s="17" t="s">
        <v>78</v>
      </c>
      <c r="BK240" s="180">
        <f t="shared" si="59"/>
        <v>0</v>
      </c>
      <c r="BL240" s="17" t="s">
        <v>194</v>
      </c>
      <c r="BM240" s="179" t="s">
        <v>610</v>
      </c>
    </row>
    <row r="241" spans="1:65" s="2" customFormat="1" ht="24">
      <c r="A241" s="34"/>
      <c r="B241" s="35"/>
      <c r="C241" s="168" t="s">
        <v>611</v>
      </c>
      <c r="D241" s="168" t="s">
        <v>122</v>
      </c>
      <c r="E241" s="169" t="s">
        <v>612</v>
      </c>
      <c r="F241" s="170" t="s">
        <v>613</v>
      </c>
      <c r="G241" s="171" t="s">
        <v>125</v>
      </c>
      <c r="H241" s="172">
        <v>2</v>
      </c>
      <c r="I241" s="173"/>
      <c r="J241" s="174">
        <f t="shared" si="50"/>
        <v>0</v>
      </c>
      <c r="K241" s="170" t="s">
        <v>126</v>
      </c>
      <c r="L241" s="39"/>
      <c r="M241" s="175" t="s">
        <v>19</v>
      </c>
      <c r="N241" s="176" t="s">
        <v>44</v>
      </c>
      <c r="O241" s="64"/>
      <c r="P241" s="177">
        <f t="shared" si="51"/>
        <v>0</v>
      </c>
      <c r="Q241" s="177">
        <v>0.0234</v>
      </c>
      <c r="R241" s="177">
        <f t="shared" si="52"/>
        <v>0.0468</v>
      </c>
      <c r="S241" s="177">
        <v>0</v>
      </c>
      <c r="T241" s="178">
        <f t="shared" si="5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79" t="s">
        <v>194</v>
      </c>
      <c r="AT241" s="179" t="s">
        <v>122</v>
      </c>
      <c r="AU241" s="179" t="s">
        <v>80</v>
      </c>
      <c r="AY241" s="17" t="s">
        <v>119</v>
      </c>
      <c r="BE241" s="180">
        <f t="shared" si="54"/>
        <v>0</v>
      </c>
      <c r="BF241" s="180">
        <f t="shared" si="55"/>
        <v>0</v>
      </c>
      <c r="BG241" s="180">
        <f t="shared" si="56"/>
        <v>0</v>
      </c>
      <c r="BH241" s="180">
        <f t="shared" si="57"/>
        <v>0</v>
      </c>
      <c r="BI241" s="180">
        <f t="shared" si="58"/>
        <v>0</v>
      </c>
      <c r="BJ241" s="17" t="s">
        <v>78</v>
      </c>
      <c r="BK241" s="180">
        <f t="shared" si="59"/>
        <v>0</v>
      </c>
      <c r="BL241" s="17" t="s">
        <v>194</v>
      </c>
      <c r="BM241" s="179" t="s">
        <v>614</v>
      </c>
    </row>
    <row r="242" spans="1:65" s="2" customFormat="1" ht="24">
      <c r="A242" s="34"/>
      <c r="B242" s="35"/>
      <c r="C242" s="168" t="s">
        <v>615</v>
      </c>
      <c r="D242" s="168" t="s">
        <v>122</v>
      </c>
      <c r="E242" s="169" t="s">
        <v>616</v>
      </c>
      <c r="F242" s="170" t="s">
        <v>617</v>
      </c>
      <c r="G242" s="171" t="s">
        <v>125</v>
      </c>
      <c r="H242" s="172">
        <v>5</v>
      </c>
      <c r="I242" s="173"/>
      <c r="J242" s="174">
        <f t="shared" si="50"/>
        <v>0</v>
      </c>
      <c r="K242" s="170" t="s">
        <v>126</v>
      </c>
      <c r="L242" s="39"/>
      <c r="M242" s="175" t="s">
        <v>19</v>
      </c>
      <c r="N242" s="176" t="s">
        <v>44</v>
      </c>
      <c r="O242" s="64"/>
      <c r="P242" s="177">
        <f t="shared" si="51"/>
        <v>0</v>
      </c>
      <c r="Q242" s="177">
        <v>0.02502</v>
      </c>
      <c r="R242" s="177">
        <f t="shared" si="52"/>
        <v>0.1251</v>
      </c>
      <c r="S242" s="177">
        <v>0</v>
      </c>
      <c r="T242" s="178">
        <f t="shared" si="5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79" t="s">
        <v>194</v>
      </c>
      <c r="AT242" s="179" t="s">
        <v>122</v>
      </c>
      <c r="AU242" s="179" t="s">
        <v>80</v>
      </c>
      <c r="AY242" s="17" t="s">
        <v>119</v>
      </c>
      <c r="BE242" s="180">
        <f t="shared" si="54"/>
        <v>0</v>
      </c>
      <c r="BF242" s="180">
        <f t="shared" si="55"/>
        <v>0</v>
      </c>
      <c r="BG242" s="180">
        <f t="shared" si="56"/>
        <v>0</v>
      </c>
      <c r="BH242" s="180">
        <f t="shared" si="57"/>
        <v>0</v>
      </c>
      <c r="BI242" s="180">
        <f t="shared" si="58"/>
        <v>0</v>
      </c>
      <c r="BJ242" s="17" t="s">
        <v>78</v>
      </c>
      <c r="BK242" s="180">
        <f t="shared" si="59"/>
        <v>0</v>
      </c>
      <c r="BL242" s="17" t="s">
        <v>194</v>
      </c>
      <c r="BM242" s="179" t="s">
        <v>618</v>
      </c>
    </row>
    <row r="243" spans="1:65" s="2" customFormat="1" ht="24">
      <c r="A243" s="34"/>
      <c r="B243" s="35"/>
      <c r="C243" s="168" t="s">
        <v>619</v>
      </c>
      <c r="D243" s="168" t="s">
        <v>122</v>
      </c>
      <c r="E243" s="169" t="s">
        <v>620</v>
      </c>
      <c r="F243" s="170" t="s">
        <v>621</v>
      </c>
      <c r="G243" s="171" t="s">
        <v>125</v>
      </c>
      <c r="H243" s="172">
        <v>4</v>
      </c>
      <c r="I243" s="173"/>
      <c r="J243" s="174">
        <f t="shared" si="50"/>
        <v>0</v>
      </c>
      <c r="K243" s="170" t="s">
        <v>126</v>
      </c>
      <c r="L243" s="39"/>
      <c r="M243" s="175" t="s">
        <v>19</v>
      </c>
      <c r="N243" s="176" t="s">
        <v>44</v>
      </c>
      <c r="O243" s="64"/>
      <c r="P243" s="177">
        <f t="shared" si="51"/>
        <v>0</v>
      </c>
      <c r="Q243" s="177">
        <v>0.02828</v>
      </c>
      <c r="R243" s="177">
        <f t="shared" si="52"/>
        <v>0.11312</v>
      </c>
      <c r="S243" s="177">
        <v>0</v>
      </c>
      <c r="T243" s="178">
        <f t="shared" si="5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79" t="s">
        <v>194</v>
      </c>
      <c r="AT243" s="179" t="s">
        <v>122</v>
      </c>
      <c r="AU243" s="179" t="s">
        <v>80</v>
      </c>
      <c r="AY243" s="17" t="s">
        <v>119</v>
      </c>
      <c r="BE243" s="180">
        <f t="shared" si="54"/>
        <v>0</v>
      </c>
      <c r="BF243" s="180">
        <f t="shared" si="55"/>
        <v>0</v>
      </c>
      <c r="BG243" s="180">
        <f t="shared" si="56"/>
        <v>0</v>
      </c>
      <c r="BH243" s="180">
        <f t="shared" si="57"/>
        <v>0</v>
      </c>
      <c r="BI243" s="180">
        <f t="shared" si="58"/>
        <v>0</v>
      </c>
      <c r="BJ243" s="17" t="s">
        <v>78</v>
      </c>
      <c r="BK243" s="180">
        <f t="shared" si="59"/>
        <v>0</v>
      </c>
      <c r="BL243" s="17" t="s">
        <v>194</v>
      </c>
      <c r="BM243" s="179" t="s">
        <v>622</v>
      </c>
    </row>
    <row r="244" spans="1:65" s="2" customFormat="1" ht="24">
      <c r="A244" s="34"/>
      <c r="B244" s="35"/>
      <c r="C244" s="168" t="s">
        <v>623</v>
      </c>
      <c r="D244" s="168" t="s">
        <v>122</v>
      </c>
      <c r="E244" s="169" t="s">
        <v>624</v>
      </c>
      <c r="F244" s="170" t="s">
        <v>625</v>
      </c>
      <c r="G244" s="171" t="s">
        <v>125</v>
      </c>
      <c r="H244" s="172">
        <v>11</v>
      </c>
      <c r="I244" s="173"/>
      <c r="J244" s="174">
        <f t="shared" si="50"/>
        <v>0</v>
      </c>
      <c r="K244" s="170" t="s">
        <v>126</v>
      </c>
      <c r="L244" s="39"/>
      <c r="M244" s="175" t="s">
        <v>19</v>
      </c>
      <c r="N244" s="176" t="s">
        <v>44</v>
      </c>
      <c r="O244" s="64"/>
      <c r="P244" s="177">
        <f t="shared" si="51"/>
        <v>0</v>
      </c>
      <c r="Q244" s="177">
        <v>0.0348</v>
      </c>
      <c r="R244" s="177">
        <f t="shared" si="52"/>
        <v>0.3828</v>
      </c>
      <c r="S244" s="177">
        <v>0</v>
      </c>
      <c r="T244" s="178">
        <f t="shared" si="5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79" t="s">
        <v>194</v>
      </c>
      <c r="AT244" s="179" t="s">
        <v>122</v>
      </c>
      <c r="AU244" s="179" t="s">
        <v>80</v>
      </c>
      <c r="AY244" s="17" t="s">
        <v>119</v>
      </c>
      <c r="BE244" s="180">
        <f t="shared" si="54"/>
        <v>0</v>
      </c>
      <c r="BF244" s="180">
        <f t="shared" si="55"/>
        <v>0</v>
      </c>
      <c r="BG244" s="180">
        <f t="shared" si="56"/>
        <v>0</v>
      </c>
      <c r="BH244" s="180">
        <f t="shared" si="57"/>
        <v>0</v>
      </c>
      <c r="BI244" s="180">
        <f t="shared" si="58"/>
        <v>0</v>
      </c>
      <c r="BJ244" s="17" t="s">
        <v>78</v>
      </c>
      <c r="BK244" s="180">
        <f t="shared" si="59"/>
        <v>0</v>
      </c>
      <c r="BL244" s="17" t="s">
        <v>194</v>
      </c>
      <c r="BM244" s="179" t="s">
        <v>626</v>
      </c>
    </row>
    <row r="245" spans="1:65" s="2" customFormat="1" ht="24">
      <c r="A245" s="34"/>
      <c r="B245" s="35"/>
      <c r="C245" s="168" t="s">
        <v>627</v>
      </c>
      <c r="D245" s="168" t="s">
        <v>122</v>
      </c>
      <c r="E245" s="169" t="s">
        <v>628</v>
      </c>
      <c r="F245" s="170" t="s">
        <v>629</v>
      </c>
      <c r="G245" s="171" t="s">
        <v>125</v>
      </c>
      <c r="H245" s="172">
        <v>6</v>
      </c>
      <c r="I245" s="173"/>
      <c r="J245" s="174">
        <f t="shared" si="50"/>
        <v>0</v>
      </c>
      <c r="K245" s="170" t="s">
        <v>126</v>
      </c>
      <c r="L245" s="39"/>
      <c r="M245" s="175" t="s">
        <v>19</v>
      </c>
      <c r="N245" s="176" t="s">
        <v>44</v>
      </c>
      <c r="O245" s="64"/>
      <c r="P245" s="177">
        <f t="shared" si="51"/>
        <v>0</v>
      </c>
      <c r="Q245" s="177">
        <v>0.04132</v>
      </c>
      <c r="R245" s="177">
        <f t="shared" si="52"/>
        <v>0.24792000000000003</v>
      </c>
      <c r="S245" s="177">
        <v>0</v>
      </c>
      <c r="T245" s="178">
        <f t="shared" si="5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79" t="s">
        <v>194</v>
      </c>
      <c r="AT245" s="179" t="s">
        <v>122</v>
      </c>
      <c r="AU245" s="179" t="s">
        <v>80</v>
      </c>
      <c r="AY245" s="17" t="s">
        <v>119</v>
      </c>
      <c r="BE245" s="180">
        <f t="shared" si="54"/>
        <v>0</v>
      </c>
      <c r="BF245" s="180">
        <f t="shared" si="55"/>
        <v>0</v>
      </c>
      <c r="BG245" s="180">
        <f t="shared" si="56"/>
        <v>0</v>
      </c>
      <c r="BH245" s="180">
        <f t="shared" si="57"/>
        <v>0</v>
      </c>
      <c r="BI245" s="180">
        <f t="shared" si="58"/>
        <v>0</v>
      </c>
      <c r="BJ245" s="17" t="s">
        <v>78</v>
      </c>
      <c r="BK245" s="180">
        <f t="shared" si="59"/>
        <v>0</v>
      </c>
      <c r="BL245" s="17" t="s">
        <v>194</v>
      </c>
      <c r="BM245" s="179" t="s">
        <v>630</v>
      </c>
    </row>
    <row r="246" spans="1:65" s="2" customFormat="1" ht="24">
      <c r="A246" s="34"/>
      <c r="B246" s="35"/>
      <c r="C246" s="168" t="s">
        <v>631</v>
      </c>
      <c r="D246" s="168" t="s">
        <v>122</v>
      </c>
      <c r="E246" s="169" t="s">
        <v>632</v>
      </c>
      <c r="F246" s="170" t="s">
        <v>633</v>
      </c>
      <c r="G246" s="171" t="s">
        <v>125</v>
      </c>
      <c r="H246" s="172">
        <v>1</v>
      </c>
      <c r="I246" s="173"/>
      <c r="J246" s="174">
        <f t="shared" si="50"/>
        <v>0</v>
      </c>
      <c r="K246" s="170" t="s">
        <v>126</v>
      </c>
      <c r="L246" s="39"/>
      <c r="M246" s="175" t="s">
        <v>19</v>
      </c>
      <c r="N246" s="176" t="s">
        <v>44</v>
      </c>
      <c r="O246" s="64"/>
      <c r="P246" s="177">
        <f t="shared" si="51"/>
        <v>0</v>
      </c>
      <c r="Q246" s="177">
        <v>0.06198</v>
      </c>
      <c r="R246" s="177">
        <f t="shared" si="52"/>
        <v>0.06198</v>
      </c>
      <c r="S246" s="177">
        <v>0</v>
      </c>
      <c r="T246" s="178">
        <f t="shared" si="5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79" t="s">
        <v>194</v>
      </c>
      <c r="AT246" s="179" t="s">
        <v>122</v>
      </c>
      <c r="AU246" s="179" t="s">
        <v>80</v>
      </c>
      <c r="AY246" s="17" t="s">
        <v>119</v>
      </c>
      <c r="BE246" s="180">
        <f t="shared" si="54"/>
        <v>0</v>
      </c>
      <c r="BF246" s="180">
        <f t="shared" si="55"/>
        <v>0</v>
      </c>
      <c r="BG246" s="180">
        <f t="shared" si="56"/>
        <v>0</v>
      </c>
      <c r="BH246" s="180">
        <f t="shared" si="57"/>
        <v>0</v>
      </c>
      <c r="BI246" s="180">
        <f t="shared" si="58"/>
        <v>0</v>
      </c>
      <c r="BJ246" s="17" t="s">
        <v>78</v>
      </c>
      <c r="BK246" s="180">
        <f t="shared" si="59"/>
        <v>0</v>
      </c>
      <c r="BL246" s="17" t="s">
        <v>194</v>
      </c>
      <c r="BM246" s="179" t="s">
        <v>634</v>
      </c>
    </row>
    <row r="247" spans="1:65" s="2" customFormat="1" ht="24">
      <c r="A247" s="34"/>
      <c r="B247" s="35"/>
      <c r="C247" s="168" t="s">
        <v>635</v>
      </c>
      <c r="D247" s="168" t="s">
        <v>122</v>
      </c>
      <c r="E247" s="169" t="s">
        <v>636</v>
      </c>
      <c r="F247" s="170" t="s">
        <v>637</v>
      </c>
      <c r="G247" s="171" t="s">
        <v>125</v>
      </c>
      <c r="H247" s="172">
        <v>1</v>
      </c>
      <c r="I247" s="173"/>
      <c r="J247" s="174">
        <f t="shared" si="50"/>
        <v>0</v>
      </c>
      <c r="K247" s="170" t="s">
        <v>126</v>
      </c>
      <c r="L247" s="39"/>
      <c r="M247" s="175" t="s">
        <v>19</v>
      </c>
      <c r="N247" s="176" t="s">
        <v>44</v>
      </c>
      <c r="O247" s="64"/>
      <c r="P247" s="177">
        <f t="shared" si="51"/>
        <v>0</v>
      </c>
      <c r="Q247" s="177">
        <v>0.05071</v>
      </c>
      <c r="R247" s="177">
        <f t="shared" si="52"/>
        <v>0.05071</v>
      </c>
      <c r="S247" s="177">
        <v>0</v>
      </c>
      <c r="T247" s="178">
        <f t="shared" si="5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79" t="s">
        <v>194</v>
      </c>
      <c r="AT247" s="179" t="s">
        <v>122</v>
      </c>
      <c r="AU247" s="179" t="s">
        <v>80</v>
      </c>
      <c r="AY247" s="17" t="s">
        <v>119</v>
      </c>
      <c r="BE247" s="180">
        <f t="shared" si="54"/>
        <v>0</v>
      </c>
      <c r="BF247" s="180">
        <f t="shared" si="55"/>
        <v>0</v>
      </c>
      <c r="BG247" s="180">
        <f t="shared" si="56"/>
        <v>0</v>
      </c>
      <c r="BH247" s="180">
        <f t="shared" si="57"/>
        <v>0</v>
      </c>
      <c r="BI247" s="180">
        <f t="shared" si="58"/>
        <v>0</v>
      </c>
      <c r="BJ247" s="17" t="s">
        <v>78</v>
      </c>
      <c r="BK247" s="180">
        <f t="shared" si="59"/>
        <v>0</v>
      </c>
      <c r="BL247" s="17" t="s">
        <v>194</v>
      </c>
      <c r="BM247" s="179" t="s">
        <v>638</v>
      </c>
    </row>
    <row r="248" spans="1:65" s="2" customFormat="1" ht="24">
      <c r="A248" s="34"/>
      <c r="B248" s="35"/>
      <c r="C248" s="168" t="s">
        <v>639</v>
      </c>
      <c r="D248" s="168" t="s">
        <v>122</v>
      </c>
      <c r="E248" s="169" t="s">
        <v>640</v>
      </c>
      <c r="F248" s="170" t="s">
        <v>641</v>
      </c>
      <c r="G248" s="171" t="s">
        <v>125</v>
      </c>
      <c r="H248" s="172">
        <v>4</v>
      </c>
      <c r="I248" s="173"/>
      <c r="J248" s="174">
        <f t="shared" si="50"/>
        <v>0</v>
      </c>
      <c r="K248" s="170" t="s">
        <v>126</v>
      </c>
      <c r="L248" s="39"/>
      <c r="M248" s="175" t="s">
        <v>19</v>
      </c>
      <c r="N248" s="176" t="s">
        <v>44</v>
      </c>
      <c r="O248" s="64"/>
      <c r="P248" s="177">
        <f t="shared" si="51"/>
        <v>0</v>
      </c>
      <c r="Q248" s="177">
        <v>0.0301</v>
      </c>
      <c r="R248" s="177">
        <f t="shared" si="52"/>
        <v>0.1204</v>
      </c>
      <c r="S248" s="177">
        <v>0</v>
      </c>
      <c r="T248" s="178">
        <f t="shared" si="5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79" t="s">
        <v>194</v>
      </c>
      <c r="AT248" s="179" t="s">
        <v>122</v>
      </c>
      <c r="AU248" s="179" t="s">
        <v>80</v>
      </c>
      <c r="AY248" s="17" t="s">
        <v>119</v>
      </c>
      <c r="BE248" s="180">
        <f t="shared" si="54"/>
        <v>0</v>
      </c>
      <c r="BF248" s="180">
        <f t="shared" si="55"/>
        <v>0</v>
      </c>
      <c r="BG248" s="180">
        <f t="shared" si="56"/>
        <v>0</v>
      </c>
      <c r="BH248" s="180">
        <f t="shared" si="57"/>
        <v>0</v>
      </c>
      <c r="BI248" s="180">
        <f t="shared" si="58"/>
        <v>0</v>
      </c>
      <c r="BJ248" s="17" t="s">
        <v>78</v>
      </c>
      <c r="BK248" s="180">
        <f t="shared" si="59"/>
        <v>0</v>
      </c>
      <c r="BL248" s="17" t="s">
        <v>194</v>
      </c>
      <c r="BM248" s="179" t="s">
        <v>642</v>
      </c>
    </row>
    <row r="249" spans="1:65" s="2" customFormat="1" ht="24">
      <c r="A249" s="34"/>
      <c r="B249" s="35"/>
      <c r="C249" s="168" t="s">
        <v>643</v>
      </c>
      <c r="D249" s="168" t="s">
        <v>122</v>
      </c>
      <c r="E249" s="169" t="s">
        <v>644</v>
      </c>
      <c r="F249" s="170" t="s">
        <v>645</v>
      </c>
      <c r="G249" s="171" t="s">
        <v>125</v>
      </c>
      <c r="H249" s="172">
        <v>2</v>
      </c>
      <c r="I249" s="173"/>
      <c r="J249" s="174">
        <f t="shared" si="50"/>
        <v>0</v>
      </c>
      <c r="K249" s="170" t="s">
        <v>126</v>
      </c>
      <c r="L249" s="39"/>
      <c r="M249" s="175" t="s">
        <v>19</v>
      </c>
      <c r="N249" s="176" t="s">
        <v>44</v>
      </c>
      <c r="O249" s="64"/>
      <c r="P249" s="177">
        <f t="shared" si="51"/>
        <v>0</v>
      </c>
      <c r="Q249" s="177">
        <v>0.04684</v>
      </c>
      <c r="R249" s="177">
        <f t="shared" si="52"/>
        <v>0.09368</v>
      </c>
      <c r="S249" s="177">
        <v>0</v>
      </c>
      <c r="T249" s="178">
        <f t="shared" si="5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79" t="s">
        <v>194</v>
      </c>
      <c r="AT249" s="179" t="s">
        <v>122</v>
      </c>
      <c r="AU249" s="179" t="s">
        <v>80</v>
      </c>
      <c r="AY249" s="17" t="s">
        <v>119</v>
      </c>
      <c r="BE249" s="180">
        <f t="shared" si="54"/>
        <v>0</v>
      </c>
      <c r="BF249" s="180">
        <f t="shared" si="55"/>
        <v>0</v>
      </c>
      <c r="BG249" s="180">
        <f t="shared" si="56"/>
        <v>0</v>
      </c>
      <c r="BH249" s="180">
        <f t="shared" si="57"/>
        <v>0</v>
      </c>
      <c r="BI249" s="180">
        <f t="shared" si="58"/>
        <v>0</v>
      </c>
      <c r="BJ249" s="17" t="s">
        <v>78</v>
      </c>
      <c r="BK249" s="180">
        <f t="shared" si="59"/>
        <v>0</v>
      </c>
      <c r="BL249" s="17" t="s">
        <v>194</v>
      </c>
      <c r="BM249" s="179" t="s">
        <v>646</v>
      </c>
    </row>
    <row r="250" spans="1:65" s="2" customFormat="1" ht="24">
      <c r="A250" s="34"/>
      <c r="B250" s="35"/>
      <c r="C250" s="168" t="s">
        <v>647</v>
      </c>
      <c r="D250" s="168" t="s">
        <v>122</v>
      </c>
      <c r="E250" s="169" t="s">
        <v>648</v>
      </c>
      <c r="F250" s="170" t="s">
        <v>649</v>
      </c>
      <c r="G250" s="171" t="s">
        <v>125</v>
      </c>
      <c r="H250" s="172">
        <v>7</v>
      </c>
      <c r="I250" s="173"/>
      <c r="J250" s="174">
        <f t="shared" si="50"/>
        <v>0</v>
      </c>
      <c r="K250" s="170" t="s">
        <v>126</v>
      </c>
      <c r="L250" s="39"/>
      <c r="M250" s="175" t="s">
        <v>19</v>
      </c>
      <c r="N250" s="176" t="s">
        <v>44</v>
      </c>
      <c r="O250" s="64"/>
      <c r="P250" s="177">
        <f t="shared" si="51"/>
        <v>0</v>
      </c>
      <c r="Q250" s="177">
        <v>0.058</v>
      </c>
      <c r="R250" s="177">
        <f t="shared" si="52"/>
        <v>0.406</v>
      </c>
      <c r="S250" s="177">
        <v>0</v>
      </c>
      <c r="T250" s="178">
        <f t="shared" si="5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79" t="s">
        <v>194</v>
      </c>
      <c r="AT250" s="179" t="s">
        <v>122</v>
      </c>
      <c r="AU250" s="179" t="s">
        <v>80</v>
      </c>
      <c r="AY250" s="17" t="s">
        <v>119</v>
      </c>
      <c r="BE250" s="180">
        <f t="shared" si="54"/>
        <v>0</v>
      </c>
      <c r="BF250" s="180">
        <f t="shared" si="55"/>
        <v>0</v>
      </c>
      <c r="BG250" s="180">
        <f t="shared" si="56"/>
        <v>0</v>
      </c>
      <c r="BH250" s="180">
        <f t="shared" si="57"/>
        <v>0</v>
      </c>
      <c r="BI250" s="180">
        <f t="shared" si="58"/>
        <v>0</v>
      </c>
      <c r="BJ250" s="17" t="s">
        <v>78</v>
      </c>
      <c r="BK250" s="180">
        <f t="shared" si="59"/>
        <v>0</v>
      </c>
      <c r="BL250" s="17" t="s">
        <v>194</v>
      </c>
      <c r="BM250" s="179" t="s">
        <v>650</v>
      </c>
    </row>
    <row r="251" spans="1:65" s="2" customFormat="1" ht="24">
      <c r="A251" s="34"/>
      <c r="B251" s="35"/>
      <c r="C251" s="168" t="s">
        <v>651</v>
      </c>
      <c r="D251" s="168" t="s">
        <v>122</v>
      </c>
      <c r="E251" s="169" t="s">
        <v>652</v>
      </c>
      <c r="F251" s="170" t="s">
        <v>653</v>
      </c>
      <c r="G251" s="171" t="s">
        <v>125</v>
      </c>
      <c r="H251" s="172">
        <v>4</v>
      </c>
      <c r="I251" s="173"/>
      <c r="J251" s="174">
        <f t="shared" si="50"/>
        <v>0</v>
      </c>
      <c r="K251" s="170" t="s">
        <v>126</v>
      </c>
      <c r="L251" s="39"/>
      <c r="M251" s="175" t="s">
        <v>19</v>
      </c>
      <c r="N251" s="176" t="s">
        <v>44</v>
      </c>
      <c r="O251" s="64"/>
      <c r="P251" s="177">
        <f t="shared" si="51"/>
        <v>0</v>
      </c>
      <c r="Q251" s="177">
        <v>0.06916</v>
      </c>
      <c r="R251" s="177">
        <f t="shared" si="52"/>
        <v>0.27664</v>
      </c>
      <c r="S251" s="177">
        <v>0</v>
      </c>
      <c r="T251" s="178">
        <f t="shared" si="5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79" t="s">
        <v>194</v>
      </c>
      <c r="AT251" s="179" t="s">
        <v>122</v>
      </c>
      <c r="AU251" s="179" t="s">
        <v>80</v>
      </c>
      <c r="AY251" s="17" t="s">
        <v>119</v>
      </c>
      <c r="BE251" s="180">
        <f t="shared" si="54"/>
        <v>0</v>
      </c>
      <c r="BF251" s="180">
        <f t="shared" si="55"/>
        <v>0</v>
      </c>
      <c r="BG251" s="180">
        <f t="shared" si="56"/>
        <v>0</v>
      </c>
      <c r="BH251" s="180">
        <f t="shared" si="57"/>
        <v>0</v>
      </c>
      <c r="BI251" s="180">
        <f t="shared" si="58"/>
        <v>0</v>
      </c>
      <c r="BJ251" s="17" t="s">
        <v>78</v>
      </c>
      <c r="BK251" s="180">
        <f t="shared" si="59"/>
        <v>0</v>
      </c>
      <c r="BL251" s="17" t="s">
        <v>194</v>
      </c>
      <c r="BM251" s="179" t="s">
        <v>654</v>
      </c>
    </row>
    <row r="252" spans="1:65" s="2" customFormat="1" ht="24">
      <c r="A252" s="34"/>
      <c r="B252" s="35"/>
      <c r="C252" s="168" t="s">
        <v>655</v>
      </c>
      <c r="D252" s="168" t="s">
        <v>122</v>
      </c>
      <c r="E252" s="169" t="s">
        <v>656</v>
      </c>
      <c r="F252" s="170" t="s">
        <v>657</v>
      </c>
      <c r="G252" s="171" t="s">
        <v>125</v>
      </c>
      <c r="H252" s="172">
        <v>2</v>
      </c>
      <c r="I252" s="173"/>
      <c r="J252" s="174">
        <f t="shared" si="50"/>
        <v>0</v>
      </c>
      <c r="K252" s="170" t="s">
        <v>126</v>
      </c>
      <c r="L252" s="39"/>
      <c r="M252" s="175" t="s">
        <v>19</v>
      </c>
      <c r="N252" s="176" t="s">
        <v>44</v>
      </c>
      <c r="O252" s="64"/>
      <c r="P252" s="177">
        <f t="shared" si="51"/>
        <v>0</v>
      </c>
      <c r="Q252" s="177">
        <v>0.08032</v>
      </c>
      <c r="R252" s="177">
        <f t="shared" si="52"/>
        <v>0.16064</v>
      </c>
      <c r="S252" s="177">
        <v>0</v>
      </c>
      <c r="T252" s="178">
        <f t="shared" si="5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79" t="s">
        <v>194</v>
      </c>
      <c r="AT252" s="179" t="s">
        <v>122</v>
      </c>
      <c r="AU252" s="179" t="s">
        <v>80</v>
      </c>
      <c r="AY252" s="17" t="s">
        <v>119</v>
      </c>
      <c r="BE252" s="180">
        <f t="shared" si="54"/>
        <v>0</v>
      </c>
      <c r="BF252" s="180">
        <f t="shared" si="55"/>
        <v>0</v>
      </c>
      <c r="BG252" s="180">
        <f t="shared" si="56"/>
        <v>0</v>
      </c>
      <c r="BH252" s="180">
        <f t="shared" si="57"/>
        <v>0</v>
      </c>
      <c r="BI252" s="180">
        <f t="shared" si="58"/>
        <v>0</v>
      </c>
      <c r="BJ252" s="17" t="s">
        <v>78</v>
      </c>
      <c r="BK252" s="180">
        <f t="shared" si="59"/>
        <v>0</v>
      </c>
      <c r="BL252" s="17" t="s">
        <v>194</v>
      </c>
      <c r="BM252" s="179" t="s">
        <v>658</v>
      </c>
    </row>
    <row r="253" spans="1:65" s="2" customFormat="1" ht="24">
      <c r="A253" s="34"/>
      <c r="B253" s="35"/>
      <c r="C253" s="168" t="s">
        <v>659</v>
      </c>
      <c r="D253" s="168" t="s">
        <v>122</v>
      </c>
      <c r="E253" s="169" t="s">
        <v>660</v>
      </c>
      <c r="F253" s="170" t="s">
        <v>661</v>
      </c>
      <c r="G253" s="171" t="s">
        <v>125</v>
      </c>
      <c r="H253" s="172">
        <v>3</v>
      </c>
      <c r="I253" s="173"/>
      <c r="J253" s="174">
        <f t="shared" si="50"/>
        <v>0</v>
      </c>
      <c r="K253" s="170" t="s">
        <v>126</v>
      </c>
      <c r="L253" s="39"/>
      <c r="M253" s="175" t="s">
        <v>19</v>
      </c>
      <c r="N253" s="176" t="s">
        <v>44</v>
      </c>
      <c r="O253" s="64"/>
      <c r="P253" s="177">
        <f t="shared" si="51"/>
        <v>0</v>
      </c>
      <c r="Q253" s="177">
        <v>0.09148</v>
      </c>
      <c r="R253" s="177">
        <f t="shared" si="52"/>
        <v>0.27444</v>
      </c>
      <c r="S253" s="177">
        <v>0</v>
      </c>
      <c r="T253" s="178">
        <f t="shared" si="5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79" t="s">
        <v>194</v>
      </c>
      <c r="AT253" s="179" t="s">
        <v>122</v>
      </c>
      <c r="AU253" s="179" t="s">
        <v>80</v>
      </c>
      <c r="AY253" s="17" t="s">
        <v>119</v>
      </c>
      <c r="BE253" s="180">
        <f t="shared" si="54"/>
        <v>0</v>
      </c>
      <c r="BF253" s="180">
        <f t="shared" si="55"/>
        <v>0</v>
      </c>
      <c r="BG253" s="180">
        <f t="shared" si="56"/>
        <v>0</v>
      </c>
      <c r="BH253" s="180">
        <f t="shared" si="57"/>
        <v>0</v>
      </c>
      <c r="BI253" s="180">
        <f t="shared" si="58"/>
        <v>0</v>
      </c>
      <c r="BJ253" s="17" t="s">
        <v>78</v>
      </c>
      <c r="BK253" s="180">
        <f t="shared" si="59"/>
        <v>0</v>
      </c>
      <c r="BL253" s="17" t="s">
        <v>194</v>
      </c>
      <c r="BM253" s="179" t="s">
        <v>662</v>
      </c>
    </row>
    <row r="254" spans="1:65" s="2" customFormat="1" ht="24">
      <c r="A254" s="34"/>
      <c r="B254" s="35"/>
      <c r="C254" s="168" t="s">
        <v>663</v>
      </c>
      <c r="D254" s="168" t="s">
        <v>122</v>
      </c>
      <c r="E254" s="169" t="s">
        <v>664</v>
      </c>
      <c r="F254" s="170" t="s">
        <v>665</v>
      </c>
      <c r="G254" s="171" t="s">
        <v>244</v>
      </c>
      <c r="H254" s="172">
        <v>2.677</v>
      </c>
      <c r="I254" s="173"/>
      <c r="J254" s="174">
        <f t="shared" si="50"/>
        <v>0</v>
      </c>
      <c r="K254" s="170" t="s">
        <v>126</v>
      </c>
      <c r="L254" s="39"/>
      <c r="M254" s="175" t="s">
        <v>19</v>
      </c>
      <c r="N254" s="176" t="s">
        <v>44</v>
      </c>
      <c r="O254" s="64"/>
      <c r="P254" s="177">
        <f t="shared" si="51"/>
        <v>0</v>
      </c>
      <c r="Q254" s="177">
        <v>0</v>
      </c>
      <c r="R254" s="177">
        <f t="shared" si="52"/>
        <v>0</v>
      </c>
      <c r="S254" s="177">
        <v>0</v>
      </c>
      <c r="T254" s="178">
        <f t="shared" si="5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79" t="s">
        <v>194</v>
      </c>
      <c r="AT254" s="179" t="s">
        <v>122</v>
      </c>
      <c r="AU254" s="179" t="s">
        <v>80</v>
      </c>
      <c r="AY254" s="17" t="s">
        <v>119</v>
      </c>
      <c r="BE254" s="180">
        <f t="shared" si="54"/>
        <v>0</v>
      </c>
      <c r="BF254" s="180">
        <f t="shared" si="55"/>
        <v>0</v>
      </c>
      <c r="BG254" s="180">
        <f t="shared" si="56"/>
        <v>0</v>
      </c>
      <c r="BH254" s="180">
        <f t="shared" si="57"/>
        <v>0</v>
      </c>
      <c r="BI254" s="180">
        <f t="shared" si="58"/>
        <v>0</v>
      </c>
      <c r="BJ254" s="17" t="s">
        <v>78</v>
      </c>
      <c r="BK254" s="180">
        <f t="shared" si="59"/>
        <v>0</v>
      </c>
      <c r="BL254" s="17" t="s">
        <v>194</v>
      </c>
      <c r="BM254" s="179" t="s">
        <v>666</v>
      </c>
    </row>
    <row r="255" spans="2:63" s="12" customFormat="1" ht="22.9" customHeight="1">
      <c r="B255" s="152"/>
      <c r="C255" s="153"/>
      <c r="D255" s="154" t="s">
        <v>72</v>
      </c>
      <c r="E255" s="166" t="s">
        <v>667</v>
      </c>
      <c r="F255" s="166" t="s">
        <v>668</v>
      </c>
      <c r="G255" s="153"/>
      <c r="H255" s="153"/>
      <c r="I255" s="156"/>
      <c r="J255" s="167">
        <f>BK255</f>
        <v>0</v>
      </c>
      <c r="K255" s="153"/>
      <c r="L255" s="158"/>
      <c r="M255" s="159"/>
      <c r="N255" s="160"/>
      <c r="O255" s="160"/>
      <c r="P255" s="161">
        <f>P256</f>
        <v>0</v>
      </c>
      <c r="Q255" s="160"/>
      <c r="R255" s="161">
        <f>R256</f>
        <v>0</v>
      </c>
      <c r="S255" s="160"/>
      <c r="T255" s="162">
        <f>T256</f>
        <v>0</v>
      </c>
      <c r="AR255" s="163" t="s">
        <v>80</v>
      </c>
      <c r="AT255" s="164" t="s">
        <v>72</v>
      </c>
      <c r="AU255" s="164" t="s">
        <v>78</v>
      </c>
      <c r="AY255" s="163" t="s">
        <v>119</v>
      </c>
      <c r="BK255" s="165">
        <f>BK256</f>
        <v>0</v>
      </c>
    </row>
    <row r="256" spans="1:65" s="2" customFormat="1" ht="16.5" customHeight="1">
      <c r="A256" s="34"/>
      <c r="B256" s="35"/>
      <c r="C256" s="168" t="s">
        <v>669</v>
      </c>
      <c r="D256" s="168" t="s">
        <v>122</v>
      </c>
      <c r="E256" s="169" t="s">
        <v>670</v>
      </c>
      <c r="F256" s="170" t="s">
        <v>671</v>
      </c>
      <c r="G256" s="171" t="s">
        <v>201</v>
      </c>
      <c r="H256" s="172">
        <v>1</v>
      </c>
      <c r="I256" s="173"/>
      <c r="J256" s="174">
        <f>ROUND(I256*H256,2)</f>
        <v>0</v>
      </c>
      <c r="K256" s="170" t="s">
        <v>202</v>
      </c>
      <c r="L256" s="39"/>
      <c r="M256" s="175" t="s">
        <v>19</v>
      </c>
      <c r="N256" s="176" t="s">
        <v>44</v>
      </c>
      <c r="O256" s="64"/>
      <c r="P256" s="177">
        <f>O256*H256</f>
        <v>0</v>
      </c>
      <c r="Q256" s="177">
        <v>0</v>
      </c>
      <c r="R256" s="177">
        <f>Q256*H256</f>
        <v>0</v>
      </c>
      <c r="S256" s="177">
        <v>0</v>
      </c>
      <c r="T256" s="17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79" t="s">
        <v>194</v>
      </c>
      <c r="AT256" s="179" t="s">
        <v>122</v>
      </c>
      <c r="AU256" s="179" t="s">
        <v>80</v>
      </c>
      <c r="AY256" s="17" t="s">
        <v>119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7" t="s">
        <v>78</v>
      </c>
      <c r="BK256" s="180">
        <f>ROUND(I256*H256,2)</f>
        <v>0</v>
      </c>
      <c r="BL256" s="17" t="s">
        <v>194</v>
      </c>
      <c r="BM256" s="179" t="s">
        <v>672</v>
      </c>
    </row>
    <row r="257" spans="2:63" s="12" customFormat="1" ht="22.9" customHeight="1">
      <c r="B257" s="152"/>
      <c r="C257" s="153"/>
      <c r="D257" s="154" t="s">
        <v>72</v>
      </c>
      <c r="E257" s="166" t="s">
        <v>673</v>
      </c>
      <c r="F257" s="166" t="s">
        <v>674</v>
      </c>
      <c r="G257" s="153"/>
      <c r="H257" s="153"/>
      <c r="I257" s="156"/>
      <c r="J257" s="167">
        <f>BK257</f>
        <v>0</v>
      </c>
      <c r="K257" s="153"/>
      <c r="L257" s="158"/>
      <c r="M257" s="159"/>
      <c r="N257" s="160"/>
      <c r="O257" s="160"/>
      <c r="P257" s="161">
        <f>SUM(P258:P267)</f>
        <v>0</v>
      </c>
      <c r="Q257" s="160"/>
      <c r="R257" s="161">
        <f>SUM(R258:R267)</f>
        <v>0.389824</v>
      </c>
      <c r="S257" s="160"/>
      <c r="T257" s="162">
        <f>SUM(T258:T267)</f>
        <v>0</v>
      </c>
      <c r="AR257" s="163" t="s">
        <v>80</v>
      </c>
      <c r="AT257" s="164" t="s">
        <v>72</v>
      </c>
      <c r="AU257" s="164" t="s">
        <v>78</v>
      </c>
      <c r="AY257" s="163" t="s">
        <v>119</v>
      </c>
      <c r="BK257" s="165">
        <f>SUM(BK258:BK267)</f>
        <v>0</v>
      </c>
    </row>
    <row r="258" spans="1:65" s="2" customFormat="1" ht="16.5" customHeight="1">
      <c r="A258" s="34"/>
      <c r="B258" s="35"/>
      <c r="C258" s="168" t="s">
        <v>675</v>
      </c>
      <c r="D258" s="168" t="s">
        <v>122</v>
      </c>
      <c r="E258" s="169" t="s">
        <v>676</v>
      </c>
      <c r="F258" s="170" t="s">
        <v>677</v>
      </c>
      <c r="G258" s="171" t="s">
        <v>137</v>
      </c>
      <c r="H258" s="172">
        <v>8.64</v>
      </c>
      <c r="I258" s="173"/>
      <c r="J258" s="174">
        <f>ROUND(I258*H258,2)</f>
        <v>0</v>
      </c>
      <c r="K258" s="170" t="s">
        <v>126</v>
      </c>
      <c r="L258" s="39"/>
      <c r="M258" s="175" t="s">
        <v>19</v>
      </c>
      <c r="N258" s="176" t="s">
        <v>44</v>
      </c>
      <c r="O258" s="64"/>
      <c r="P258" s="177">
        <f>O258*H258</f>
        <v>0</v>
      </c>
      <c r="Q258" s="177">
        <v>0.0003</v>
      </c>
      <c r="R258" s="177">
        <f>Q258*H258</f>
        <v>0.002592</v>
      </c>
      <c r="S258" s="177">
        <v>0</v>
      </c>
      <c r="T258" s="17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79" t="s">
        <v>194</v>
      </c>
      <c r="AT258" s="179" t="s">
        <v>122</v>
      </c>
      <c r="AU258" s="179" t="s">
        <v>80</v>
      </c>
      <c r="AY258" s="17" t="s">
        <v>119</v>
      </c>
      <c r="BE258" s="180">
        <f>IF(N258="základní",J258,0)</f>
        <v>0</v>
      </c>
      <c r="BF258" s="180">
        <f>IF(N258="snížená",J258,0)</f>
        <v>0</v>
      </c>
      <c r="BG258" s="180">
        <f>IF(N258="zákl. přenesená",J258,0)</f>
        <v>0</v>
      </c>
      <c r="BH258" s="180">
        <f>IF(N258="sníž. přenesená",J258,0)</f>
        <v>0</v>
      </c>
      <c r="BI258" s="180">
        <f>IF(N258="nulová",J258,0)</f>
        <v>0</v>
      </c>
      <c r="BJ258" s="17" t="s">
        <v>78</v>
      </c>
      <c r="BK258" s="180">
        <f>ROUND(I258*H258,2)</f>
        <v>0</v>
      </c>
      <c r="BL258" s="17" t="s">
        <v>194</v>
      </c>
      <c r="BM258" s="179" t="s">
        <v>678</v>
      </c>
    </row>
    <row r="259" spans="1:65" s="2" customFormat="1" ht="24">
      <c r="A259" s="34"/>
      <c r="B259" s="35"/>
      <c r="C259" s="168" t="s">
        <v>679</v>
      </c>
      <c r="D259" s="168" t="s">
        <v>122</v>
      </c>
      <c r="E259" s="169" t="s">
        <v>680</v>
      </c>
      <c r="F259" s="170" t="s">
        <v>681</v>
      </c>
      <c r="G259" s="171" t="s">
        <v>137</v>
      </c>
      <c r="H259" s="172">
        <v>8.64</v>
      </c>
      <c r="I259" s="173"/>
      <c r="J259" s="174">
        <f>ROUND(I259*H259,2)</f>
        <v>0</v>
      </c>
      <c r="K259" s="170" t="s">
        <v>126</v>
      </c>
      <c r="L259" s="39"/>
      <c r="M259" s="175" t="s">
        <v>19</v>
      </c>
      <c r="N259" s="176" t="s">
        <v>44</v>
      </c>
      <c r="O259" s="64"/>
      <c r="P259" s="177">
        <f>O259*H259</f>
        <v>0</v>
      </c>
      <c r="Q259" s="177">
        <v>0.015</v>
      </c>
      <c r="R259" s="177">
        <f>Q259*H259</f>
        <v>0.1296</v>
      </c>
      <c r="S259" s="177">
        <v>0</v>
      </c>
      <c r="T259" s="17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79" t="s">
        <v>194</v>
      </c>
      <c r="AT259" s="179" t="s">
        <v>122</v>
      </c>
      <c r="AU259" s="179" t="s">
        <v>80</v>
      </c>
      <c r="AY259" s="17" t="s">
        <v>119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17" t="s">
        <v>78</v>
      </c>
      <c r="BK259" s="180">
        <f>ROUND(I259*H259,2)</f>
        <v>0</v>
      </c>
      <c r="BL259" s="17" t="s">
        <v>194</v>
      </c>
      <c r="BM259" s="179" t="s">
        <v>682</v>
      </c>
    </row>
    <row r="260" spans="1:65" s="2" customFormat="1" ht="21.75" customHeight="1">
      <c r="A260" s="34"/>
      <c r="B260" s="35"/>
      <c r="C260" s="168" t="s">
        <v>683</v>
      </c>
      <c r="D260" s="168" t="s">
        <v>122</v>
      </c>
      <c r="E260" s="169" t="s">
        <v>684</v>
      </c>
      <c r="F260" s="170" t="s">
        <v>685</v>
      </c>
      <c r="G260" s="171" t="s">
        <v>188</v>
      </c>
      <c r="H260" s="172">
        <v>12.64</v>
      </c>
      <c r="I260" s="173"/>
      <c r="J260" s="174">
        <f>ROUND(I260*H260,2)</f>
        <v>0</v>
      </c>
      <c r="K260" s="170" t="s">
        <v>126</v>
      </c>
      <c r="L260" s="39"/>
      <c r="M260" s="175" t="s">
        <v>19</v>
      </c>
      <c r="N260" s="176" t="s">
        <v>44</v>
      </c>
      <c r="O260" s="64"/>
      <c r="P260" s="177">
        <f>O260*H260</f>
        <v>0</v>
      </c>
      <c r="Q260" s="177">
        <v>0.00058</v>
      </c>
      <c r="R260" s="177">
        <f>Q260*H260</f>
        <v>0.0073312</v>
      </c>
      <c r="S260" s="177">
        <v>0</v>
      </c>
      <c r="T260" s="17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79" t="s">
        <v>194</v>
      </c>
      <c r="AT260" s="179" t="s">
        <v>122</v>
      </c>
      <c r="AU260" s="179" t="s">
        <v>80</v>
      </c>
      <c r="AY260" s="17" t="s">
        <v>119</v>
      </c>
      <c r="BE260" s="180">
        <f>IF(N260="základní",J260,0)</f>
        <v>0</v>
      </c>
      <c r="BF260" s="180">
        <f>IF(N260="snížená",J260,0)</f>
        <v>0</v>
      </c>
      <c r="BG260" s="180">
        <f>IF(N260="zákl. přenesená",J260,0)</f>
        <v>0</v>
      </c>
      <c r="BH260" s="180">
        <f>IF(N260="sníž. přenesená",J260,0)</f>
        <v>0</v>
      </c>
      <c r="BI260" s="180">
        <f>IF(N260="nulová",J260,0)</f>
        <v>0</v>
      </c>
      <c r="BJ260" s="17" t="s">
        <v>78</v>
      </c>
      <c r="BK260" s="180">
        <f>ROUND(I260*H260,2)</f>
        <v>0</v>
      </c>
      <c r="BL260" s="17" t="s">
        <v>194</v>
      </c>
      <c r="BM260" s="179" t="s">
        <v>686</v>
      </c>
    </row>
    <row r="261" spans="2:51" s="13" customFormat="1" ht="11.25">
      <c r="B261" s="181"/>
      <c r="C261" s="182"/>
      <c r="D261" s="183" t="s">
        <v>139</v>
      </c>
      <c r="E261" s="184" t="s">
        <v>19</v>
      </c>
      <c r="F261" s="185" t="s">
        <v>687</v>
      </c>
      <c r="G261" s="182"/>
      <c r="H261" s="186">
        <v>12.64</v>
      </c>
      <c r="I261" s="187"/>
      <c r="J261" s="182"/>
      <c r="K261" s="182"/>
      <c r="L261" s="188"/>
      <c r="M261" s="189"/>
      <c r="N261" s="190"/>
      <c r="O261" s="190"/>
      <c r="P261" s="190"/>
      <c r="Q261" s="190"/>
      <c r="R261" s="190"/>
      <c r="S261" s="190"/>
      <c r="T261" s="191"/>
      <c r="AT261" s="192" t="s">
        <v>139</v>
      </c>
      <c r="AU261" s="192" t="s">
        <v>80</v>
      </c>
      <c r="AV261" s="13" t="s">
        <v>80</v>
      </c>
      <c r="AW261" s="13" t="s">
        <v>34</v>
      </c>
      <c r="AX261" s="13" t="s">
        <v>78</v>
      </c>
      <c r="AY261" s="192" t="s">
        <v>119</v>
      </c>
    </row>
    <row r="262" spans="1:65" s="2" customFormat="1" ht="24">
      <c r="A262" s="34"/>
      <c r="B262" s="35"/>
      <c r="C262" s="168" t="s">
        <v>688</v>
      </c>
      <c r="D262" s="168" t="s">
        <v>122</v>
      </c>
      <c r="E262" s="169" t="s">
        <v>689</v>
      </c>
      <c r="F262" s="170" t="s">
        <v>690</v>
      </c>
      <c r="G262" s="171" t="s">
        <v>137</v>
      </c>
      <c r="H262" s="172">
        <v>8.64</v>
      </c>
      <c r="I262" s="173"/>
      <c r="J262" s="174">
        <f>ROUND(I262*H262,2)</f>
        <v>0</v>
      </c>
      <c r="K262" s="170" t="s">
        <v>126</v>
      </c>
      <c r="L262" s="39"/>
      <c r="M262" s="175" t="s">
        <v>19</v>
      </c>
      <c r="N262" s="176" t="s">
        <v>44</v>
      </c>
      <c r="O262" s="64"/>
      <c r="P262" s="177">
        <f>O262*H262</f>
        <v>0</v>
      </c>
      <c r="Q262" s="177">
        <v>0.00689</v>
      </c>
      <c r="R262" s="177">
        <f>Q262*H262</f>
        <v>0.05952960000000001</v>
      </c>
      <c r="S262" s="177">
        <v>0</v>
      </c>
      <c r="T262" s="17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79" t="s">
        <v>194</v>
      </c>
      <c r="AT262" s="179" t="s">
        <v>122</v>
      </c>
      <c r="AU262" s="179" t="s">
        <v>80</v>
      </c>
      <c r="AY262" s="17" t="s">
        <v>119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7" t="s">
        <v>78</v>
      </c>
      <c r="BK262" s="180">
        <f>ROUND(I262*H262,2)</f>
        <v>0</v>
      </c>
      <c r="BL262" s="17" t="s">
        <v>194</v>
      </c>
      <c r="BM262" s="179" t="s">
        <v>691</v>
      </c>
    </row>
    <row r="263" spans="1:65" s="2" customFormat="1" ht="24">
      <c r="A263" s="34"/>
      <c r="B263" s="35"/>
      <c r="C263" s="193" t="s">
        <v>692</v>
      </c>
      <c r="D263" s="193" t="s">
        <v>256</v>
      </c>
      <c r="E263" s="194" t="s">
        <v>693</v>
      </c>
      <c r="F263" s="195" t="s">
        <v>694</v>
      </c>
      <c r="G263" s="196" t="s">
        <v>137</v>
      </c>
      <c r="H263" s="197">
        <v>9.936</v>
      </c>
      <c r="I263" s="198"/>
      <c r="J263" s="199">
        <f>ROUND(I263*H263,2)</f>
        <v>0</v>
      </c>
      <c r="K263" s="195" t="s">
        <v>126</v>
      </c>
      <c r="L263" s="200"/>
      <c r="M263" s="201" t="s">
        <v>19</v>
      </c>
      <c r="N263" s="202" t="s">
        <v>44</v>
      </c>
      <c r="O263" s="64"/>
      <c r="P263" s="177">
        <f>O263*H263</f>
        <v>0</v>
      </c>
      <c r="Q263" s="177">
        <v>0.0192</v>
      </c>
      <c r="R263" s="177">
        <f>Q263*H263</f>
        <v>0.19077119999999997</v>
      </c>
      <c r="S263" s="177">
        <v>0</v>
      </c>
      <c r="T263" s="17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79" t="s">
        <v>266</v>
      </c>
      <c r="AT263" s="179" t="s">
        <v>256</v>
      </c>
      <c r="AU263" s="179" t="s">
        <v>80</v>
      </c>
      <c r="AY263" s="17" t="s">
        <v>119</v>
      </c>
      <c r="BE263" s="180">
        <f>IF(N263="základní",J263,0)</f>
        <v>0</v>
      </c>
      <c r="BF263" s="180">
        <f>IF(N263="snížená",J263,0)</f>
        <v>0</v>
      </c>
      <c r="BG263" s="180">
        <f>IF(N263="zákl. přenesená",J263,0)</f>
        <v>0</v>
      </c>
      <c r="BH263" s="180">
        <f>IF(N263="sníž. přenesená",J263,0)</f>
        <v>0</v>
      </c>
      <c r="BI263" s="180">
        <f>IF(N263="nulová",J263,0)</f>
        <v>0</v>
      </c>
      <c r="BJ263" s="17" t="s">
        <v>78</v>
      </c>
      <c r="BK263" s="180">
        <f>ROUND(I263*H263,2)</f>
        <v>0</v>
      </c>
      <c r="BL263" s="17" t="s">
        <v>194</v>
      </c>
      <c r="BM263" s="179" t="s">
        <v>695</v>
      </c>
    </row>
    <row r="264" spans="2:51" s="13" customFormat="1" ht="11.25">
      <c r="B264" s="181"/>
      <c r="C264" s="182"/>
      <c r="D264" s="183" t="s">
        <v>139</v>
      </c>
      <c r="E264" s="182"/>
      <c r="F264" s="185" t="s">
        <v>696</v>
      </c>
      <c r="G264" s="182"/>
      <c r="H264" s="186">
        <v>9.936</v>
      </c>
      <c r="I264" s="187"/>
      <c r="J264" s="182"/>
      <c r="K264" s="182"/>
      <c r="L264" s="188"/>
      <c r="M264" s="189"/>
      <c r="N264" s="190"/>
      <c r="O264" s="190"/>
      <c r="P264" s="190"/>
      <c r="Q264" s="190"/>
      <c r="R264" s="190"/>
      <c r="S264" s="190"/>
      <c r="T264" s="191"/>
      <c r="AT264" s="192" t="s">
        <v>139</v>
      </c>
      <c r="AU264" s="192" t="s">
        <v>80</v>
      </c>
      <c r="AV264" s="13" t="s">
        <v>80</v>
      </c>
      <c r="AW264" s="13" t="s">
        <v>4</v>
      </c>
      <c r="AX264" s="13" t="s">
        <v>78</v>
      </c>
      <c r="AY264" s="192" t="s">
        <v>119</v>
      </c>
    </row>
    <row r="265" spans="1:65" s="2" customFormat="1" ht="16.5" customHeight="1">
      <c r="A265" s="34"/>
      <c r="B265" s="35"/>
      <c r="C265" s="168" t="s">
        <v>697</v>
      </c>
      <c r="D265" s="168" t="s">
        <v>122</v>
      </c>
      <c r="E265" s="169" t="s">
        <v>698</v>
      </c>
      <c r="F265" s="170" t="s">
        <v>699</v>
      </c>
      <c r="G265" s="171" t="s">
        <v>125</v>
      </c>
      <c r="H265" s="172">
        <v>51.84</v>
      </c>
      <c r="I265" s="173"/>
      <c r="J265" s="174">
        <f>ROUND(I265*H265,2)</f>
        <v>0</v>
      </c>
      <c r="K265" s="170" t="s">
        <v>126</v>
      </c>
      <c r="L265" s="39"/>
      <c r="M265" s="175" t="s">
        <v>19</v>
      </c>
      <c r="N265" s="176" t="s">
        <v>44</v>
      </c>
      <c r="O265" s="64"/>
      <c r="P265" s="177">
        <f>O265*H265</f>
        <v>0</v>
      </c>
      <c r="Q265" s="177">
        <v>0</v>
      </c>
      <c r="R265" s="177">
        <f>Q265*H265</f>
        <v>0</v>
      </c>
      <c r="S265" s="177">
        <v>0</v>
      </c>
      <c r="T265" s="17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79" t="s">
        <v>194</v>
      </c>
      <c r="AT265" s="179" t="s">
        <v>122</v>
      </c>
      <c r="AU265" s="179" t="s">
        <v>80</v>
      </c>
      <c r="AY265" s="17" t="s">
        <v>119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17" t="s">
        <v>78</v>
      </c>
      <c r="BK265" s="180">
        <f>ROUND(I265*H265,2)</f>
        <v>0</v>
      </c>
      <c r="BL265" s="17" t="s">
        <v>194</v>
      </c>
      <c r="BM265" s="179" t="s">
        <v>700</v>
      </c>
    </row>
    <row r="266" spans="2:51" s="13" customFormat="1" ht="11.25">
      <c r="B266" s="181"/>
      <c r="C266" s="182"/>
      <c r="D266" s="183" t="s">
        <v>139</v>
      </c>
      <c r="E266" s="182"/>
      <c r="F266" s="185" t="s">
        <v>701</v>
      </c>
      <c r="G266" s="182"/>
      <c r="H266" s="186">
        <v>51.84</v>
      </c>
      <c r="I266" s="187"/>
      <c r="J266" s="182"/>
      <c r="K266" s="182"/>
      <c r="L266" s="188"/>
      <c r="M266" s="189"/>
      <c r="N266" s="190"/>
      <c r="O266" s="190"/>
      <c r="P266" s="190"/>
      <c r="Q266" s="190"/>
      <c r="R266" s="190"/>
      <c r="S266" s="190"/>
      <c r="T266" s="191"/>
      <c r="AT266" s="192" t="s">
        <v>139</v>
      </c>
      <c r="AU266" s="192" t="s">
        <v>80</v>
      </c>
      <c r="AV266" s="13" t="s">
        <v>80</v>
      </c>
      <c r="AW266" s="13" t="s">
        <v>4</v>
      </c>
      <c r="AX266" s="13" t="s">
        <v>78</v>
      </c>
      <c r="AY266" s="192" t="s">
        <v>119</v>
      </c>
    </row>
    <row r="267" spans="1:65" s="2" customFormat="1" ht="24">
      <c r="A267" s="34"/>
      <c r="B267" s="35"/>
      <c r="C267" s="168" t="s">
        <v>702</v>
      </c>
      <c r="D267" s="168" t="s">
        <v>122</v>
      </c>
      <c r="E267" s="169" t="s">
        <v>703</v>
      </c>
      <c r="F267" s="170" t="s">
        <v>704</v>
      </c>
      <c r="G267" s="171" t="s">
        <v>244</v>
      </c>
      <c r="H267" s="172">
        <v>0.39</v>
      </c>
      <c r="I267" s="173"/>
      <c r="J267" s="174">
        <f>ROUND(I267*H267,2)</f>
        <v>0</v>
      </c>
      <c r="K267" s="170" t="s">
        <v>126</v>
      </c>
      <c r="L267" s="39"/>
      <c r="M267" s="218" t="s">
        <v>19</v>
      </c>
      <c r="N267" s="219" t="s">
        <v>44</v>
      </c>
      <c r="O267" s="220"/>
      <c r="P267" s="221">
        <f>O267*H267</f>
        <v>0</v>
      </c>
      <c r="Q267" s="221">
        <v>0</v>
      </c>
      <c r="R267" s="221">
        <f>Q267*H267</f>
        <v>0</v>
      </c>
      <c r="S267" s="221">
        <v>0</v>
      </c>
      <c r="T267" s="22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79" t="s">
        <v>194</v>
      </c>
      <c r="AT267" s="179" t="s">
        <v>122</v>
      </c>
      <c r="AU267" s="179" t="s">
        <v>80</v>
      </c>
      <c r="AY267" s="17" t="s">
        <v>119</v>
      </c>
      <c r="BE267" s="180">
        <f>IF(N267="základní",J267,0)</f>
        <v>0</v>
      </c>
      <c r="BF267" s="180">
        <f>IF(N267="snížená",J267,0)</f>
        <v>0</v>
      </c>
      <c r="BG267" s="180">
        <f>IF(N267="zákl. přenesená",J267,0)</f>
        <v>0</v>
      </c>
      <c r="BH267" s="180">
        <f>IF(N267="sníž. přenesená",J267,0)</f>
        <v>0</v>
      </c>
      <c r="BI267" s="180">
        <f>IF(N267="nulová",J267,0)</f>
        <v>0</v>
      </c>
      <c r="BJ267" s="17" t="s">
        <v>78</v>
      </c>
      <c r="BK267" s="180">
        <f>ROUND(I267*H267,2)</f>
        <v>0</v>
      </c>
      <c r="BL267" s="17" t="s">
        <v>194</v>
      </c>
      <c r="BM267" s="179" t="s">
        <v>705</v>
      </c>
    </row>
    <row r="268" spans="1:31" s="2" customFormat="1" ht="6.95" customHeight="1">
      <c r="A268" s="34"/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39"/>
      <c r="M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</row>
  </sheetData>
  <sheetProtection algorithmName="SHA-512" hashValue="iXrGBWLGnVCQ3NhsIaqPh3qRQ37A1o2TwdlHt9HntPBrzoJ0B0ZgOKKf4ntIOLVKRv8dPDqtSc6Lu10eYhnV+A==" saltValue="NWRRXbKEvdl3MbaDYkJ2H2ROvMZEmyF6oAa8yU0aSVGAUEWFNprnnDaJCURa4vNphhtDIyQgxVOeFMrpL+MZEA==" spinCount="100000" sheet="1" objects="1" scenarios="1" formatColumns="0" formatRows="0" autoFilter="0"/>
  <autoFilter ref="C90:K267"/>
  <mergeCells count="6">
    <mergeCell ref="L2:V2"/>
    <mergeCell ref="E7:H7"/>
    <mergeCell ref="E16:H16"/>
    <mergeCell ref="E25:H25"/>
    <mergeCell ref="E46:H46"/>
    <mergeCell ref="E83:H83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5" customFormat="1" ht="45" customHeight="1">
      <c r="B3" s="227"/>
      <c r="C3" s="351" t="s">
        <v>706</v>
      </c>
      <c r="D3" s="351"/>
      <c r="E3" s="351"/>
      <c r="F3" s="351"/>
      <c r="G3" s="351"/>
      <c r="H3" s="351"/>
      <c r="I3" s="351"/>
      <c r="J3" s="351"/>
      <c r="K3" s="228"/>
    </row>
    <row r="4" spans="2:11" s="1" customFormat="1" ht="25.5" customHeight="1">
      <c r="B4" s="229"/>
      <c r="C4" s="356" t="s">
        <v>707</v>
      </c>
      <c r="D4" s="356"/>
      <c r="E4" s="356"/>
      <c r="F4" s="356"/>
      <c r="G4" s="356"/>
      <c r="H4" s="356"/>
      <c r="I4" s="356"/>
      <c r="J4" s="356"/>
      <c r="K4" s="230"/>
    </row>
    <row r="5" spans="2:11" s="1" customFormat="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9"/>
      <c r="C6" s="355" t="s">
        <v>708</v>
      </c>
      <c r="D6" s="355"/>
      <c r="E6" s="355"/>
      <c r="F6" s="355"/>
      <c r="G6" s="355"/>
      <c r="H6" s="355"/>
      <c r="I6" s="355"/>
      <c r="J6" s="355"/>
      <c r="K6" s="230"/>
    </row>
    <row r="7" spans="2:11" s="1" customFormat="1" ht="15" customHeight="1">
      <c r="B7" s="233"/>
      <c r="C7" s="355" t="s">
        <v>709</v>
      </c>
      <c r="D7" s="355"/>
      <c r="E7" s="355"/>
      <c r="F7" s="355"/>
      <c r="G7" s="355"/>
      <c r="H7" s="355"/>
      <c r="I7" s="355"/>
      <c r="J7" s="355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355" t="s">
        <v>710</v>
      </c>
      <c r="D9" s="355"/>
      <c r="E9" s="355"/>
      <c r="F9" s="355"/>
      <c r="G9" s="355"/>
      <c r="H9" s="355"/>
      <c r="I9" s="355"/>
      <c r="J9" s="355"/>
      <c r="K9" s="230"/>
    </row>
    <row r="10" spans="2:11" s="1" customFormat="1" ht="15" customHeight="1">
      <c r="B10" s="233"/>
      <c r="C10" s="232"/>
      <c r="D10" s="355" t="s">
        <v>711</v>
      </c>
      <c r="E10" s="355"/>
      <c r="F10" s="355"/>
      <c r="G10" s="355"/>
      <c r="H10" s="355"/>
      <c r="I10" s="355"/>
      <c r="J10" s="355"/>
      <c r="K10" s="230"/>
    </row>
    <row r="11" spans="2:11" s="1" customFormat="1" ht="15" customHeight="1">
      <c r="B11" s="233"/>
      <c r="C11" s="234"/>
      <c r="D11" s="355" t="s">
        <v>712</v>
      </c>
      <c r="E11" s="355"/>
      <c r="F11" s="355"/>
      <c r="G11" s="355"/>
      <c r="H11" s="355"/>
      <c r="I11" s="355"/>
      <c r="J11" s="355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713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355" t="s">
        <v>714</v>
      </c>
      <c r="E15" s="355"/>
      <c r="F15" s="355"/>
      <c r="G15" s="355"/>
      <c r="H15" s="355"/>
      <c r="I15" s="355"/>
      <c r="J15" s="355"/>
      <c r="K15" s="230"/>
    </row>
    <row r="16" spans="2:11" s="1" customFormat="1" ht="15" customHeight="1">
      <c r="B16" s="233"/>
      <c r="C16" s="234"/>
      <c r="D16" s="355" t="s">
        <v>715</v>
      </c>
      <c r="E16" s="355"/>
      <c r="F16" s="355"/>
      <c r="G16" s="355"/>
      <c r="H16" s="355"/>
      <c r="I16" s="355"/>
      <c r="J16" s="355"/>
      <c r="K16" s="230"/>
    </row>
    <row r="17" spans="2:11" s="1" customFormat="1" ht="15" customHeight="1">
      <c r="B17" s="233"/>
      <c r="C17" s="234"/>
      <c r="D17" s="355" t="s">
        <v>716</v>
      </c>
      <c r="E17" s="355"/>
      <c r="F17" s="355"/>
      <c r="G17" s="355"/>
      <c r="H17" s="355"/>
      <c r="I17" s="355"/>
      <c r="J17" s="355"/>
      <c r="K17" s="230"/>
    </row>
    <row r="18" spans="2:11" s="1" customFormat="1" ht="15" customHeight="1">
      <c r="B18" s="233"/>
      <c r="C18" s="234"/>
      <c r="D18" s="234"/>
      <c r="E18" s="236" t="s">
        <v>77</v>
      </c>
      <c r="F18" s="355" t="s">
        <v>717</v>
      </c>
      <c r="G18" s="355"/>
      <c r="H18" s="355"/>
      <c r="I18" s="355"/>
      <c r="J18" s="355"/>
      <c r="K18" s="230"/>
    </row>
    <row r="19" spans="2:11" s="1" customFormat="1" ht="15" customHeight="1">
      <c r="B19" s="233"/>
      <c r="C19" s="234"/>
      <c r="D19" s="234"/>
      <c r="E19" s="236" t="s">
        <v>718</v>
      </c>
      <c r="F19" s="355" t="s">
        <v>719</v>
      </c>
      <c r="G19" s="355"/>
      <c r="H19" s="355"/>
      <c r="I19" s="355"/>
      <c r="J19" s="355"/>
      <c r="K19" s="230"/>
    </row>
    <row r="20" spans="2:11" s="1" customFormat="1" ht="15" customHeight="1">
      <c r="B20" s="233"/>
      <c r="C20" s="234"/>
      <c r="D20" s="234"/>
      <c r="E20" s="236" t="s">
        <v>720</v>
      </c>
      <c r="F20" s="355" t="s">
        <v>721</v>
      </c>
      <c r="G20" s="355"/>
      <c r="H20" s="355"/>
      <c r="I20" s="355"/>
      <c r="J20" s="355"/>
      <c r="K20" s="230"/>
    </row>
    <row r="21" spans="2:11" s="1" customFormat="1" ht="15" customHeight="1">
      <c r="B21" s="233"/>
      <c r="C21" s="234"/>
      <c r="D21" s="234"/>
      <c r="E21" s="236" t="s">
        <v>722</v>
      </c>
      <c r="F21" s="355" t="s">
        <v>723</v>
      </c>
      <c r="G21" s="355"/>
      <c r="H21" s="355"/>
      <c r="I21" s="355"/>
      <c r="J21" s="355"/>
      <c r="K21" s="230"/>
    </row>
    <row r="22" spans="2:11" s="1" customFormat="1" ht="15" customHeight="1">
      <c r="B22" s="233"/>
      <c r="C22" s="234"/>
      <c r="D22" s="234"/>
      <c r="E22" s="236" t="s">
        <v>724</v>
      </c>
      <c r="F22" s="355" t="s">
        <v>725</v>
      </c>
      <c r="G22" s="355"/>
      <c r="H22" s="355"/>
      <c r="I22" s="355"/>
      <c r="J22" s="355"/>
      <c r="K22" s="230"/>
    </row>
    <row r="23" spans="2:11" s="1" customFormat="1" ht="15" customHeight="1">
      <c r="B23" s="233"/>
      <c r="C23" s="234"/>
      <c r="D23" s="234"/>
      <c r="E23" s="236" t="s">
        <v>726</v>
      </c>
      <c r="F23" s="355" t="s">
        <v>727</v>
      </c>
      <c r="G23" s="355"/>
      <c r="H23" s="355"/>
      <c r="I23" s="355"/>
      <c r="J23" s="355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355" t="s">
        <v>728</v>
      </c>
      <c r="D25" s="355"/>
      <c r="E25" s="355"/>
      <c r="F25" s="355"/>
      <c r="G25" s="355"/>
      <c r="H25" s="355"/>
      <c r="I25" s="355"/>
      <c r="J25" s="355"/>
      <c r="K25" s="230"/>
    </row>
    <row r="26" spans="2:11" s="1" customFormat="1" ht="15" customHeight="1">
      <c r="B26" s="233"/>
      <c r="C26" s="355" t="s">
        <v>729</v>
      </c>
      <c r="D26" s="355"/>
      <c r="E26" s="355"/>
      <c r="F26" s="355"/>
      <c r="G26" s="355"/>
      <c r="H26" s="355"/>
      <c r="I26" s="355"/>
      <c r="J26" s="355"/>
      <c r="K26" s="230"/>
    </row>
    <row r="27" spans="2:11" s="1" customFormat="1" ht="15" customHeight="1">
      <c r="B27" s="233"/>
      <c r="C27" s="232"/>
      <c r="D27" s="355" t="s">
        <v>730</v>
      </c>
      <c r="E27" s="355"/>
      <c r="F27" s="355"/>
      <c r="G27" s="355"/>
      <c r="H27" s="355"/>
      <c r="I27" s="355"/>
      <c r="J27" s="355"/>
      <c r="K27" s="230"/>
    </row>
    <row r="28" spans="2:11" s="1" customFormat="1" ht="15" customHeight="1">
      <c r="B28" s="233"/>
      <c r="C28" s="234"/>
      <c r="D28" s="355" t="s">
        <v>731</v>
      </c>
      <c r="E28" s="355"/>
      <c r="F28" s="355"/>
      <c r="G28" s="355"/>
      <c r="H28" s="355"/>
      <c r="I28" s="355"/>
      <c r="J28" s="355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355" t="s">
        <v>732</v>
      </c>
      <c r="E30" s="355"/>
      <c r="F30" s="355"/>
      <c r="G30" s="355"/>
      <c r="H30" s="355"/>
      <c r="I30" s="355"/>
      <c r="J30" s="355"/>
      <c r="K30" s="230"/>
    </row>
    <row r="31" spans="2:11" s="1" customFormat="1" ht="15" customHeight="1">
      <c r="B31" s="233"/>
      <c r="C31" s="234"/>
      <c r="D31" s="355" t="s">
        <v>733</v>
      </c>
      <c r="E31" s="355"/>
      <c r="F31" s="355"/>
      <c r="G31" s="355"/>
      <c r="H31" s="355"/>
      <c r="I31" s="355"/>
      <c r="J31" s="355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355" t="s">
        <v>734</v>
      </c>
      <c r="E33" s="355"/>
      <c r="F33" s="355"/>
      <c r="G33" s="355"/>
      <c r="H33" s="355"/>
      <c r="I33" s="355"/>
      <c r="J33" s="355"/>
      <c r="K33" s="230"/>
    </row>
    <row r="34" spans="2:11" s="1" customFormat="1" ht="15" customHeight="1">
      <c r="B34" s="233"/>
      <c r="C34" s="234"/>
      <c r="D34" s="355" t="s">
        <v>735</v>
      </c>
      <c r="E34" s="355"/>
      <c r="F34" s="355"/>
      <c r="G34" s="355"/>
      <c r="H34" s="355"/>
      <c r="I34" s="355"/>
      <c r="J34" s="355"/>
      <c r="K34" s="230"/>
    </row>
    <row r="35" spans="2:11" s="1" customFormat="1" ht="15" customHeight="1">
      <c r="B35" s="233"/>
      <c r="C35" s="234"/>
      <c r="D35" s="355" t="s">
        <v>736</v>
      </c>
      <c r="E35" s="355"/>
      <c r="F35" s="355"/>
      <c r="G35" s="355"/>
      <c r="H35" s="355"/>
      <c r="I35" s="355"/>
      <c r="J35" s="355"/>
      <c r="K35" s="230"/>
    </row>
    <row r="36" spans="2:11" s="1" customFormat="1" ht="15" customHeight="1">
      <c r="B36" s="233"/>
      <c r="C36" s="234"/>
      <c r="D36" s="232"/>
      <c r="E36" s="235" t="s">
        <v>105</v>
      </c>
      <c r="F36" s="232"/>
      <c r="G36" s="355" t="s">
        <v>737</v>
      </c>
      <c r="H36" s="355"/>
      <c r="I36" s="355"/>
      <c r="J36" s="355"/>
      <c r="K36" s="230"/>
    </row>
    <row r="37" spans="2:11" s="1" customFormat="1" ht="30.75" customHeight="1">
      <c r="B37" s="233"/>
      <c r="C37" s="234"/>
      <c r="D37" s="232"/>
      <c r="E37" s="235" t="s">
        <v>738</v>
      </c>
      <c r="F37" s="232"/>
      <c r="G37" s="355" t="s">
        <v>739</v>
      </c>
      <c r="H37" s="355"/>
      <c r="I37" s="355"/>
      <c r="J37" s="355"/>
      <c r="K37" s="230"/>
    </row>
    <row r="38" spans="2:11" s="1" customFormat="1" ht="15" customHeight="1">
      <c r="B38" s="233"/>
      <c r="C38" s="234"/>
      <c r="D38" s="232"/>
      <c r="E38" s="235" t="s">
        <v>54</v>
      </c>
      <c r="F38" s="232"/>
      <c r="G38" s="355" t="s">
        <v>740</v>
      </c>
      <c r="H38" s="355"/>
      <c r="I38" s="355"/>
      <c r="J38" s="355"/>
      <c r="K38" s="230"/>
    </row>
    <row r="39" spans="2:11" s="1" customFormat="1" ht="15" customHeight="1">
      <c r="B39" s="233"/>
      <c r="C39" s="234"/>
      <c r="D39" s="232"/>
      <c r="E39" s="235" t="s">
        <v>55</v>
      </c>
      <c r="F39" s="232"/>
      <c r="G39" s="355" t="s">
        <v>741</v>
      </c>
      <c r="H39" s="355"/>
      <c r="I39" s="355"/>
      <c r="J39" s="355"/>
      <c r="K39" s="230"/>
    </row>
    <row r="40" spans="2:11" s="1" customFormat="1" ht="15" customHeight="1">
      <c r="B40" s="233"/>
      <c r="C40" s="234"/>
      <c r="D40" s="232"/>
      <c r="E40" s="235" t="s">
        <v>106</v>
      </c>
      <c r="F40" s="232"/>
      <c r="G40" s="355" t="s">
        <v>742</v>
      </c>
      <c r="H40" s="355"/>
      <c r="I40" s="355"/>
      <c r="J40" s="355"/>
      <c r="K40" s="230"/>
    </row>
    <row r="41" spans="2:11" s="1" customFormat="1" ht="15" customHeight="1">
      <c r="B41" s="233"/>
      <c r="C41" s="234"/>
      <c r="D41" s="232"/>
      <c r="E41" s="235" t="s">
        <v>107</v>
      </c>
      <c r="F41" s="232"/>
      <c r="G41" s="355" t="s">
        <v>743</v>
      </c>
      <c r="H41" s="355"/>
      <c r="I41" s="355"/>
      <c r="J41" s="355"/>
      <c r="K41" s="230"/>
    </row>
    <row r="42" spans="2:11" s="1" customFormat="1" ht="15" customHeight="1">
      <c r="B42" s="233"/>
      <c r="C42" s="234"/>
      <c r="D42" s="232"/>
      <c r="E42" s="235" t="s">
        <v>744</v>
      </c>
      <c r="F42" s="232"/>
      <c r="G42" s="355" t="s">
        <v>745</v>
      </c>
      <c r="H42" s="355"/>
      <c r="I42" s="355"/>
      <c r="J42" s="355"/>
      <c r="K42" s="230"/>
    </row>
    <row r="43" spans="2:11" s="1" customFormat="1" ht="15" customHeight="1">
      <c r="B43" s="233"/>
      <c r="C43" s="234"/>
      <c r="D43" s="232"/>
      <c r="E43" s="235"/>
      <c r="F43" s="232"/>
      <c r="G43" s="355" t="s">
        <v>746</v>
      </c>
      <c r="H43" s="355"/>
      <c r="I43" s="355"/>
      <c r="J43" s="355"/>
      <c r="K43" s="230"/>
    </row>
    <row r="44" spans="2:11" s="1" customFormat="1" ht="15" customHeight="1">
      <c r="B44" s="233"/>
      <c r="C44" s="234"/>
      <c r="D44" s="232"/>
      <c r="E44" s="235" t="s">
        <v>747</v>
      </c>
      <c r="F44" s="232"/>
      <c r="G44" s="355" t="s">
        <v>748</v>
      </c>
      <c r="H44" s="355"/>
      <c r="I44" s="355"/>
      <c r="J44" s="355"/>
      <c r="K44" s="230"/>
    </row>
    <row r="45" spans="2:11" s="1" customFormat="1" ht="15" customHeight="1">
      <c r="B45" s="233"/>
      <c r="C45" s="234"/>
      <c r="D45" s="232"/>
      <c r="E45" s="235" t="s">
        <v>109</v>
      </c>
      <c r="F45" s="232"/>
      <c r="G45" s="355" t="s">
        <v>749</v>
      </c>
      <c r="H45" s="355"/>
      <c r="I45" s="355"/>
      <c r="J45" s="355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355" t="s">
        <v>750</v>
      </c>
      <c r="E47" s="355"/>
      <c r="F47" s="355"/>
      <c r="G47" s="355"/>
      <c r="H47" s="355"/>
      <c r="I47" s="355"/>
      <c r="J47" s="355"/>
      <c r="K47" s="230"/>
    </row>
    <row r="48" spans="2:11" s="1" customFormat="1" ht="15" customHeight="1">
      <c r="B48" s="233"/>
      <c r="C48" s="234"/>
      <c r="D48" s="234"/>
      <c r="E48" s="355" t="s">
        <v>751</v>
      </c>
      <c r="F48" s="355"/>
      <c r="G48" s="355"/>
      <c r="H48" s="355"/>
      <c r="I48" s="355"/>
      <c r="J48" s="355"/>
      <c r="K48" s="230"/>
    </row>
    <row r="49" spans="2:11" s="1" customFormat="1" ht="15" customHeight="1">
      <c r="B49" s="233"/>
      <c r="C49" s="234"/>
      <c r="D49" s="234"/>
      <c r="E49" s="355" t="s">
        <v>752</v>
      </c>
      <c r="F49" s="355"/>
      <c r="G49" s="355"/>
      <c r="H49" s="355"/>
      <c r="I49" s="355"/>
      <c r="J49" s="355"/>
      <c r="K49" s="230"/>
    </row>
    <row r="50" spans="2:11" s="1" customFormat="1" ht="15" customHeight="1">
      <c r="B50" s="233"/>
      <c r="C50" s="234"/>
      <c r="D50" s="234"/>
      <c r="E50" s="355" t="s">
        <v>753</v>
      </c>
      <c r="F50" s="355"/>
      <c r="G50" s="355"/>
      <c r="H50" s="355"/>
      <c r="I50" s="355"/>
      <c r="J50" s="355"/>
      <c r="K50" s="230"/>
    </row>
    <row r="51" spans="2:11" s="1" customFormat="1" ht="15" customHeight="1">
      <c r="B51" s="233"/>
      <c r="C51" s="234"/>
      <c r="D51" s="355" t="s">
        <v>754</v>
      </c>
      <c r="E51" s="355"/>
      <c r="F51" s="355"/>
      <c r="G51" s="355"/>
      <c r="H51" s="355"/>
      <c r="I51" s="355"/>
      <c r="J51" s="355"/>
      <c r="K51" s="230"/>
    </row>
    <row r="52" spans="2:11" s="1" customFormat="1" ht="25.5" customHeight="1">
      <c r="B52" s="229"/>
      <c r="C52" s="356" t="s">
        <v>755</v>
      </c>
      <c r="D52" s="356"/>
      <c r="E52" s="356"/>
      <c r="F52" s="356"/>
      <c r="G52" s="356"/>
      <c r="H52" s="356"/>
      <c r="I52" s="356"/>
      <c r="J52" s="356"/>
      <c r="K52" s="230"/>
    </row>
    <row r="53" spans="2:11" s="1" customFormat="1" ht="5.25" customHeight="1">
      <c r="B53" s="229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9"/>
      <c r="C54" s="355" t="s">
        <v>756</v>
      </c>
      <c r="D54" s="355"/>
      <c r="E54" s="355"/>
      <c r="F54" s="355"/>
      <c r="G54" s="355"/>
      <c r="H54" s="355"/>
      <c r="I54" s="355"/>
      <c r="J54" s="355"/>
      <c r="K54" s="230"/>
    </row>
    <row r="55" spans="2:11" s="1" customFormat="1" ht="15" customHeight="1">
      <c r="B55" s="229"/>
      <c r="C55" s="355" t="s">
        <v>757</v>
      </c>
      <c r="D55" s="355"/>
      <c r="E55" s="355"/>
      <c r="F55" s="355"/>
      <c r="G55" s="355"/>
      <c r="H55" s="355"/>
      <c r="I55" s="355"/>
      <c r="J55" s="355"/>
      <c r="K55" s="230"/>
    </row>
    <row r="56" spans="2:11" s="1" customFormat="1" ht="12.75" customHeight="1">
      <c r="B56" s="229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9"/>
      <c r="C57" s="355" t="s">
        <v>758</v>
      </c>
      <c r="D57" s="355"/>
      <c r="E57" s="355"/>
      <c r="F57" s="355"/>
      <c r="G57" s="355"/>
      <c r="H57" s="355"/>
      <c r="I57" s="355"/>
      <c r="J57" s="355"/>
      <c r="K57" s="230"/>
    </row>
    <row r="58" spans="2:11" s="1" customFormat="1" ht="15" customHeight="1">
      <c r="B58" s="229"/>
      <c r="C58" s="234"/>
      <c r="D58" s="355" t="s">
        <v>759</v>
      </c>
      <c r="E58" s="355"/>
      <c r="F58" s="355"/>
      <c r="G58" s="355"/>
      <c r="H58" s="355"/>
      <c r="I58" s="355"/>
      <c r="J58" s="355"/>
      <c r="K58" s="230"/>
    </row>
    <row r="59" spans="2:11" s="1" customFormat="1" ht="15" customHeight="1">
      <c r="B59" s="229"/>
      <c r="C59" s="234"/>
      <c r="D59" s="355" t="s">
        <v>760</v>
      </c>
      <c r="E59" s="355"/>
      <c r="F59" s="355"/>
      <c r="G59" s="355"/>
      <c r="H59" s="355"/>
      <c r="I59" s="355"/>
      <c r="J59" s="355"/>
      <c r="K59" s="230"/>
    </row>
    <row r="60" spans="2:11" s="1" customFormat="1" ht="15" customHeight="1">
      <c r="B60" s="229"/>
      <c r="C60" s="234"/>
      <c r="D60" s="355" t="s">
        <v>761</v>
      </c>
      <c r="E60" s="355"/>
      <c r="F60" s="355"/>
      <c r="G60" s="355"/>
      <c r="H60" s="355"/>
      <c r="I60" s="355"/>
      <c r="J60" s="355"/>
      <c r="K60" s="230"/>
    </row>
    <row r="61" spans="2:11" s="1" customFormat="1" ht="15" customHeight="1">
      <c r="B61" s="229"/>
      <c r="C61" s="234"/>
      <c r="D61" s="355" t="s">
        <v>762</v>
      </c>
      <c r="E61" s="355"/>
      <c r="F61" s="355"/>
      <c r="G61" s="355"/>
      <c r="H61" s="355"/>
      <c r="I61" s="355"/>
      <c r="J61" s="355"/>
      <c r="K61" s="230"/>
    </row>
    <row r="62" spans="2:11" s="1" customFormat="1" ht="15" customHeight="1">
      <c r="B62" s="229"/>
      <c r="C62" s="234"/>
      <c r="D62" s="357" t="s">
        <v>763</v>
      </c>
      <c r="E62" s="357"/>
      <c r="F62" s="357"/>
      <c r="G62" s="357"/>
      <c r="H62" s="357"/>
      <c r="I62" s="357"/>
      <c r="J62" s="357"/>
      <c r="K62" s="230"/>
    </row>
    <row r="63" spans="2:11" s="1" customFormat="1" ht="15" customHeight="1">
      <c r="B63" s="229"/>
      <c r="C63" s="234"/>
      <c r="D63" s="355" t="s">
        <v>764</v>
      </c>
      <c r="E63" s="355"/>
      <c r="F63" s="355"/>
      <c r="G63" s="355"/>
      <c r="H63" s="355"/>
      <c r="I63" s="355"/>
      <c r="J63" s="355"/>
      <c r="K63" s="230"/>
    </row>
    <row r="64" spans="2:11" s="1" customFormat="1" ht="12.75" customHeight="1">
      <c r="B64" s="229"/>
      <c r="C64" s="234"/>
      <c r="D64" s="234"/>
      <c r="E64" s="237"/>
      <c r="F64" s="234"/>
      <c r="G64" s="234"/>
      <c r="H64" s="234"/>
      <c r="I64" s="234"/>
      <c r="J64" s="234"/>
      <c r="K64" s="230"/>
    </row>
    <row r="65" spans="2:11" s="1" customFormat="1" ht="15" customHeight="1">
      <c r="B65" s="229"/>
      <c r="C65" s="234"/>
      <c r="D65" s="355" t="s">
        <v>765</v>
      </c>
      <c r="E65" s="355"/>
      <c r="F65" s="355"/>
      <c r="G65" s="355"/>
      <c r="H65" s="355"/>
      <c r="I65" s="355"/>
      <c r="J65" s="355"/>
      <c r="K65" s="230"/>
    </row>
    <row r="66" spans="2:11" s="1" customFormat="1" ht="15" customHeight="1">
      <c r="B66" s="229"/>
      <c r="C66" s="234"/>
      <c r="D66" s="357" t="s">
        <v>766</v>
      </c>
      <c r="E66" s="357"/>
      <c r="F66" s="357"/>
      <c r="G66" s="357"/>
      <c r="H66" s="357"/>
      <c r="I66" s="357"/>
      <c r="J66" s="357"/>
      <c r="K66" s="230"/>
    </row>
    <row r="67" spans="2:11" s="1" customFormat="1" ht="15" customHeight="1">
      <c r="B67" s="229"/>
      <c r="C67" s="234"/>
      <c r="D67" s="355" t="s">
        <v>767</v>
      </c>
      <c r="E67" s="355"/>
      <c r="F67" s="355"/>
      <c r="G67" s="355"/>
      <c r="H67" s="355"/>
      <c r="I67" s="355"/>
      <c r="J67" s="355"/>
      <c r="K67" s="230"/>
    </row>
    <row r="68" spans="2:11" s="1" customFormat="1" ht="15" customHeight="1">
      <c r="B68" s="229"/>
      <c r="C68" s="234"/>
      <c r="D68" s="355" t="s">
        <v>768</v>
      </c>
      <c r="E68" s="355"/>
      <c r="F68" s="355"/>
      <c r="G68" s="355"/>
      <c r="H68" s="355"/>
      <c r="I68" s="355"/>
      <c r="J68" s="355"/>
      <c r="K68" s="230"/>
    </row>
    <row r="69" spans="2:11" s="1" customFormat="1" ht="15" customHeight="1">
      <c r="B69" s="229"/>
      <c r="C69" s="234"/>
      <c r="D69" s="355" t="s">
        <v>769</v>
      </c>
      <c r="E69" s="355"/>
      <c r="F69" s="355"/>
      <c r="G69" s="355"/>
      <c r="H69" s="355"/>
      <c r="I69" s="355"/>
      <c r="J69" s="355"/>
      <c r="K69" s="230"/>
    </row>
    <row r="70" spans="2:11" s="1" customFormat="1" ht="15" customHeight="1">
      <c r="B70" s="229"/>
      <c r="C70" s="234"/>
      <c r="D70" s="355" t="s">
        <v>770</v>
      </c>
      <c r="E70" s="355"/>
      <c r="F70" s="355"/>
      <c r="G70" s="355"/>
      <c r="H70" s="355"/>
      <c r="I70" s="355"/>
      <c r="J70" s="355"/>
      <c r="K70" s="230"/>
    </row>
    <row r="71" spans="2:11" s="1" customFormat="1" ht="12.75" customHeight="1">
      <c r="B71" s="238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2:11" s="1" customFormat="1" ht="18.75" customHeight="1">
      <c r="B72" s="241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s="1" customFormat="1" ht="18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1" customFormat="1" ht="7.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5"/>
    </row>
    <row r="75" spans="2:11" s="1" customFormat="1" ht="45" customHeight="1">
      <c r="B75" s="246"/>
      <c r="C75" s="350" t="s">
        <v>771</v>
      </c>
      <c r="D75" s="350"/>
      <c r="E75" s="350"/>
      <c r="F75" s="350"/>
      <c r="G75" s="350"/>
      <c r="H75" s="350"/>
      <c r="I75" s="350"/>
      <c r="J75" s="350"/>
      <c r="K75" s="247"/>
    </row>
    <row r="76" spans="2:11" s="1" customFormat="1" ht="17.25" customHeight="1">
      <c r="B76" s="246"/>
      <c r="C76" s="248" t="s">
        <v>772</v>
      </c>
      <c r="D76" s="248"/>
      <c r="E76" s="248"/>
      <c r="F76" s="248" t="s">
        <v>773</v>
      </c>
      <c r="G76" s="249"/>
      <c r="H76" s="248" t="s">
        <v>55</v>
      </c>
      <c r="I76" s="248" t="s">
        <v>58</v>
      </c>
      <c r="J76" s="248" t="s">
        <v>774</v>
      </c>
      <c r="K76" s="247"/>
    </row>
    <row r="77" spans="2:11" s="1" customFormat="1" ht="17.25" customHeight="1">
      <c r="B77" s="246"/>
      <c r="C77" s="250" t="s">
        <v>775</v>
      </c>
      <c r="D77" s="250"/>
      <c r="E77" s="250"/>
      <c r="F77" s="251" t="s">
        <v>776</v>
      </c>
      <c r="G77" s="252"/>
      <c r="H77" s="250"/>
      <c r="I77" s="250"/>
      <c r="J77" s="250" t="s">
        <v>777</v>
      </c>
      <c r="K77" s="247"/>
    </row>
    <row r="78" spans="2:11" s="1" customFormat="1" ht="5.25" customHeight="1">
      <c r="B78" s="246"/>
      <c r="C78" s="253"/>
      <c r="D78" s="253"/>
      <c r="E78" s="253"/>
      <c r="F78" s="253"/>
      <c r="G78" s="254"/>
      <c r="H78" s="253"/>
      <c r="I78" s="253"/>
      <c r="J78" s="253"/>
      <c r="K78" s="247"/>
    </row>
    <row r="79" spans="2:11" s="1" customFormat="1" ht="15" customHeight="1">
      <c r="B79" s="246"/>
      <c r="C79" s="235" t="s">
        <v>54</v>
      </c>
      <c r="D79" s="255"/>
      <c r="E79" s="255"/>
      <c r="F79" s="256" t="s">
        <v>778</v>
      </c>
      <c r="G79" s="257"/>
      <c r="H79" s="235" t="s">
        <v>779</v>
      </c>
      <c r="I79" s="235" t="s">
        <v>780</v>
      </c>
      <c r="J79" s="235">
        <v>20</v>
      </c>
      <c r="K79" s="247"/>
    </row>
    <row r="80" spans="2:11" s="1" customFormat="1" ht="15" customHeight="1">
      <c r="B80" s="246"/>
      <c r="C80" s="235" t="s">
        <v>781</v>
      </c>
      <c r="D80" s="235"/>
      <c r="E80" s="235"/>
      <c r="F80" s="256" t="s">
        <v>778</v>
      </c>
      <c r="G80" s="257"/>
      <c r="H80" s="235" t="s">
        <v>782</v>
      </c>
      <c r="I80" s="235" t="s">
        <v>780</v>
      </c>
      <c r="J80" s="235">
        <v>120</v>
      </c>
      <c r="K80" s="247"/>
    </row>
    <row r="81" spans="2:11" s="1" customFormat="1" ht="15" customHeight="1">
      <c r="B81" s="258"/>
      <c r="C81" s="235" t="s">
        <v>783</v>
      </c>
      <c r="D81" s="235"/>
      <c r="E81" s="235"/>
      <c r="F81" s="256" t="s">
        <v>784</v>
      </c>
      <c r="G81" s="257"/>
      <c r="H81" s="235" t="s">
        <v>785</v>
      </c>
      <c r="I81" s="235" t="s">
        <v>780</v>
      </c>
      <c r="J81" s="235">
        <v>50</v>
      </c>
      <c r="K81" s="247"/>
    </row>
    <row r="82" spans="2:11" s="1" customFormat="1" ht="15" customHeight="1">
      <c r="B82" s="258"/>
      <c r="C82" s="235" t="s">
        <v>786</v>
      </c>
      <c r="D82" s="235"/>
      <c r="E82" s="235"/>
      <c r="F82" s="256" t="s">
        <v>778</v>
      </c>
      <c r="G82" s="257"/>
      <c r="H82" s="235" t="s">
        <v>787</v>
      </c>
      <c r="I82" s="235" t="s">
        <v>788</v>
      </c>
      <c r="J82" s="235"/>
      <c r="K82" s="247"/>
    </row>
    <row r="83" spans="2:11" s="1" customFormat="1" ht="15" customHeight="1">
      <c r="B83" s="258"/>
      <c r="C83" s="259" t="s">
        <v>789</v>
      </c>
      <c r="D83" s="259"/>
      <c r="E83" s="259"/>
      <c r="F83" s="260" t="s">
        <v>784</v>
      </c>
      <c r="G83" s="259"/>
      <c r="H83" s="259" t="s">
        <v>790</v>
      </c>
      <c r="I83" s="259" t="s">
        <v>780</v>
      </c>
      <c r="J83" s="259">
        <v>15</v>
      </c>
      <c r="K83" s="247"/>
    </row>
    <row r="84" spans="2:11" s="1" customFormat="1" ht="15" customHeight="1">
      <c r="B84" s="258"/>
      <c r="C84" s="259" t="s">
        <v>791</v>
      </c>
      <c r="D84" s="259"/>
      <c r="E84" s="259"/>
      <c r="F84" s="260" t="s">
        <v>784</v>
      </c>
      <c r="G84" s="259"/>
      <c r="H84" s="259" t="s">
        <v>792</v>
      </c>
      <c r="I84" s="259" t="s">
        <v>780</v>
      </c>
      <c r="J84" s="259">
        <v>15</v>
      </c>
      <c r="K84" s="247"/>
    </row>
    <row r="85" spans="2:11" s="1" customFormat="1" ht="15" customHeight="1">
      <c r="B85" s="258"/>
      <c r="C85" s="259" t="s">
        <v>793</v>
      </c>
      <c r="D85" s="259"/>
      <c r="E85" s="259"/>
      <c r="F85" s="260" t="s">
        <v>784</v>
      </c>
      <c r="G85" s="259"/>
      <c r="H85" s="259" t="s">
        <v>794</v>
      </c>
      <c r="I85" s="259" t="s">
        <v>780</v>
      </c>
      <c r="J85" s="259">
        <v>20</v>
      </c>
      <c r="K85" s="247"/>
    </row>
    <row r="86" spans="2:11" s="1" customFormat="1" ht="15" customHeight="1">
      <c r="B86" s="258"/>
      <c r="C86" s="259" t="s">
        <v>795</v>
      </c>
      <c r="D86" s="259"/>
      <c r="E86" s="259"/>
      <c r="F86" s="260" t="s">
        <v>784</v>
      </c>
      <c r="G86" s="259"/>
      <c r="H86" s="259" t="s">
        <v>796</v>
      </c>
      <c r="I86" s="259" t="s">
        <v>780</v>
      </c>
      <c r="J86" s="259">
        <v>20</v>
      </c>
      <c r="K86" s="247"/>
    </row>
    <row r="87" spans="2:11" s="1" customFormat="1" ht="15" customHeight="1">
      <c r="B87" s="258"/>
      <c r="C87" s="235" t="s">
        <v>797</v>
      </c>
      <c r="D87" s="235"/>
      <c r="E87" s="235"/>
      <c r="F87" s="256" t="s">
        <v>784</v>
      </c>
      <c r="G87" s="257"/>
      <c r="H87" s="235" t="s">
        <v>798</v>
      </c>
      <c r="I87" s="235" t="s">
        <v>780</v>
      </c>
      <c r="J87" s="235">
        <v>50</v>
      </c>
      <c r="K87" s="247"/>
    </row>
    <row r="88" spans="2:11" s="1" customFormat="1" ht="15" customHeight="1">
      <c r="B88" s="258"/>
      <c r="C88" s="235" t="s">
        <v>799</v>
      </c>
      <c r="D88" s="235"/>
      <c r="E88" s="235"/>
      <c r="F88" s="256" t="s">
        <v>784</v>
      </c>
      <c r="G88" s="257"/>
      <c r="H88" s="235" t="s">
        <v>800</v>
      </c>
      <c r="I88" s="235" t="s">
        <v>780</v>
      </c>
      <c r="J88" s="235">
        <v>20</v>
      </c>
      <c r="K88" s="247"/>
    </row>
    <row r="89" spans="2:11" s="1" customFormat="1" ht="15" customHeight="1">
      <c r="B89" s="258"/>
      <c r="C89" s="235" t="s">
        <v>801</v>
      </c>
      <c r="D89" s="235"/>
      <c r="E89" s="235"/>
      <c r="F89" s="256" t="s">
        <v>784</v>
      </c>
      <c r="G89" s="257"/>
      <c r="H89" s="235" t="s">
        <v>802</v>
      </c>
      <c r="I89" s="235" t="s">
        <v>780</v>
      </c>
      <c r="J89" s="235">
        <v>20</v>
      </c>
      <c r="K89" s="247"/>
    </row>
    <row r="90" spans="2:11" s="1" customFormat="1" ht="15" customHeight="1">
      <c r="B90" s="258"/>
      <c r="C90" s="235" t="s">
        <v>803</v>
      </c>
      <c r="D90" s="235"/>
      <c r="E90" s="235"/>
      <c r="F90" s="256" t="s">
        <v>784</v>
      </c>
      <c r="G90" s="257"/>
      <c r="H90" s="235" t="s">
        <v>804</v>
      </c>
      <c r="I90" s="235" t="s">
        <v>780</v>
      </c>
      <c r="J90" s="235">
        <v>50</v>
      </c>
      <c r="K90" s="247"/>
    </row>
    <row r="91" spans="2:11" s="1" customFormat="1" ht="15" customHeight="1">
      <c r="B91" s="258"/>
      <c r="C91" s="235" t="s">
        <v>805</v>
      </c>
      <c r="D91" s="235"/>
      <c r="E91" s="235"/>
      <c r="F91" s="256" t="s">
        <v>784</v>
      </c>
      <c r="G91" s="257"/>
      <c r="H91" s="235" t="s">
        <v>805</v>
      </c>
      <c r="I91" s="235" t="s">
        <v>780</v>
      </c>
      <c r="J91" s="235">
        <v>50</v>
      </c>
      <c r="K91" s="247"/>
    </row>
    <row r="92" spans="2:11" s="1" customFormat="1" ht="15" customHeight="1">
      <c r="B92" s="258"/>
      <c r="C92" s="235" t="s">
        <v>806</v>
      </c>
      <c r="D92" s="235"/>
      <c r="E92" s="235"/>
      <c r="F92" s="256" t="s">
        <v>784</v>
      </c>
      <c r="G92" s="257"/>
      <c r="H92" s="235" t="s">
        <v>807</v>
      </c>
      <c r="I92" s="235" t="s">
        <v>780</v>
      </c>
      <c r="J92" s="235">
        <v>255</v>
      </c>
      <c r="K92" s="247"/>
    </row>
    <row r="93" spans="2:11" s="1" customFormat="1" ht="15" customHeight="1">
      <c r="B93" s="258"/>
      <c r="C93" s="235" t="s">
        <v>808</v>
      </c>
      <c r="D93" s="235"/>
      <c r="E93" s="235"/>
      <c r="F93" s="256" t="s">
        <v>778</v>
      </c>
      <c r="G93" s="257"/>
      <c r="H93" s="235" t="s">
        <v>809</v>
      </c>
      <c r="I93" s="235" t="s">
        <v>810</v>
      </c>
      <c r="J93" s="235"/>
      <c r="K93" s="247"/>
    </row>
    <row r="94" spans="2:11" s="1" customFormat="1" ht="15" customHeight="1">
      <c r="B94" s="258"/>
      <c r="C94" s="235" t="s">
        <v>811</v>
      </c>
      <c r="D94" s="235"/>
      <c r="E94" s="235"/>
      <c r="F94" s="256" t="s">
        <v>778</v>
      </c>
      <c r="G94" s="257"/>
      <c r="H94" s="235" t="s">
        <v>812</v>
      </c>
      <c r="I94" s="235" t="s">
        <v>813</v>
      </c>
      <c r="J94" s="235"/>
      <c r="K94" s="247"/>
    </row>
    <row r="95" spans="2:11" s="1" customFormat="1" ht="15" customHeight="1">
      <c r="B95" s="258"/>
      <c r="C95" s="235" t="s">
        <v>814</v>
      </c>
      <c r="D95" s="235"/>
      <c r="E95" s="235"/>
      <c r="F95" s="256" t="s">
        <v>778</v>
      </c>
      <c r="G95" s="257"/>
      <c r="H95" s="235" t="s">
        <v>814</v>
      </c>
      <c r="I95" s="235" t="s">
        <v>813</v>
      </c>
      <c r="J95" s="235"/>
      <c r="K95" s="247"/>
    </row>
    <row r="96" spans="2:11" s="1" customFormat="1" ht="15" customHeight="1">
      <c r="B96" s="258"/>
      <c r="C96" s="235" t="s">
        <v>39</v>
      </c>
      <c r="D96" s="235"/>
      <c r="E96" s="235"/>
      <c r="F96" s="256" t="s">
        <v>778</v>
      </c>
      <c r="G96" s="257"/>
      <c r="H96" s="235" t="s">
        <v>815</v>
      </c>
      <c r="I96" s="235" t="s">
        <v>813</v>
      </c>
      <c r="J96" s="235"/>
      <c r="K96" s="247"/>
    </row>
    <row r="97" spans="2:11" s="1" customFormat="1" ht="15" customHeight="1">
      <c r="B97" s="258"/>
      <c r="C97" s="235" t="s">
        <v>49</v>
      </c>
      <c r="D97" s="235"/>
      <c r="E97" s="235"/>
      <c r="F97" s="256" t="s">
        <v>778</v>
      </c>
      <c r="G97" s="257"/>
      <c r="H97" s="235" t="s">
        <v>816</v>
      </c>
      <c r="I97" s="235" t="s">
        <v>813</v>
      </c>
      <c r="J97" s="235"/>
      <c r="K97" s="247"/>
    </row>
    <row r="98" spans="2:11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s="1" customFormat="1" ht="18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2:11" s="1" customFormat="1" ht="7.5" customHeight="1">
      <c r="B101" s="243"/>
      <c r="C101" s="244"/>
      <c r="D101" s="244"/>
      <c r="E101" s="244"/>
      <c r="F101" s="244"/>
      <c r="G101" s="244"/>
      <c r="H101" s="244"/>
      <c r="I101" s="244"/>
      <c r="J101" s="244"/>
      <c r="K101" s="245"/>
    </row>
    <row r="102" spans="2:11" s="1" customFormat="1" ht="45" customHeight="1">
      <c r="B102" s="246"/>
      <c r="C102" s="350" t="s">
        <v>817</v>
      </c>
      <c r="D102" s="350"/>
      <c r="E102" s="350"/>
      <c r="F102" s="350"/>
      <c r="G102" s="350"/>
      <c r="H102" s="350"/>
      <c r="I102" s="350"/>
      <c r="J102" s="350"/>
      <c r="K102" s="247"/>
    </row>
    <row r="103" spans="2:11" s="1" customFormat="1" ht="17.25" customHeight="1">
      <c r="B103" s="246"/>
      <c r="C103" s="248" t="s">
        <v>772</v>
      </c>
      <c r="D103" s="248"/>
      <c r="E103" s="248"/>
      <c r="F103" s="248" t="s">
        <v>773</v>
      </c>
      <c r="G103" s="249"/>
      <c r="H103" s="248" t="s">
        <v>55</v>
      </c>
      <c r="I103" s="248" t="s">
        <v>58</v>
      </c>
      <c r="J103" s="248" t="s">
        <v>774</v>
      </c>
      <c r="K103" s="247"/>
    </row>
    <row r="104" spans="2:11" s="1" customFormat="1" ht="17.25" customHeight="1">
      <c r="B104" s="246"/>
      <c r="C104" s="250" t="s">
        <v>775</v>
      </c>
      <c r="D104" s="250"/>
      <c r="E104" s="250"/>
      <c r="F104" s="251" t="s">
        <v>776</v>
      </c>
      <c r="G104" s="252"/>
      <c r="H104" s="250"/>
      <c r="I104" s="250"/>
      <c r="J104" s="250" t="s">
        <v>777</v>
      </c>
      <c r="K104" s="247"/>
    </row>
    <row r="105" spans="2:11" s="1" customFormat="1" ht="5.25" customHeight="1">
      <c r="B105" s="246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pans="2:11" s="1" customFormat="1" ht="15" customHeight="1">
      <c r="B106" s="246"/>
      <c r="C106" s="235" t="s">
        <v>54</v>
      </c>
      <c r="D106" s="255"/>
      <c r="E106" s="255"/>
      <c r="F106" s="256" t="s">
        <v>778</v>
      </c>
      <c r="G106" s="235"/>
      <c r="H106" s="235" t="s">
        <v>818</v>
      </c>
      <c r="I106" s="235" t="s">
        <v>780</v>
      </c>
      <c r="J106" s="235">
        <v>20</v>
      </c>
      <c r="K106" s="247"/>
    </row>
    <row r="107" spans="2:11" s="1" customFormat="1" ht="15" customHeight="1">
      <c r="B107" s="246"/>
      <c r="C107" s="235" t="s">
        <v>781</v>
      </c>
      <c r="D107" s="235"/>
      <c r="E107" s="235"/>
      <c r="F107" s="256" t="s">
        <v>778</v>
      </c>
      <c r="G107" s="235"/>
      <c r="H107" s="235" t="s">
        <v>818</v>
      </c>
      <c r="I107" s="235" t="s">
        <v>780</v>
      </c>
      <c r="J107" s="235">
        <v>120</v>
      </c>
      <c r="K107" s="247"/>
    </row>
    <row r="108" spans="2:11" s="1" customFormat="1" ht="15" customHeight="1">
      <c r="B108" s="258"/>
      <c r="C108" s="235" t="s">
        <v>783</v>
      </c>
      <c r="D108" s="235"/>
      <c r="E108" s="235"/>
      <c r="F108" s="256" t="s">
        <v>784</v>
      </c>
      <c r="G108" s="235"/>
      <c r="H108" s="235" t="s">
        <v>818</v>
      </c>
      <c r="I108" s="235" t="s">
        <v>780</v>
      </c>
      <c r="J108" s="235">
        <v>50</v>
      </c>
      <c r="K108" s="247"/>
    </row>
    <row r="109" spans="2:11" s="1" customFormat="1" ht="15" customHeight="1">
      <c r="B109" s="258"/>
      <c r="C109" s="235" t="s">
        <v>786</v>
      </c>
      <c r="D109" s="235"/>
      <c r="E109" s="235"/>
      <c r="F109" s="256" t="s">
        <v>778</v>
      </c>
      <c r="G109" s="235"/>
      <c r="H109" s="235" t="s">
        <v>818</v>
      </c>
      <c r="I109" s="235" t="s">
        <v>788</v>
      </c>
      <c r="J109" s="235"/>
      <c r="K109" s="247"/>
    </row>
    <row r="110" spans="2:11" s="1" customFormat="1" ht="15" customHeight="1">
      <c r="B110" s="258"/>
      <c r="C110" s="235" t="s">
        <v>797</v>
      </c>
      <c r="D110" s="235"/>
      <c r="E110" s="235"/>
      <c r="F110" s="256" t="s">
        <v>784</v>
      </c>
      <c r="G110" s="235"/>
      <c r="H110" s="235" t="s">
        <v>818</v>
      </c>
      <c r="I110" s="235" t="s">
        <v>780</v>
      </c>
      <c r="J110" s="235">
        <v>50</v>
      </c>
      <c r="K110" s="247"/>
    </row>
    <row r="111" spans="2:11" s="1" customFormat="1" ht="15" customHeight="1">
      <c r="B111" s="258"/>
      <c r="C111" s="235" t="s">
        <v>805</v>
      </c>
      <c r="D111" s="235"/>
      <c r="E111" s="235"/>
      <c r="F111" s="256" t="s">
        <v>784</v>
      </c>
      <c r="G111" s="235"/>
      <c r="H111" s="235" t="s">
        <v>818</v>
      </c>
      <c r="I111" s="235" t="s">
        <v>780</v>
      </c>
      <c r="J111" s="235">
        <v>50</v>
      </c>
      <c r="K111" s="247"/>
    </row>
    <row r="112" spans="2:11" s="1" customFormat="1" ht="15" customHeight="1">
      <c r="B112" s="258"/>
      <c r="C112" s="235" t="s">
        <v>803</v>
      </c>
      <c r="D112" s="235"/>
      <c r="E112" s="235"/>
      <c r="F112" s="256" t="s">
        <v>784</v>
      </c>
      <c r="G112" s="235"/>
      <c r="H112" s="235" t="s">
        <v>818</v>
      </c>
      <c r="I112" s="235" t="s">
        <v>780</v>
      </c>
      <c r="J112" s="235">
        <v>50</v>
      </c>
      <c r="K112" s="247"/>
    </row>
    <row r="113" spans="2:11" s="1" customFormat="1" ht="15" customHeight="1">
      <c r="B113" s="258"/>
      <c r="C113" s="235" t="s">
        <v>54</v>
      </c>
      <c r="D113" s="235"/>
      <c r="E113" s="235"/>
      <c r="F113" s="256" t="s">
        <v>778</v>
      </c>
      <c r="G113" s="235"/>
      <c r="H113" s="235" t="s">
        <v>819</v>
      </c>
      <c r="I113" s="235" t="s">
        <v>780</v>
      </c>
      <c r="J113" s="235">
        <v>20</v>
      </c>
      <c r="K113" s="247"/>
    </row>
    <row r="114" spans="2:11" s="1" customFormat="1" ht="15" customHeight="1">
      <c r="B114" s="258"/>
      <c r="C114" s="235" t="s">
        <v>820</v>
      </c>
      <c r="D114" s="235"/>
      <c r="E114" s="235"/>
      <c r="F114" s="256" t="s">
        <v>778</v>
      </c>
      <c r="G114" s="235"/>
      <c r="H114" s="235" t="s">
        <v>821</v>
      </c>
      <c r="I114" s="235" t="s">
        <v>780</v>
      </c>
      <c r="J114" s="235">
        <v>120</v>
      </c>
      <c r="K114" s="247"/>
    </row>
    <row r="115" spans="2:11" s="1" customFormat="1" ht="15" customHeight="1">
      <c r="B115" s="258"/>
      <c r="C115" s="235" t="s">
        <v>39</v>
      </c>
      <c r="D115" s="235"/>
      <c r="E115" s="235"/>
      <c r="F115" s="256" t="s">
        <v>778</v>
      </c>
      <c r="G115" s="235"/>
      <c r="H115" s="235" t="s">
        <v>822</v>
      </c>
      <c r="I115" s="235" t="s">
        <v>813</v>
      </c>
      <c r="J115" s="235"/>
      <c r="K115" s="247"/>
    </row>
    <row r="116" spans="2:11" s="1" customFormat="1" ht="15" customHeight="1">
      <c r="B116" s="258"/>
      <c r="C116" s="235" t="s">
        <v>49</v>
      </c>
      <c r="D116" s="235"/>
      <c r="E116" s="235"/>
      <c r="F116" s="256" t="s">
        <v>778</v>
      </c>
      <c r="G116" s="235"/>
      <c r="H116" s="235" t="s">
        <v>823</v>
      </c>
      <c r="I116" s="235" t="s">
        <v>813</v>
      </c>
      <c r="J116" s="235"/>
      <c r="K116" s="247"/>
    </row>
    <row r="117" spans="2:11" s="1" customFormat="1" ht="15" customHeight="1">
      <c r="B117" s="258"/>
      <c r="C117" s="235" t="s">
        <v>58</v>
      </c>
      <c r="D117" s="235"/>
      <c r="E117" s="235"/>
      <c r="F117" s="256" t="s">
        <v>778</v>
      </c>
      <c r="G117" s="235"/>
      <c r="H117" s="235" t="s">
        <v>824</v>
      </c>
      <c r="I117" s="235" t="s">
        <v>825</v>
      </c>
      <c r="J117" s="235"/>
      <c r="K117" s="247"/>
    </row>
    <row r="118" spans="2:11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pans="2:11" s="1" customFormat="1" ht="18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2:1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s="1" customFormat="1" ht="45" customHeight="1">
      <c r="B122" s="274"/>
      <c r="C122" s="351" t="s">
        <v>826</v>
      </c>
      <c r="D122" s="351"/>
      <c r="E122" s="351"/>
      <c r="F122" s="351"/>
      <c r="G122" s="351"/>
      <c r="H122" s="351"/>
      <c r="I122" s="351"/>
      <c r="J122" s="351"/>
      <c r="K122" s="275"/>
    </row>
    <row r="123" spans="2:11" s="1" customFormat="1" ht="17.25" customHeight="1">
      <c r="B123" s="276"/>
      <c r="C123" s="248" t="s">
        <v>772</v>
      </c>
      <c r="D123" s="248"/>
      <c r="E123" s="248"/>
      <c r="F123" s="248" t="s">
        <v>773</v>
      </c>
      <c r="G123" s="249"/>
      <c r="H123" s="248" t="s">
        <v>55</v>
      </c>
      <c r="I123" s="248" t="s">
        <v>58</v>
      </c>
      <c r="J123" s="248" t="s">
        <v>774</v>
      </c>
      <c r="K123" s="277"/>
    </row>
    <row r="124" spans="2:11" s="1" customFormat="1" ht="17.25" customHeight="1">
      <c r="B124" s="276"/>
      <c r="C124" s="250" t="s">
        <v>775</v>
      </c>
      <c r="D124" s="250"/>
      <c r="E124" s="250"/>
      <c r="F124" s="251" t="s">
        <v>776</v>
      </c>
      <c r="G124" s="252"/>
      <c r="H124" s="250"/>
      <c r="I124" s="250"/>
      <c r="J124" s="250" t="s">
        <v>777</v>
      </c>
      <c r="K124" s="277"/>
    </row>
    <row r="125" spans="2:11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pans="2:11" s="1" customFormat="1" ht="15" customHeight="1">
      <c r="B126" s="278"/>
      <c r="C126" s="235" t="s">
        <v>781</v>
      </c>
      <c r="D126" s="255"/>
      <c r="E126" s="255"/>
      <c r="F126" s="256" t="s">
        <v>778</v>
      </c>
      <c r="G126" s="235"/>
      <c r="H126" s="235" t="s">
        <v>818</v>
      </c>
      <c r="I126" s="235" t="s">
        <v>780</v>
      </c>
      <c r="J126" s="235">
        <v>120</v>
      </c>
      <c r="K126" s="281"/>
    </row>
    <row r="127" spans="2:11" s="1" customFormat="1" ht="15" customHeight="1">
      <c r="B127" s="278"/>
      <c r="C127" s="235" t="s">
        <v>827</v>
      </c>
      <c r="D127" s="235"/>
      <c r="E127" s="235"/>
      <c r="F127" s="256" t="s">
        <v>778</v>
      </c>
      <c r="G127" s="235"/>
      <c r="H127" s="235" t="s">
        <v>828</v>
      </c>
      <c r="I127" s="235" t="s">
        <v>780</v>
      </c>
      <c r="J127" s="235" t="s">
        <v>829</v>
      </c>
      <c r="K127" s="281"/>
    </row>
    <row r="128" spans="2:11" s="1" customFormat="1" ht="15" customHeight="1">
      <c r="B128" s="278"/>
      <c r="C128" s="235" t="s">
        <v>726</v>
      </c>
      <c r="D128" s="235"/>
      <c r="E128" s="235"/>
      <c r="F128" s="256" t="s">
        <v>778</v>
      </c>
      <c r="G128" s="235"/>
      <c r="H128" s="235" t="s">
        <v>830</v>
      </c>
      <c r="I128" s="235" t="s">
        <v>780</v>
      </c>
      <c r="J128" s="235" t="s">
        <v>829</v>
      </c>
      <c r="K128" s="281"/>
    </row>
    <row r="129" spans="2:11" s="1" customFormat="1" ht="15" customHeight="1">
      <c r="B129" s="278"/>
      <c r="C129" s="235" t="s">
        <v>789</v>
      </c>
      <c r="D129" s="235"/>
      <c r="E129" s="235"/>
      <c r="F129" s="256" t="s">
        <v>784</v>
      </c>
      <c r="G129" s="235"/>
      <c r="H129" s="235" t="s">
        <v>790</v>
      </c>
      <c r="I129" s="235" t="s">
        <v>780</v>
      </c>
      <c r="J129" s="235">
        <v>15</v>
      </c>
      <c r="K129" s="281"/>
    </row>
    <row r="130" spans="2:11" s="1" customFormat="1" ht="15" customHeight="1">
      <c r="B130" s="278"/>
      <c r="C130" s="259" t="s">
        <v>791</v>
      </c>
      <c r="D130" s="259"/>
      <c r="E130" s="259"/>
      <c r="F130" s="260" t="s">
        <v>784</v>
      </c>
      <c r="G130" s="259"/>
      <c r="H130" s="259" t="s">
        <v>792</v>
      </c>
      <c r="I130" s="259" t="s">
        <v>780</v>
      </c>
      <c r="J130" s="259">
        <v>15</v>
      </c>
      <c r="K130" s="281"/>
    </row>
    <row r="131" spans="2:11" s="1" customFormat="1" ht="15" customHeight="1">
      <c r="B131" s="278"/>
      <c r="C131" s="259" t="s">
        <v>793</v>
      </c>
      <c r="D131" s="259"/>
      <c r="E131" s="259"/>
      <c r="F131" s="260" t="s">
        <v>784</v>
      </c>
      <c r="G131" s="259"/>
      <c r="H131" s="259" t="s">
        <v>794</v>
      </c>
      <c r="I131" s="259" t="s">
        <v>780</v>
      </c>
      <c r="J131" s="259">
        <v>20</v>
      </c>
      <c r="K131" s="281"/>
    </row>
    <row r="132" spans="2:11" s="1" customFormat="1" ht="15" customHeight="1">
      <c r="B132" s="278"/>
      <c r="C132" s="259" t="s">
        <v>795</v>
      </c>
      <c r="D132" s="259"/>
      <c r="E132" s="259"/>
      <c r="F132" s="260" t="s">
        <v>784</v>
      </c>
      <c r="G132" s="259"/>
      <c r="H132" s="259" t="s">
        <v>796</v>
      </c>
      <c r="I132" s="259" t="s">
        <v>780</v>
      </c>
      <c r="J132" s="259">
        <v>20</v>
      </c>
      <c r="K132" s="281"/>
    </row>
    <row r="133" spans="2:11" s="1" customFormat="1" ht="15" customHeight="1">
      <c r="B133" s="278"/>
      <c r="C133" s="235" t="s">
        <v>783</v>
      </c>
      <c r="D133" s="235"/>
      <c r="E133" s="235"/>
      <c r="F133" s="256" t="s">
        <v>784</v>
      </c>
      <c r="G133" s="235"/>
      <c r="H133" s="235" t="s">
        <v>818</v>
      </c>
      <c r="I133" s="235" t="s">
        <v>780</v>
      </c>
      <c r="J133" s="235">
        <v>50</v>
      </c>
      <c r="K133" s="281"/>
    </row>
    <row r="134" spans="2:11" s="1" customFormat="1" ht="15" customHeight="1">
      <c r="B134" s="278"/>
      <c r="C134" s="235" t="s">
        <v>797</v>
      </c>
      <c r="D134" s="235"/>
      <c r="E134" s="235"/>
      <c r="F134" s="256" t="s">
        <v>784</v>
      </c>
      <c r="G134" s="235"/>
      <c r="H134" s="235" t="s">
        <v>818</v>
      </c>
      <c r="I134" s="235" t="s">
        <v>780</v>
      </c>
      <c r="J134" s="235">
        <v>50</v>
      </c>
      <c r="K134" s="281"/>
    </row>
    <row r="135" spans="2:11" s="1" customFormat="1" ht="15" customHeight="1">
      <c r="B135" s="278"/>
      <c r="C135" s="235" t="s">
        <v>803</v>
      </c>
      <c r="D135" s="235"/>
      <c r="E135" s="235"/>
      <c r="F135" s="256" t="s">
        <v>784</v>
      </c>
      <c r="G135" s="235"/>
      <c r="H135" s="235" t="s">
        <v>818</v>
      </c>
      <c r="I135" s="235" t="s">
        <v>780</v>
      </c>
      <c r="J135" s="235">
        <v>50</v>
      </c>
      <c r="K135" s="281"/>
    </row>
    <row r="136" spans="2:11" s="1" customFormat="1" ht="15" customHeight="1">
      <c r="B136" s="278"/>
      <c r="C136" s="235" t="s">
        <v>805</v>
      </c>
      <c r="D136" s="235"/>
      <c r="E136" s="235"/>
      <c r="F136" s="256" t="s">
        <v>784</v>
      </c>
      <c r="G136" s="235"/>
      <c r="H136" s="235" t="s">
        <v>818</v>
      </c>
      <c r="I136" s="235" t="s">
        <v>780</v>
      </c>
      <c r="J136" s="235">
        <v>50</v>
      </c>
      <c r="K136" s="281"/>
    </row>
    <row r="137" spans="2:11" s="1" customFormat="1" ht="15" customHeight="1">
      <c r="B137" s="278"/>
      <c r="C137" s="235" t="s">
        <v>806</v>
      </c>
      <c r="D137" s="235"/>
      <c r="E137" s="235"/>
      <c r="F137" s="256" t="s">
        <v>784</v>
      </c>
      <c r="G137" s="235"/>
      <c r="H137" s="235" t="s">
        <v>831</v>
      </c>
      <c r="I137" s="235" t="s">
        <v>780</v>
      </c>
      <c r="J137" s="235">
        <v>255</v>
      </c>
      <c r="K137" s="281"/>
    </row>
    <row r="138" spans="2:11" s="1" customFormat="1" ht="15" customHeight="1">
      <c r="B138" s="278"/>
      <c r="C138" s="235" t="s">
        <v>808</v>
      </c>
      <c r="D138" s="235"/>
      <c r="E138" s="235"/>
      <c r="F138" s="256" t="s">
        <v>778</v>
      </c>
      <c r="G138" s="235"/>
      <c r="H138" s="235" t="s">
        <v>832</v>
      </c>
      <c r="I138" s="235" t="s">
        <v>810</v>
      </c>
      <c r="J138" s="235"/>
      <c r="K138" s="281"/>
    </row>
    <row r="139" spans="2:11" s="1" customFormat="1" ht="15" customHeight="1">
      <c r="B139" s="278"/>
      <c r="C139" s="235" t="s">
        <v>811</v>
      </c>
      <c r="D139" s="235"/>
      <c r="E139" s="235"/>
      <c r="F139" s="256" t="s">
        <v>778</v>
      </c>
      <c r="G139" s="235"/>
      <c r="H139" s="235" t="s">
        <v>833</v>
      </c>
      <c r="I139" s="235" t="s">
        <v>813</v>
      </c>
      <c r="J139" s="235"/>
      <c r="K139" s="281"/>
    </row>
    <row r="140" spans="2:11" s="1" customFormat="1" ht="15" customHeight="1">
      <c r="B140" s="278"/>
      <c r="C140" s="235" t="s">
        <v>814</v>
      </c>
      <c r="D140" s="235"/>
      <c r="E140" s="235"/>
      <c r="F140" s="256" t="s">
        <v>778</v>
      </c>
      <c r="G140" s="235"/>
      <c r="H140" s="235" t="s">
        <v>814</v>
      </c>
      <c r="I140" s="235" t="s">
        <v>813</v>
      </c>
      <c r="J140" s="235"/>
      <c r="K140" s="281"/>
    </row>
    <row r="141" spans="2:11" s="1" customFormat="1" ht="15" customHeight="1">
      <c r="B141" s="278"/>
      <c r="C141" s="235" t="s">
        <v>39</v>
      </c>
      <c r="D141" s="235"/>
      <c r="E141" s="235"/>
      <c r="F141" s="256" t="s">
        <v>778</v>
      </c>
      <c r="G141" s="235"/>
      <c r="H141" s="235" t="s">
        <v>834</v>
      </c>
      <c r="I141" s="235" t="s">
        <v>813</v>
      </c>
      <c r="J141" s="235"/>
      <c r="K141" s="281"/>
    </row>
    <row r="142" spans="2:11" s="1" customFormat="1" ht="15" customHeight="1">
      <c r="B142" s="278"/>
      <c r="C142" s="235" t="s">
        <v>835</v>
      </c>
      <c r="D142" s="235"/>
      <c r="E142" s="235"/>
      <c r="F142" s="256" t="s">
        <v>778</v>
      </c>
      <c r="G142" s="235"/>
      <c r="H142" s="235" t="s">
        <v>836</v>
      </c>
      <c r="I142" s="235" t="s">
        <v>813</v>
      </c>
      <c r="J142" s="235"/>
      <c r="K142" s="281"/>
    </row>
    <row r="143" spans="2:11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pans="2:11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pans="2:11" s="1" customFormat="1" ht="18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2:11" s="1" customFormat="1" ht="7.5" customHeight="1">
      <c r="B146" s="243"/>
      <c r="C146" s="244"/>
      <c r="D146" s="244"/>
      <c r="E146" s="244"/>
      <c r="F146" s="244"/>
      <c r="G146" s="244"/>
      <c r="H146" s="244"/>
      <c r="I146" s="244"/>
      <c r="J146" s="244"/>
      <c r="K146" s="245"/>
    </row>
    <row r="147" spans="2:11" s="1" customFormat="1" ht="45" customHeight="1">
      <c r="B147" s="246"/>
      <c r="C147" s="350" t="s">
        <v>837</v>
      </c>
      <c r="D147" s="350"/>
      <c r="E147" s="350"/>
      <c r="F147" s="350"/>
      <c r="G147" s="350"/>
      <c r="H147" s="350"/>
      <c r="I147" s="350"/>
      <c r="J147" s="350"/>
      <c r="K147" s="247"/>
    </row>
    <row r="148" spans="2:11" s="1" customFormat="1" ht="17.25" customHeight="1">
      <c r="B148" s="246"/>
      <c r="C148" s="248" t="s">
        <v>772</v>
      </c>
      <c r="D148" s="248"/>
      <c r="E148" s="248"/>
      <c r="F148" s="248" t="s">
        <v>773</v>
      </c>
      <c r="G148" s="249"/>
      <c r="H148" s="248" t="s">
        <v>55</v>
      </c>
      <c r="I148" s="248" t="s">
        <v>58</v>
      </c>
      <c r="J148" s="248" t="s">
        <v>774</v>
      </c>
      <c r="K148" s="247"/>
    </row>
    <row r="149" spans="2:11" s="1" customFormat="1" ht="17.25" customHeight="1">
      <c r="B149" s="246"/>
      <c r="C149" s="250" t="s">
        <v>775</v>
      </c>
      <c r="D149" s="250"/>
      <c r="E149" s="250"/>
      <c r="F149" s="251" t="s">
        <v>776</v>
      </c>
      <c r="G149" s="252"/>
      <c r="H149" s="250"/>
      <c r="I149" s="250"/>
      <c r="J149" s="250" t="s">
        <v>777</v>
      </c>
      <c r="K149" s="247"/>
    </row>
    <row r="150" spans="2:11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pans="2:11" s="1" customFormat="1" ht="15" customHeight="1">
      <c r="B151" s="258"/>
      <c r="C151" s="285" t="s">
        <v>781</v>
      </c>
      <c r="D151" s="235"/>
      <c r="E151" s="235"/>
      <c r="F151" s="286" t="s">
        <v>778</v>
      </c>
      <c r="G151" s="235"/>
      <c r="H151" s="285" t="s">
        <v>818</v>
      </c>
      <c r="I151" s="285" t="s">
        <v>780</v>
      </c>
      <c r="J151" s="285">
        <v>120</v>
      </c>
      <c r="K151" s="281"/>
    </row>
    <row r="152" spans="2:11" s="1" customFormat="1" ht="15" customHeight="1">
      <c r="B152" s="258"/>
      <c r="C152" s="285" t="s">
        <v>827</v>
      </c>
      <c r="D152" s="235"/>
      <c r="E152" s="235"/>
      <c r="F152" s="286" t="s">
        <v>778</v>
      </c>
      <c r="G152" s="235"/>
      <c r="H152" s="285" t="s">
        <v>838</v>
      </c>
      <c r="I152" s="285" t="s">
        <v>780</v>
      </c>
      <c r="J152" s="285" t="s">
        <v>829</v>
      </c>
      <c r="K152" s="281"/>
    </row>
    <row r="153" spans="2:11" s="1" customFormat="1" ht="15" customHeight="1">
      <c r="B153" s="258"/>
      <c r="C153" s="285" t="s">
        <v>726</v>
      </c>
      <c r="D153" s="235"/>
      <c r="E153" s="235"/>
      <c r="F153" s="286" t="s">
        <v>778</v>
      </c>
      <c r="G153" s="235"/>
      <c r="H153" s="285" t="s">
        <v>839</v>
      </c>
      <c r="I153" s="285" t="s">
        <v>780</v>
      </c>
      <c r="J153" s="285" t="s">
        <v>829</v>
      </c>
      <c r="K153" s="281"/>
    </row>
    <row r="154" spans="2:11" s="1" customFormat="1" ht="15" customHeight="1">
      <c r="B154" s="258"/>
      <c r="C154" s="285" t="s">
        <v>783</v>
      </c>
      <c r="D154" s="235"/>
      <c r="E154" s="235"/>
      <c r="F154" s="286" t="s">
        <v>784</v>
      </c>
      <c r="G154" s="235"/>
      <c r="H154" s="285" t="s">
        <v>818</v>
      </c>
      <c r="I154" s="285" t="s">
        <v>780</v>
      </c>
      <c r="J154" s="285">
        <v>50</v>
      </c>
      <c r="K154" s="281"/>
    </row>
    <row r="155" spans="2:11" s="1" customFormat="1" ht="15" customHeight="1">
      <c r="B155" s="258"/>
      <c r="C155" s="285" t="s">
        <v>786</v>
      </c>
      <c r="D155" s="235"/>
      <c r="E155" s="235"/>
      <c r="F155" s="286" t="s">
        <v>778</v>
      </c>
      <c r="G155" s="235"/>
      <c r="H155" s="285" t="s">
        <v>818</v>
      </c>
      <c r="I155" s="285" t="s">
        <v>788</v>
      </c>
      <c r="J155" s="285"/>
      <c r="K155" s="281"/>
    </row>
    <row r="156" spans="2:11" s="1" customFormat="1" ht="15" customHeight="1">
      <c r="B156" s="258"/>
      <c r="C156" s="285" t="s">
        <v>797</v>
      </c>
      <c r="D156" s="235"/>
      <c r="E156" s="235"/>
      <c r="F156" s="286" t="s">
        <v>784</v>
      </c>
      <c r="G156" s="235"/>
      <c r="H156" s="285" t="s">
        <v>818</v>
      </c>
      <c r="I156" s="285" t="s">
        <v>780</v>
      </c>
      <c r="J156" s="285">
        <v>50</v>
      </c>
      <c r="K156" s="281"/>
    </row>
    <row r="157" spans="2:11" s="1" customFormat="1" ht="15" customHeight="1">
      <c r="B157" s="258"/>
      <c r="C157" s="285" t="s">
        <v>805</v>
      </c>
      <c r="D157" s="235"/>
      <c r="E157" s="235"/>
      <c r="F157" s="286" t="s">
        <v>784</v>
      </c>
      <c r="G157" s="235"/>
      <c r="H157" s="285" t="s">
        <v>818</v>
      </c>
      <c r="I157" s="285" t="s">
        <v>780</v>
      </c>
      <c r="J157" s="285">
        <v>50</v>
      </c>
      <c r="K157" s="281"/>
    </row>
    <row r="158" spans="2:11" s="1" customFormat="1" ht="15" customHeight="1">
      <c r="B158" s="258"/>
      <c r="C158" s="285" t="s">
        <v>803</v>
      </c>
      <c r="D158" s="235"/>
      <c r="E158" s="235"/>
      <c r="F158" s="286" t="s">
        <v>784</v>
      </c>
      <c r="G158" s="235"/>
      <c r="H158" s="285" t="s">
        <v>818</v>
      </c>
      <c r="I158" s="285" t="s">
        <v>780</v>
      </c>
      <c r="J158" s="285">
        <v>50</v>
      </c>
      <c r="K158" s="281"/>
    </row>
    <row r="159" spans="2:11" s="1" customFormat="1" ht="15" customHeight="1">
      <c r="B159" s="258"/>
      <c r="C159" s="285" t="s">
        <v>83</v>
      </c>
      <c r="D159" s="235"/>
      <c r="E159" s="235"/>
      <c r="F159" s="286" t="s">
        <v>778</v>
      </c>
      <c r="G159" s="235"/>
      <c r="H159" s="285" t="s">
        <v>840</v>
      </c>
      <c r="I159" s="285" t="s">
        <v>780</v>
      </c>
      <c r="J159" s="285" t="s">
        <v>841</v>
      </c>
      <c r="K159" s="281"/>
    </row>
    <row r="160" spans="2:11" s="1" customFormat="1" ht="15" customHeight="1">
      <c r="B160" s="258"/>
      <c r="C160" s="285" t="s">
        <v>842</v>
      </c>
      <c r="D160" s="235"/>
      <c r="E160" s="235"/>
      <c r="F160" s="286" t="s">
        <v>778</v>
      </c>
      <c r="G160" s="235"/>
      <c r="H160" s="285" t="s">
        <v>843</v>
      </c>
      <c r="I160" s="285" t="s">
        <v>813</v>
      </c>
      <c r="J160" s="285"/>
      <c r="K160" s="281"/>
    </row>
    <row r="161" spans="2:1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pans="2:11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pans="2:11" s="1" customFormat="1" ht="18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351" t="s">
        <v>844</v>
      </c>
      <c r="D165" s="351"/>
      <c r="E165" s="351"/>
      <c r="F165" s="351"/>
      <c r="G165" s="351"/>
      <c r="H165" s="351"/>
      <c r="I165" s="351"/>
      <c r="J165" s="351"/>
      <c r="K165" s="228"/>
    </row>
    <row r="166" spans="2:11" s="1" customFormat="1" ht="17.25" customHeight="1">
      <c r="B166" s="227"/>
      <c r="C166" s="248" t="s">
        <v>772</v>
      </c>
      <c r="D166" s="248"/>
      <c r="E166" s="248"/>
      <c r="F166" s="248" t="s">
        <v>773</v>
      </c>
      <c r="G166" s="290"/>
      <c r="H166" s="291" t="s">
        <v>55</v>
      </c>
      <c r="I166" s="291" t="s">
        <v>58</v>
      </c>
      <c r="J166" s="248" t="s">
        <v>774</v>
      </c>
      <c r="K166" s="228"/>
    </row>
    <row r="167" spans="2:11" s="1" customFormat="1" ht="17.25" customHeight="1">
      <c r="B167" s="229"/>
      <c r="C167" s="250" t="s">
        <v>775</v>
      </c>
      <c r="D167" s="250"/>
      <c r="E167" s="250"/>
      <c r="F167" s="251" t="s">
        <v>776</v>
      </c>
      <c r="G167" s="292"/>
      <c r="H167" s="293"/>
      <c r="I167" s="293"/>
      <c r="J167" s="250" t="s">
        <v>777</v>
      </c>
      <c r="K167" s="230"/>
    </row>
    <row r="168" spans="2:11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pans="2:11" s="1" customFormat="1" ht="15" customHeight="1">
      <c r="B169" s="258"/>
      <c r="C169" s="235" t="s">
        <v>781</v>
      </c>
      <c r="D169" s="235"/>
      <c r="E169" s="235"/>
      <c r="F169" s="256" t="s">
        <v>778</v>
      </c>
      <c r="G169" s="235"/>
      <c r="H169" s="235" t="s">
        <v>818</v>
      </c>
      <c r="I169" s="235" t="s">
        <v>780</v>
      </c>
      <c r="J169" s="235">
        <v>120</v>
      </c>
      <c r="K169" s="281"/>
    </row>
    <row r="170" spans="2:11" s="1" customFormat="1" ht="15" customHeight="1">
      <c r="B170" s="258"/>
      <c r="C170" s="235" t="s">
        <v>827</v>
      </c>
      <c r="D170" s="235"/>
      <c r="E170" s="235"/>
      <c r="F170" s="256" t="s">
        <v>778</v>
      </c>
      <c r="G170" s="235"/>
      <c r="H170" s="235" t="s">
        <v>828</v>
      </c>
      <c r="I170" s="235" t="s">
        <v>780</v>
      </c>
      <c r="J170" s="235" t="s">
        <v>829</v>
      </c>
      <c r="K170" s="281"/>
    </row>
    <row r="171" spans="2:11" s="1" customFormat="1" ht="15" customHeight="1">
      <c r="B171" s="258"/>
      <c r="C171" s="235" t="s">
        <v>726</v>
      </c>
      <c r="D171" s="235"/>
      <c r="E171" s="235"/>
      <c r="F171" s="256" t="s">
        <v>778</v>
      </c>
      <c r="G171" s="235"/>
      <c r="H171" s="235" t="s">
        <v>845</v>
      </c>
      <c r="I171" s="235" t="s">
        <v>780</v>
      </c>
      <c r="J171" s="235" t="s">
        <v>829</v>
      </c>
      <c r="K171" s="281"/>
    </row>
    <row r="172" spans="2:11" s="1" customFormat="1" ht="15" customHeight="1">
      <c r="B172" s="258"/>
      <c r="C172" s="235" t="s">
        <v>783</v>
      </c>
      <c r="D172" s="235"/>
      <c r="E172" s="235"/>
      <c r="F172" s="256" t="s">
        <v>784</v>
      </c>
      <c r="G172" s="235"/>
      <c r="H172" s="235" t="s">
        <v>845</v>
      </c>
      <c r="I172" s="235" t="s">
        <v>780</v>
      </c>
      <c r="J172" s="235">
        <v>50</v>
      </c>
      <c r="K172" s="281"/>
    </row>
    <row r="173" spans="2:11" s="1" customFormat="1" ht="15" customHeight="1">
      <c r="B173" s="258"/>
      <c r="C173" s="235" t="s">
        <v>786</v>
      </c>
      <c r="D173" s="235"/>
      <c r="E173" s="235"/>
      <c r="F173" s="256" t="s">
        <v>778</v>
      </c>
      <c r="G173" s="235"/>
      <c r="H173" s="235" t="s">
        <v>845</v>
      </c>
      <c r="I173" s="235" t="s">
        <v>788</v>
      </c>
      <c r="J173" s="235"/>
      <c r="K173" s="281"/>
    </row>
    <row r="174" spans="2:11" s="1" customFormat="1" ht="15" customHeight="1">
      <c r="B174" s="258"/>
      <c r="C174" s="235" t="s">
        <v>797</v>
      </c>
      <c r="D174" s="235"/>
      <c r="E174" s="235"/>
      <c r="F174" s="256" t="s">
        <v>784</v>
      </c>
      <c r="G174" s="235"/>
      <c r="H174" s="235" t="s">
        <v>845</v>
      </c>
      <c r="I174" s="235" t="s">
        <v>780</v>
      </c>
      <c r="J174" s="235">
        <v>50</v>
      </c>
      <c r="K174" s="281"/>
    </row>
    <row r="175" spans="2:11" s="1" customFormat="1" ht="15" customHeight="1">
      <c r="B175" s="258"/>
      <c r="C175" s="235" t="s">
        <v>805</v>
      </c>
      <c r="D175" s="235"/>
      <c r="E175" s="235"/>
      <c r="F175" s="256" t="s">
        <v>784</v>
      </c>
      <c r="G175" s="235"/>
      <c r="H175" s="235" t="s">
        <v>845</v>
      </c>
      <c r="I175" s="235" t="s">
        <v>780</v>
      </c>
      <c r="J175" s="235">
        <v>50</v>
      </c>
      <c r="K175" s="281"/>
    </row>
    <row r="176" spans="2:11" s="1" customFormat="1" ht="15" customHeight="1">
      <c r="B176" s="258"/>
      <c r="C176" s="235" t="s">
        <v>803</v>
      </c>
      <c r="D176" s="235"/>
      <c r="E176" s="235"/>
      <c r="F176" s="256" t="s">
        <v>784</v>
      </c>
      <c r="G176" s="235"/>
      <c r="H176" s="235" t="s">
        <v>845</v>
      </c>
      <c r="I176" s="235" t="s">
        <v>780</v>
      </c>
      <c r="J176" s="235">
        <v>50</v>
      </c>
      <c r="K176" s="281"/>
    </row>
    <row r="177" spans="2:11" s="1" customFormat="1" ht="15" customHeight="1">
      <c r="B177" s="258"/>
      <c r="C177" s="235" t="s">
        <v>105</v>
      </c>
      <c r="D177" s="235"/>
      <c r="E177" s="235"/>
      <c r="F177" s="256" t="s">
        <v>778</v>
      </c>
      <c r="G177" s="235"/>
      <c r="H177" s="235" t="s">
        <v>846</v>
      </c>
      <c r="I177" s="235" t="s">
        <v>847</v>
      </c>
      <c r="J177" s="235"/>
      <c r="K177" s="281"/>
    </row>
    <row r="178" spans="2:11" s="1" customFormat="1" ht="15" customHeight="1">
      <c r="B178" s="258"/>
      <c r="C178" s="235" t="s">
        <v>58</v>
      </c>
      <c r="D178" s="235"/>
      <c r="E178" s="235"/>
      <c r="F178" s="256" t="s">
        <v>778</v>
      </c>
      <c r="G178" s="235"/>
      <c r="H178" s="235" t="s">
        <v>848</v>
      </c>
      <c r="I178" s="235" t="s">
        <v>849</v>
      </c>
      <c r="J178" s="235">
        <v>1</v>
      </c>
      <c r="K178" s="281"/>
    </row>
    <row r="179" spans="2:11" s="1" customFormat="1" ht="15" customHeight="1">
      <c r="B179" s="258"/>
      <c r="C179" s="235" t="s">
        <v>54</v>
      </c>
      <c r="D179" s="235"/>
      <c r="E179" s="235"/>
      <c r="F179" s="256" t="s">
        <v>778</v>
      </c>
      <c r="G179" s="235"/>
      <c r="H179" s="235" t="s">
        <v>850</v>
      </c>
      <c r="I179" s="235" t="s">
        <v>780</v>
      </c>
      <c r="J179" s="235">
        <v>20</v>
      </c>
      <c r="K179" s="281"/>
    </row>
    <row r="180" spans="2:11" s="1" customFormat="1" ht="15" customHeight="1">
      <c r="B180" s="258"/>
      <c r="C180" s="235" t="s">
        <v>55</v>
      </c>
      <c r="D180" s="235"/>
      <c r="E180" s="235"/>
      <c r="F180" s="256" t="s">
        <v>778</v>
      </c>
      <c r="G180" s="235"/>
      <c r="H180" s="235" t="s">
        <v>851</v>
      </c>
      <c r="I180" s="235" t="s">
        <v>780</v>
      </c>
      <c r="J180" s="235">
        <v>255</v>
      </c>
      <c r="K180" s="281"/>
    </row>
    <row r="181" spans="2:11" s="1" customFormat="1" ht="15" customHeight="1">
      <c r="B181" s="258"/>
      <c r="C181" s="235" t="s">
        <v>106</v>
      </c>
      <c r="D181" s="235"/>
      <c r="E181" s="235"/>
      <c r="F181" s="256" t="s">
        <v>778</v>
      </c>
      <c r="G181" s="235"/>
      <c r="H181" s="235" t="s">
        <v>742</v>
      </c>
      <c r="I181" s="235" t="s">
        <v>780</v>
      </c>
      <c r="J181" s="235">
        <v>10</v>
      </c>
      <c r="K181" s="281"/>
    </row>
    <row r="182" spans="2:11" s="1" customFormat="1" ht="15" customHeight="1">
      <c r="B182" s="258"/>
      <c r="C182" s="235" t="s">
        <v>107</v>
      </c>
      <c r="D182" s="235"/>
      <c r="E182" s="235"/>
      <c r="F182" s="256" t="s">
        <v>778</v>
      </c>
      <c r="G182" s="235"/>
      <c r="H182" s="235" t="s">
        <v>852</v>
      </c>
      <c r="I182" s="235" t="s">
        <v>813</v>
      </c>
      <c r="J182" s="235"/>
      <c r="K182" s="281"/>
    </row>
    <row r="183" spans="2:11" s="1" customFormat="1" ht="15" customHeight="1">
      <c r="B183" s="258"/>
      <c r="C183" s="235" t="s">
        <v>853</v>
      </c>
      <c r="D183" s="235"/>
      <c r="E183" s="235"/>
      <c r="F183" s="256" t="s">
        <v>778</v>
      </c>
      <c r="G183" s="235"/>
      <c r="H183" s="235" t="s">
        <v>854</v>
      </c>
      <c r="I183" s="235" t="s">
        <v>813</v>
      </c>
      <c r="J183" s="235"/>
      <c r="K183" s="281"/>
    </row>
    <row r="184" spans="2:11" s="1" customFormat="1" ht="15" customHeight="1">
      <c r="B184" s="258"/>
      <c r="C184" s="235" t="s">
        <v>842</v>
      </c>
      <c r="D184" s="235"/>
      <c r="E184" s="235"/>
      <c r="F184" s="256" t="s">
        <v>778</v>
      </c>
      <c r="G184" s="235"/>
      <c r="H184" s="235" t="s">
        <v>855</v>
      </c>
      <c r="I184" s="235" t="s">
        <v>813</v>
      </c>
      <c r="J184" s="235"/>
      <c r="K184" s="281"/>
    </row>
    <row r="185" spans="2:11" s="1" customFormat="1" ht="15" customHeight="1">
      <c r="B185" s="258"/>
      <c r="C185" s="235" t="s">
        <v>109</v>
      </c>
      <c r="D185" s="235"/>
      <c r="E185" s="235"/>
      <c r="F185" s="256" t="s">
        <v>784</v>
      </c>
      <c r="G185" s="235"/>
      <c r="H185" s="235" t="s">
        <v>856</v>
      </c>
      <c r="I185" s="235" t="s">
        <v>780</v>
      </c>
      <c r="J185" s="235">
        <v>50</v>
      </c>
      <c r="K185" s="281"/>
    </row>
    <row r="186" spans="2:11" s="1" customFormat="1" ht="15" customHeight="1">
      <c r="B186" s="258"/>
      <c r="C186" s="235" t="s">
        <v>857</v>
      </c>
      <c r="D186" s="235"/>
      <c r="E186" s="235"/>
      <c r="F186" s="256" t="s">
        <v>784</v>
      </c>
      <c r="G186" s="235"/>
      <c r="H186" s="235" t="s">
        <v>858</v>
      </c>
      <c r="I186" s="235" t="s">
        <v>859</v>
      </c>
      <c r="J186" s="235"/>
      <c r="K186" s="281"/>
    </row>
    <row r="187" spans="2:11" s="1" customFormat="1" ht="15" customHeight="1">
      <c r="B187" s="258"/>
      <c r="C187" s="235" t="s">
        <v>860</v>
      </c>
      <c r="D187" s="235"/>
      <c r="E187" s="235"/>
      <c r="F187" s="256" t="s">
        <v>784</v>
      </c>
      <c r="G187" s="235"/>
      <c r="H187" s="235" t="s">
        <v>861</v>
      </c>
      <c r="I187" s="235" t="s">
        <v>859</v>
      </c>
      <c r="J187" s="235"/>
      <c r="K187" s="281"/>
    </row>
    <row r="188" spans="2:11" s="1" customFormat="1" ht="15" customHeight="1">
      <c r="B188" s="258"/>
      <c r="C188" s="235" t="s">
        <v>862</v>
      </c>
      <c r="D188" s="235"/>
      <c r="E188" s="235"/>
      <c r="F188" s="256" t="s">
        <v>784</v>
      </c>
      <c r="G188" s="235"/>
      <c r="H188" s="235" t="s">
        <v>863</v>
      </c>
      <c r="I188" s="235" t="s">
        <v>859</v>
      </c>
      <c r="J188" s="235"/>
      <c r="K188" s="281"/>
    </row>
    <row r="189" spans="2:11" s="1" customFormat="1" ht="15" customHeight="1">
      <c r="B189" s="258"/>
      <c r="C189" s="294" t="s">
        <v>864</v>
      </c>
      <c r="D189" s="235"/>
      <c r="E189" s="235"/>
      <c r="F189" s="256" t="s">
        <v>784</v>
      </c>
      <c r="G189" s="235"/>
      <c r="H189" s="235" t="s">
        <v>865</v>
      </c>
      <c r="I189" s="235" t="s">
        <v>866</v>
      </c>
      <c r="J189" s="295" t="s">
        <v>867</v>
      </c>
      <c r="K189" s="281"/>
    </row>
    <row r="190" spans="2:11" s="1" customFormat="1" ht="15" customHeight="1">
      <c r="B190" s="258"/>
      <c r="C190" s="294" t="s">
        <v>43</v>
      </c>
      <c r="D190" s="235"/>
      <c r="E190" s="235"/>
      <c r="F190" s="256" t="s">
        <v>778</v>
      </c>
      <c r="G190" s="235"/>
      <c r="H190" s="232" t="s">
        <v>868</v>
      </c>
      <c r="I190" s="235" t="s">
        <v>869</v>
      </c>
      <c r="J190" s="235"/>
      <c r="K190" s="281"/>
    </row>
    <row r="191" spans="2:11" s="1" customFormat="1" ht="15" customHeight="1">
      <c r="B191" s="258"/>
      <c r="C191" s="294" t="s">
        <v>870</v>
      </c>
      <c r="D191" s="235"/>
      <c r="E191" s="235"/>
      <c r="F191" s="256" t="s">
        <v>778</v>
      </c>
      <c r="G191" s="235"/>
      <c r="H191" s="235" t="s">
        <v>871</v>
      </c>
      <c r="I191" s="235" t="s">
        <v>813</v>
      </c>
      <c r="J191" s="235"/>
      <c r="K191" s="281"/>
    </row>
    <row r="192" spans="2:11" s="1" customFormat="1" ht="15" customHeight="1">
      <c r="B192" s="258"/>
      <c r="C192" s="294" t="s">
        <v>872</v>
      </c>
      <c r="D192" s="235"/>
      <c r="E192" s="235"/>
      <c r="F192" s="256" t="s">
        <v>778</v>
      </c>
      <c r="G192" s="235"/>
      <c r="H192" s="235" t="s">
        <v>873</v>
      </c>
      <c r="I192" s="235" t="s">
        <v>813</v>
      </c>
      <c r="J192" s="235"/>
      <c r="K192" s="281"/>
    </row>
    <row r="193" spans="2:11" s="1" customFormat="1" ht="15" customHeight="1">
      <c r="B193" s="258"/>
      <c r="C193" s="294" t="s">
        <v>874</v>
      </c>
      <c r="D193" s="235"/>
      <c r="E193" s="235"/>
      <c r="F193" s="256" t="s">
        <v>784</v>
      </c>
      <c r="G193" s="235"/>
      <c r="H193" s="235" t="s">
        <v>875</v>
      </c>
      <c r="I193" s="235" t="s">
        <v>813</v>
      </c>
      <c r="J193" s="235"/>
      <c r="K193" s="281"/>
    </row>
    <row r="194" spans="2:11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pans="2:11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pans="2:11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pans="2:11" s="1" customFormat="1" ht="18.75" customHeight="1"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351" t="s">
        <v>876</v>
      </c>
      <c r="D199" s="351"/>
      <c r="E199" s="351"/>
      <c r="F199" s="351"/>
      <c r="G199" s="351"/>
      <c r="H199" s="351"/>
      <c r="I199" s="351"/>
      <c r="J199" s="351"/>
      <c r="K199" s="228"/>
    </row>
    <row r="200" spans="2:11" s="1" customFormat="1" ht="25.5" customHeight="1">
      <c r="B200" s="227"/>
      <c r="C200" s="297" t="s">
        <v>877</v>
      </c>
      <c r="D200" s="297"/>
      <c r="E200" s="297"/>
      <c r="F200" s="297" t="s">
        <v>878</v>
      </c>
      <c r="G200" s="298"/>
      <c r="H200" s="352" t="s">
        <v>879</v>
      </c>
      <c r="I200" s="352"/>
      <c r="J200" s="352"/>
      <c r="K200" s="228"/>
    </row>
    <row r="201" spans="2:1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pans="2:11" s="1" customFormat="1" ht="15" customHeight="1">
      <c r="B202" s="258"/>
      <c r="C202" s="235" t="s">
        <v>869</v>
      </c>
      <c r="D202" s="235"/>
      <c r="E202" s="235"/>
      <c r="F202" s="256" t="s">
        <v>44</v>
      </c>
      <c r="G202" s="235"/>
      <c r="H202" s="353" t="s">
        <v>880</v>
      </c>
      <c r="I202" s="353"/>
      <c r="J202" s="353"/>
      <c r="K202" s="281"/>
    </row>
    <row r="203" spans="2:11" s="1" customFormat="1" ht="15" customHeight="1">
      <c r="B203" s="258"/>
      <c r="C203" s="235"/>
      <c r="D203" s="235"/>
      <c r="E203" s="235"/>
      <c r="F203" s="256" t="s">
        <v>45</v>
      </c>
      <c r="G203" s="235"/>
      <c r="H203" s="353" t="s">
        <v>881</v>
      </c>
      <c r="I203" s="353"/>
      <c r="J203" s="353"/>
      <c r="K203" s="281"/>
    </row>
    <row r="204" spans="2:11" s="1" customFormat="1" ht="15" customHeight="1">
      <c r="B204" s="258"/>
      <c r="C204" s="235"/>
      <c r="D204" s="235"/>
      <c r="E204" s="235"/>
      <c r="F204" s="256" t="s">
        <v>48</v>
      </c>
      <c r="G204" s="235"/>
      <c r="H204" s="353" t="s">
        <v>882</v>
      </c>
      <c r="I204" s="353"/>
      <c r="J204" s="353"/>
      <c r="K204" s="281"/>
    </row>
    <row r="205" spans="2:11" s="1" customFormat="1" ht="15" customHeight="1">
      <c r="B205" s="258"/>
      <c r="C205" s="235"/>
      <c r="D205" s="235"/>
      <c r="E205" s="235"/>
      <c r="F205" s="256" t="s">
        <v>46</v>
      </c>
      <c r="G205" s="235"/>
      <c r="H205" s="353" t="s">
        <v>883</v>
      </c>
      <c r="I205" s="353"/>
      <c r="J205" s="353"/>
      <c r="K205" s="281"/>
    </row>
    <row r="206" spans="2:11" s="1" customFormat="1" ht="15" customHeight="1">
      <c r="B206" s="258"/>
      <c r="C206" s="235"/>
      <c r="D206" s="235"/>
      <c r="E206" s="235"/>
      <c r="F206" s="256" t="s">
        <v>47</v>
      </c>
      <c r="G206" s="235"/>
      <c r="H206" s="353" t="s">
        <v>884</v>
      </c>
      <c r="I206" s="353"/>
      <c r="J206" s="353"/>
      <c r="K206" s="281"/>
    </row>
    <row r="207" spans="2:11" s="1" customFormat="1" ht="15" customHeight="1">
      <c r="B207" s="258"/>
      <c r="C207" s="235"/>
      <c r="D207" s="235"/>
      <c r="E207" s="235"/>
      <c r="F207" s="256"/>
      <c r="G207" s="235"/>
      <c r="H207" s="235"/>
      <c r="I207" s="235"/>
      <c r="J207" s="235"/>
      <c r="K207" s="281"/>
    </row>
    <row r="208" spans="2:11" s="1" customFormat="1" ht="15" customHeight="1">
      <c r="B208" s="258"/>
      <c r="C208" s="235" t="s">
        <v>825</v>
      </c>
      <c r="D208" s="235"/>
      <c r="E208" s="235"/>
      <c r="F208" s="256" t="s">
        <v>77</v>
      </c>
      <c r="G208" s="235"/>
      <c r="H208" s="353" t="s">
        <v>885</v>
      </c>
      <c r="I208" s="353"/>
      <c r="J208" s="353"/>
      <c r="K208" s="281"/>
    </row>
    <row r="209" spans="2:11" s="1" customFormat="1" ht="15" customHeight="1">
      <c r="B209" s="258"/>
      <c r="C209" s="235"/>
      <c r="D209" s="235"/>
      <c r="E209" s="235"/>
      <c r="F209" s="256" t="s">
        <v>720</v>
      </c>
      <c r="G209" s="235"/>
      <c r="H209" s="353" t="s">
        <v>721</v>
      </c>
      <c r="I209" s="353"/>
      <c r="J209" s="353"/>
      <c r="K209" s="281"/>
    </row>
    <row r="210" spans="2:11" s="1" customFormat="1" ht="15" customHeight="1">
      <c r="B210" s="258"/>
      <c r="C210" s="235"/>
      <c r="D210" s="235"/>
      <c r="E210" s="235"/>
      <c r="F210" s="256" t="s">
        <v>718</v>
      </c>
      <c r="G210" s="235"/>
      <c r="H210" s="353" t="s">
        <v>886</v>
      </c>
      <c r="I210" s="353"/>
      <c r="J210" s="353"/>
      <c r="K210" s="281"/>
    </row>
    <row r="211" spans="2:11" s="1" customFormat="1" ht="15" customHeight="1">
      <c r="B211" s="299"/>
      <c r="C211" s="235"/>
      <c r="D211" s="235"/>
      <c r="E211" s="235"/>
      <c r="F211" s="256" t="s">
        <v>722</v>
      </c>
      <c r="G211" s="294"/>
      <c r="H211" s="354" t="s">
        <v>723</v>
      </c>
      <c r="I211" s="354"/>
      <c r="J211" s="354"/>
      <c r="K211" s="300"/>
    </row>
    <row r="212" spans="2:11" s="1" customFormat="1" ht="15" customHeight="1">
      <c r="B212" s="299"/>
      <c r="C212" s="235"/>
      <c r="D212" s="235"/>
      <c r="E212" s="235"/>
      <c r="F212" s="256" t="s">
        <v>724</v>
      </c>
      <c r="G212" s="294"/>
      <c r="H212" s="354" t="s">
        <v>887</v>
      </c>
      <c r="I212" s="354"/>
      <c r="J212" s="354"/>
      <c r="K212" s="300"/>
    </row>
    <row r="213" spans="2:11" s="1" customFormat="1" ht="15" customHeight="1">
      <c r="B213" s="299"/>
      <c r="C213" s="235"/>
      <c r="D213" s="235"/>
      <c r="E213" s="235"/>
      <c r="F213" s="256"/>
      <c r="G213" s="294"/>
      <c r="H213" s="285"/>
      <c r="I213" s="285"/>
      <c r="J213" s="285"/>
      <c r="K213" s="300"/>
    </row>
    <row r="214" spans="2:11" s="1" customFormat="1" ht="15" customHeight="1">
      <c r="B214" s="299"/>
      <c r="C214" s="235" t="s">
        <v>849</v>
      </c>
      <c r="D214" s="235"/>
      <c r="E214" s="235"/>
      <c r="F214" s="256">
        <v>1</v>
      </c>
      <c r="G214" s="294"/>
      <c r="H214" s="354" t="s">
        <v>888</v>
      </c>
      <c r="I214" s="354"/>
      <c r="J214" s="354"/>
      <c r="K214" s="300"/>
    </row>
    <row r="215" spans="2:11" s="1" customFormat="1" ht="15" customHeight="1">
      <c r="B215" s="299"/>
      <c r="C215" s="235"/>
      <c r="D215" s="235"/>
      <c r="E215" s="235"/>
      <c r="F215" s="256">
        <v>2</v>
      </c>
      <c r="G215" s="294"/>
      <c r="H215" s="354" t="s">
        <v>889</v>
      </c>
      <c r="I215" s="354"/>
      <c r="J215" s="354"/>
      <c r="K215" s="300"/>
    </row>
    <row r="216" spans="2:11" s="1" customFormat="1" ht="15" customHeight="1">
      <c r="B216" s="299"/>
      <c r="C216" s="235"/>
      <c r="D216" s="235"/>
      <c r="E216" s="235"/>
      <c r="F216" s="256">
        <v>3</v>
      </c>
      <c r="G216" s="294"/>
      <c r="H216" s="354" t="s">
        <v>890</v>
      </c>
      <c r="I216" s="354"/>
      <c r="J216" s="354"/>
      <c r="K216" s="300"/>
    </row>
    <row r="217" spans="2:11" s="1" customFormat="1" ht="15" customHeight="1">
      <c r="B217" s="299"/>
      <c r="C217" s="235"/>
      <c r="D217" s="235"/>
      <c r="E217" s="235"/>
      <c r="F217" s="256">
        <v>4</v>
      </c>
      <c r="G217" s="294"/>
      <c r="H217" s="354" t="s">
        <v>891</v>
      </c>
      <c r="I217" s="354"/>
      <c r="J217" s="354"/>
      <c r="K217" s="300"/>
    </row>
    <row r="218" spans="2:11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Ing. Petra Stejskalová</cp:lastModifiedBy>
  <dcterms:created xsi:type="dcterms:W3CDTF">2021-02-10T13:35:59Z</dcterms:created>
  <dcterms:modified xsi:type="dcterms:W3CDTF">2021-02-16T09:34:44Z</dcterms:modified>
  <cp:category/>
  <cp:version/>
  <cp:contentType/>
  <cp:contentStatus/>
</cp:coreProperties>
</file>