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8680" yWindow="-120" windowWidth="25440" windowHeight="15840" activeTab="3"/>
  </bookViews>
  <sheets>
    <sheet name="Stavba" sheetId="1" r:id="rId1"/>
    <sheet name="VzorPolozky" sheetId="10" state="hidden" r:id="rId2"/>
    <sheet name="SO 01 2020054 Pol" sheetId="12" r:id="rId3"/>
    <sheet name="SO 02 2020064 Pol" sheetId="13" r:id="rId4"/>
    <sheet name="SO 03 2020064 Pol" sheetId="14" r:id="rId5"/>
    <sheet name="SO 04 2020064 Pol" sheetId="15" r:id="rId6"/>
    <sheet name="SO 05 2020064 Pol" sheetId="16" r:id="rId7"/>
  </sheets>
  <externalReferences>
    <externalReference r:id="rId8"/>
  </externalReferences>
  <definedNames>
    <definedName name="CelkemDPHVypocet" localSheetId="0">Stavba!$H$50</definedName>
    <definedName name="CenaCelkem">Stavba!$G$29</definedName>
    <definedName name="CenaCelkemBezDPH">Stavba!$G$28</definedName>
    <definedName name="CenaCelkemVypocet" localSheetId="0">Stavba!$I$50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 01 2020054 Pol'!$1:$7</definedName>
    <definedName name="_xlnm.Print_Titles" localSheetId="3">'SO 02 2020064 Pol'!$1:$7</definedName>
    <definedName name="_xlnm.Print_Titles" localSheetId="4">'SO 03 2020064 Pol'!$1:$7</definedName>
    <definedName name="_xlnm.Print_Titles" localSheetId="5">'SO 04 2020064 Pol'!$1:$7</definedName>
    <definedName name="_xlnm.Print_Titles" localSheetId="6">'SO 05 2020064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 01 2020054 Pol'!$A$1:$W$52</definedName>
    <definedName name="_xlnm.Print_Area" localSheetId="3">'SO 02 2020064 Pol'!$A$1:$W$91</definedName>
    <definedName name="_xlnm.Print_Area" localSheetId="4">'SO 03 2020064 Pol'!$A$1:$W$78</definedName>
    <definedName name="_xlnm.Print_Area" localSheetId="5">'SO 04 2020064 Pol'!$A$1:$W$77</definedName>
    <definedName name="_xlnm.Print_Area" localSheetId="6">'SO 05 2020064 Pol'!$A$1:$W$33</definedName>
    <definedName name="_xlnm.Print_Area" localSheetId="0">Stavba!$A$1:$J$72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Stavba!$F$50</definedName>
    <definedName name="ZakladDPHZakl">Stavba!$G$25</definedName>
    <definedName name="ZakladDPHZaklVypocet" localSheetId="0">Stavba!$G$50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6"/>
  <c r="I9"/>
  <c r="K9"/>
  <c r="M9"/>
  <c r="O9"/>
  <c r="Q9"/>
  <c r="U9"/>
  <c r="G10"/>
  <c r="M10" s="1"/>
  <c r="I10"/>
  <c r="K10"/>
  <c r="O10"/>
  <c r="Q10"/>
  <c r="U10"/>
  <c r="G11"/>
  <c r="M11" s="1"/>
  <c r="I11"/>
  <c r="K11"/>
  <c r="O11"/>
  <c r="Q11"/>
  <c r="U11"/>
  <c r="G12"/>
  <c r="M12" s="1"/>
  <c r="I12"/>
  <c r="K12"/>
  <c r="O12"/>
  <c r="Q12"/>
  <c r="U12"/>
  <c r="G13"/>
  <c r="I13"/>
  <c r="K13"/>
  <c r="M13"/>
  <c r="O13"/>
  <c r="Q13"/>
  <c r="U13"/>
  <c r="G15"/>
  <c r="M15" s="1"/>
  <c r="I15"/>
  <c r="K15"/>
  <c r="O15"/>
  <c r="Q15"/>
  <c r="U15"/>
  <c r="G16"/>
  <c r="M16" s="1"/>
  <c r="I16"/>
  <c r="K16"/>
  <c r="O16"/>
  <c r="Q16"/>
  <c r="U16"/>
  <c r="G17"/>
  <c r="M17" s="1"/>
  <c r="I17"/>
  <c r="K17"/>
  <c r="O17"/>
  <c r="Q17"/>
  <c r="U17"/>
  <c r="G18"/>
  <c r="M18" s="1"/>
  <c r="I18"/>
  <c r="K18"/>
  <c r="O18"/>
  <c r="Q18"/>
  <c r="U18"/>
  <c r="G19"/>
  <c r="M19" s="1"/>
  <c r="I19"/>
  <c r="K19"/>
  <c r="O19"/>
  <c r="Q19"/>
  <c r="U19"/>
  <c r="K20"/>
  <c r="U20"/>
  <c r="G21"/>
  <c r="G20" s="1"/>
  <c r="I21"/>
  <c r="I20" s="1"/>
  <c r="K21"/>
  <c r="M21"/>
  <c r="M20" s="1"/>
  <c r="O21"/>
  <c r="O20" s="1"/>
  <c r="Q21"/>
  <c r="Q20" s="1"/>
  <c r="U21"/>
  <c r="AD23"/>
  <c r="F48" i="1" s="1"/>
  <c r="G9" i="15"/>
  <c r="I9"/>
  <c r="K9"/>
  <c r="M9"/>
  <c r="O9"/>
  <c r="Q9"/>
  <c r="U9"/>
  <c r="G10"/>
  <c r="M10" s="1"/>
  <c r="I10"/>
  <c r="K10"/>
  <c r="O10"/>
  <c r="Q10"/>
  <c r="U10"/>
  <c r="G11"/>
  <c r="M11" s="1"/>
  <c r="I11"/>
  <c r="K11"/>
  <c r="O11"/>
  <c r="Q11"/>
  <c r="U11"/>
  <c r="G12"/>
  <c r="M12" s="1"/>
  <c r="I12"/>
  <c r="K12"/>
  <c r="O12"/>
  <c r="Q12"/>
  <c r="U12"/>
  <c r="G18"/>
  <c r="M18" s="1"/>
  <c r="I18"/>
  <c r="K18"/>
  <c r="O18"/>
  <c r="Q18"/>
  <c r="U18"/>
  <c r="G24"/>
  <c r="M24" s="1"/>
  <c r="I24"/>
  <c r="K24"/>
  <c r="O24"/>
  <c r="Q24"/>
  <c r="U24"/>
  <c r="G26"/>
  <c r="M26" s="1"/>
  <c r="I26"/>
  <c r="K26"/>
  <c r="O26"/>
  <c r="Q26"/>
  <c r="U26"/>
  <c r="G27"/>
  <c r="I27"/>
  <c r="K27"/>
  <c r="O27"/>
  <c r="Q27"/>
  <c r="U27"/>
  <c r="G28"/>
  <c r="M28" s="1"/>
  <c r="I28"/>
  <c r="K28"/>
  <c r="O28"/>
  <c r="Q28"/>
  <c r="U28"/>
  <c r="G29"/>
  <c r="M29" s="1"/>
  <c r="I29"/>
  <c r="K29"/>
  <c r="O29"/>
  <c r="Q29"/>
  <c r="U29"/>
  <c r="G30"/>
  <c r="I30"/>
  <c r="K30"/>
  <c r="M30"/>
  <c r="O30"/>
  <c r="Q30"/>
  <c r="U30"/>
  <c r="G31"/>
  <c r="M31" s="1"/>
  <c r="I31"/>
  <c r="K31"/>
  <c r="O31"/>
  <c r="Q31"/>
  <c r="U31"/>
  <c r="G32"/>
  <c r="M32" s="1"/>
  <c r="I32"/>
  <c r="K32"/>
  <c r="O32"/>
  <c r="Q32"/>
  <c r="U32"/>
  <c r="G33"/>
  <c r="M33" s="1"/>
  <c r="I33"/>
  <c r="K33"/>
  <c r="O33"/>
  <c r="Q33"/>
  <c r="U33"/>
  <c r="G34"/>
  <c r="M34" s="1"/>
  <c r="I34"/>
  <c r="K34"/>
  <c r="O34"/>
  <c r="Q34"/>
  <c r="U34"/>
  <c r="G35"/>
  <c r="M35" s="1"/>
  <c r="I35"/>
  <c r="K35"/>
  <c r="O35"/>
  <c r="Q35"/>
  <c r="U35"/>
  <c r="G36"/>
  <c r="M36" s="1"/>
  <c r="I36"/>
  <c r="K36"/>
  <c r="O36"/>
  <c r="Q36"/>
  <c r="U36"/>
  <c r="G37"/>
  <c r="M37" s="1"/>
  <c r="I37"/>
  <c r="K37"/>
  <c r="O37"/>
  <c r="Q37"/>
  <c r="U37"/>
  <c r="G41"/>
  <c r="M41" s="1"/>
  <c r="I41"/>
  <c r="K41"/>
  <c r="O41"/>
  <c r="Q41"/>
  <c r="U41"/>
  <c r="G45"/>
  <c r="M45" s="1"/>
  <c r="I45"/>
  <c r="K45"/>
  <c r="O45"/>
  <c r="Q45"/>
  <c r="U45"/>
  <c r="G46"/>
  <c r="M46" s="1"/>
  <c r="I46"/>
  <c r="K46"/>
  <c r="O46"/>
  <c r="Q46"/>
  <c r="U46"/>
  <c r="G47"/>
  <c r="M47" s="1"/>
  <c r="I47"/>
  <c r="K47"/>
  <c r="O47"/>
  <c r="Q47"/>
  <c r="U47"/>
  <c r="G48"/>
  <c r="M48" s="1"/>
  <c r="I48"/>
  <c r="K48"/>
  <c r="O48"/>
  <c r="Q48"/>
  <c r="U48"/>
  <c r="G49"/>
  <c r="M49" s="1"/>
  <c r="I49"/>
  <c r="K49"/>
  <c r="O49"/>
  <c r="Q49"/>
  <c r="U49"/>
  <c r="G51"/>
  <c r="I51"/>
  <c r="K51"/>
  <c r="O51"/>
  <c r="Q51"/>
  <c r="U51"/>
  <c r="G52"/>
  <c r="M52" s="1"/>
  <c r="I52"/>
  <c r="K52"/>
  <c r="O52"/>
  <c r="Q52"/>
  <c r="U52"/>
  <c r="G53"/>
  <c r="M53" s="1"/>
  <c r="I53"/>
  <c r="K53"/>
  <c r="O53"/>
  <c r="Q53"/>
  <c r="U53"/>
  <c r="G55"/>
  <c r="I55"/>
  <c r="K55"/>
  <c r="O55"/>
  <c r="Q55"/>
  <c r="U55"/>
  <c r="G56"/>
  <c r="M56" s="1"/>
  <c r="I56"/>
  <c r="I54" s="1"/>
  <c r="K56"/>
  <c r="O56"/>
  <c r="Q56"/>
  <c r="U56"/>
  <c r="G57"/>
  <c r="M57" s="1"/>
  <c r="I57"/>
  <c r="K57"/>
  <c r="O57"/>
  <c r="Q57"/>
  <c r="U57"/>
  <c r="G58"/>
  <c r="M58" s="1"/>
  <c r="I58"/>
  <c r="K58"/>
  <c r="O58"/>
  <c r="Q58"/>
  <c r="U58"/>
  <c r="G60"/>
  <c r="I60"/>
  <c r="K60"/>
  <c r="M60"/>
  <c r="O60"/>
  <c r="Q60"/>
  <c r="U60"/>
  <c r="G62"/>
  <c r="I62"/>
  <c r="K62"/>
  <c r="O62"/>
  <c r="Q62"/>
  <c r="U62"/>
  <c r="G63"/>
  <c r="M63" s="1"/>
  <c r="I63"/>
  <c r="K63"/>
  <c r="O63"/>
  <c r="Q63"/>
  <c r="U63"/>
  <c r="G65"/>
  <c r="M65" s="1"/>
  <c r="I65"/>
  <c r="K65"/>
  <c r="O65"/>
  <c r="Q65"/>
  <c r="U65"/>
  <c r="AD67"/>
  <c r="F46" i="1" s="1"/>
  <c r="G9" i="14"/>
  <c r="I9"/>
  <c r="K9"/>
  <c r="M9"/>
  <c r="O9"/>
  <c r="Q9"/>
  <c r="U9"/>
  <c r="G10"/>
  <c r="M10" s="1"/>
  <c r="I10"/>
  <c r="K10"/>
  <c r="O10"/>
  <c r="Q10"/>
  <c r="U10"/>
  <c r="G11"/>
  <c r="I11"/>
  <c r="K11"/>
  <c r="M11"/>
  <c r="O11"/>
  <c r="Q11"/>
  <c r="U11"/>
  <c r="G12"/>
  <c r="M12" s="1"/>
  <c r="I12"/>
  <c r="K12"/>
  <c r="O12"/>
  <c r="Q12"/>
  <c r="U12"/>
  <c r="G13"/>
  <c r="M13" s="1"/>
  <c r="I13"/>
  <c r="K13"/>
  <c r="O13"/>
  <c r="Q13"/>
  <c r="U13"/>
  <c r="G14"/>
  <c r="M14" s="1"/>
  <c r="I14"/>
  <c r="K14"/>
  <c r="O14"/>
  <c r="Q14"/>
  <c r="U14"/>
  <c r="G16"/>
  <c r="M16" s="1"/>
  <c r="I16"/>
  <c r="K16"/>
  <c r="O16"/>
  <c r="Q16"/>
  <c r="U16"/>
  <c r="G17"/>
  <c r="M17" s="1"/>
  <c r="I17"/>
  <c r="K17"/>
  <c r="O17"/>
  <c r="Q17"/>
  <c r="U17"/>
  <c r="G18"/>
  <c r="M18" s="1"/>
  <c r="I18"/>
  <c r="K18"/>
  <c r="O18"/>
  <c r="Q18"/>
  <c r="U18"/>
  <c r="G19"/>
  <c r="M19" s="1"/>
  <c r="I19"/>
  <c r="K19"/>
  <c r="O19"/>
  <c r="Q19"/>
  <c r="U19"/>
  <c r="G20"/>
  <c r="M20" s="1"/>
  <c r="I20"/>
  <c r="K20"/>
  <c r="O20"/>
  <c r="Q20"/>
  <c r="U20"/>
  <c r="G21"/>
  <c r="M21" s="1"/>
  <c r="I21"/>
  <c r="K21"/>
  <c r="O21"/>
  <c r="Q21"/>
  <c r="U21"/>
  <c r="G23"/>
  <c r="I23"/>
  <c r="K23"/>
  <c r="O23"/>
  <c r="Q23"/>
  <c r="U23"/>
  <c r="G24"/>
  <c r="M24" s="1"/>
  <c r="I24"/>
  <c r="K24"/>
  <c r="O24"/>
  <c r="Q24"/>
  <c r="U24"/>
  <c r="G25"/>
  <c r="M25" s="1"/>
  <c r="I25"/>
  <c r="K25"/>
  <c r="O25"/>
  <c r="Q25"/>
  <c r="U25"/>
  <c r="G26"/>
  <c r="M26" s="1"/>
  <c r="I26"/>
  <c r="K26"/>
  <c r="O26"/>
  <c r="Q26"/>
  <c r="U26"/>
  <c r="G28"/>
  <c r="M28" s="1"/>
  <c r="I28"/>
  <c r="K28"/>
  <c r="O28"/>
  <c r="Q28"/>
  <c r="U28"/>
  <c r="G30"/>
  <c r="I30"/>
  <c r="K30"/>
  <c r="O30"/>
  <c r="Q30"/>
  <c r="U30"/>
  <c r="G31"/>
  <c r="M31" s="1"/>
  <c r="I31"/>
  <c r="K31"/>
  <c r="O31"/>
  <c r="Q31"/>
  <c r="U31"/>
  <c r="G32"/>
  <c r="M32" s="1"/>
  <c r="I32"/>
  <c r="K32"/>
  <c r="O32"/>
  <c r="Q32"/>
  <c r="U32"/>
  <c r="G33"/>
  <c r="M33" s="1"/>
  <c r="I33"/>
  <c r="K33"/>
  <c r="O33"/>
  <c r="Q33"/>
  <c r="U33"/>
  <c r="G35"/>
  <c r="M35" s="1"/>
  <c r="I35"/>
  <c r="K35"/>
  <c r="O35"/>
  <c r="Q35"/>
  <c r="U35"/>
  <c r="G36"/>
  <c r="M36" s="1"/>
  <c r="I36"/>
  <c r="K36"/>
  <c r="O36"/>
  <c r="Q36"/>
  <c r="U36"/>
  <c r="G37"/>
  <c r="I37"/>
  <c r="K37"/>
  <c r="M37"/>
  <c r="O37"/>
  <c r="Q37"/>
  <c r="U37"/>
  <c r="G38"/>
  <c r="M38" s="1"/>
  <c r="I38"/>
  <c r="K38"/>
  <c r="O38"/>
  <c r="Q38"/>
  <c r="U38"/>
  <c r="G39"/>
  <c r="M39" s="1"/>
  <c r="I39"/>
  <c r="K39"/>
  <c r="O39"/>
  <c r="Q39"/>
  <c r="U39"/>
  <c r="G40"/>
  <c r="M40" s="1"/>
  <c r="I40"/>
  <c r="K40"/>
  <c r="O40"/>
  <c r="Q40"/>
  <c r="U40"/>
  <c r="G41"/>
  <c r="I41"/>
  <c r="K41"/>
  <c r="M41"/>
  <c r="O41"/>
  <c r="Q41"/>
  <c r="U41"/>
  <c r="G42"/>
  <c r="M42" s="1"/>
  <c r="I42"/>
  <c r="K42"/>
  <c r="O42"/>
  <c r="Q42"/>
  <c r="U42"/>
  <c r="G43"/>
  <c r="M43" s="1"/>
  <c r="I43"/>
  <c r="K43"/>
  <c r="O43"/>
  <c r="Q43"/>
  <c r="U43"/>
  <c r="G44"/>
  <c r="M44" s="1"/>
  <c r="I44"/>
  <c r="K44"/>
  <c r="O44"/>
  <c r="Q44"/>
  <c r="U44"/>
  <c r="G45"/>
  <c r="M45" s="1"/>
  <c r="I45"/>
  <c r="K45"/>
  <c r="O45"/>
  <c r="Q45"/>
  <c r="U45"/>
  <c r="G47"/>
  <c r="G46" s="1"/>
  <c r="I47"/>
  <c r="I46" s="1"/>
  <c r="K47"/>
  <c r="K46" s="1"/>
  <c r="O47"/>
  <c r="O46" s="1"/>
  <c r="Q47"/>
  <c r="Q46" s="1"/>
  <c r="U47"/>
  <c r="U46" s="1"/>
  <c r="K48"/>
  <c r="U48"/>
  <c r="G49"/>
  <c r="G48" s="1"/>
  <c r="I65" i="1" s="1"/>
  <c r="I49" i="14"/>
  <c r="I48" s="1"/>
  <c r="K49"/>
  <c r="M49"/>
  <c r="M48" s="1"/>
  <c r="O49"/>
  <c r="O48" s="1"/>
  <c r="Q49"/>
  <c r="Q48" s="1"/>
  <c r="U49"/>
  <c r="G52"/>
  <c r="M52" s="1"/>
  <c r="I52"/>
  <c r="K52"/>
  <c r="O52"/>
  <c r="Q52"/>
  <c r="U52"/>
  <c r="G53"/>
  <c r="M53" s="1"/>
  <c r="I53"/>
  <c r="K53"/>
  <c r="O53"/>
  <c r="Q53"/>
  <c r="U53"/>
  <c r="G54"/>
  <c r="M54" s="1"/>
  <c r="I54"/>
  <c r="K54"/>
  <c r="O54"/>
  <c r="Q54"/>
  <c r="U54"/>
  <c r="G55"/>
  <c r="M55" s="1"/>
  <c r="I55"/>
  <c r="K55"/>
  <c r="O55"/>
  <c r="Q55"/>
  <c r="U55"/>
  <c r="G58"/>
  <c r="M58" s="1"/>
  <c r="I58"/>
  <c r="K58"/>
  <c r="O58"/>
  <c r="Q58"/>
  <c r="U58"/>
  <c r="G62"/>
  <c r="M62" s="1"/>
  <c r="I62"/>
  <c r="K62"/>
  <c r="O62"/>
  <c r="Q62"/>
  <c r="U62"/>
  <c r="G63"/>
  <c r="M63" s="1"/>
  <c r="I63"/>
  <c r="K63"/>
  <c r="O63"/>
  <c r="Q63"/>
  <c r="U63"/>
  <c r="G64"/>
  <c r="M64" s="1"/>
  <c r="I64"/>
  <c r="K64"/>
  <c r="O64"/>
  <c r="Q64"/>
  <c r="U64"/>
  <c r="G65"/>
  <c r="M65" s="1"/>
  <c r="I65"/>
  <c r="K65"/>
  <c r="O65"/>
  <c r="Q65"/>
  <c r="U65"/>
  <c r="G66"/>
  <c r="M66" s="1"/>
  <c r="I66"/>
  <c r="K66"/>
  <c r="O66"/>
  <c r="Q66"/>
  <c r="U66"/>
  <c r="AD68"/>
  <c r="F44" i="1" s="1"/>
  <c r="G9" i="13"/>
  <c r="I9"/>
  <c r="K9"/>
  <c r="M9"/>
  <c r="O9"/>
  <c r="Q9"/>
  <c r="U9"/>
  <c r="G10"/>
  <c r="M10" s="1"/>
  <c r="I10"/>
  <c r="K10"/>
  <c r="O10"/>
  <c r="Q10"/>
  <c r="U10"/>
  <c r="G11"/>
  <c r="M11" s="1"/>
  <c r="I11"/>
  <c r="K11"/>
  <c r="O11"/>
  <c r="Q11"/>
  <c r="U11"/>
  <c r="G12"/>
  <c r="M12" s="1"/>
  <c r="I12"/>
  <c r="K12"/>
  <c r="O12"/>
  <c r="Q12"/>
  <c r="U12"/>
  <c r="G13"/>
  <c r="I13"/>
  <c r="K13"/>
  <c r="M13"/>
  <c r="O13"/>
  <c r="Q13"/>
  <c r="U13"/>
  <c r="G15"/>
  <c r="I15"/>
  <c r="K15"/>
  <c r="M15"/>
  <c r="O15"/>
  <c r="Q15"/>
  <c r="U15"/>
  <c r="G16"/>
  <c r="M16" s="1"/>
  <c r="I16"/>
  <c r="K16"/>
  <c r="O16"/>
  <c r="Q16"/>
  <c r="U16"/>
  <c r="G17"/>
  <c r="I17"/>
  <c r="K17"/>
  <c r="M17"/>
  <c r="O17"/>
  <c r="Q17"/>
  <c r="U17"/>
  <c r="G18"/>
  <c r="M18" s="1"/>
  <c r="I18"/>
  <c r="K18"/>
  <c r="O18"/>
  <c r="Q18"/>
  <c r="U18"/>
  <c r="G19"/>
  <c r="M19" s="1"/>
  <c r="I19"/>
  <c r="K19"/>
  <c r="O19"/>
  <c r="Q19"/>
  <c r="U19"/>
  <c r="G20"/>
  <c r="M20" s="1"/>
  <c r="I20"/>
  <c r="K20"/>
  <c r="O20"/>
  <c r="Q20"/>
  <c r="U20"/>
  <c r="G21"/>
  <c r="M21" s="1"/>
  <c r="I21"/>
  <c r="K21"/>
  <c r="O21"/>
  <c r="Q21"/>
  <c r="U21"/>
  <c r="G22"/>
  <c r="M22" s="1"/>
  <c r="I22"/>
  <c r="K22"/>
  <c r="O22"/>
  <c r="Q22"/>
  <c r="U22"/>
  <c r="G24"/>
  <c r="I24"/>
  <c r="K24"/>
  <c r="O24"/>
  <c r="Q24"/>
  <c r="Q23" s="1"/>
  <c r="U24"/>
  <c r="G25"/>
  <c r="M25" s="1"/>
  <c r="I25"/>
  <c r="K25"/>
  <c r="O25"/>
  <c r="Q25"/>
  <c r="U25"/>
  <c r="G27"/>
  <c r="G26" s="1"/>
  <c r="I62" i="1" s="1"/>
  <c r="I27" i="13"/>
  <c r="I26" s="1"/>
  <c r="K27"/>
  <c r="K26" s="1"/>
  <c r="O27"/>
  <c r="O26" s="1"/>
  <c r="Q27"/>
  <c r="Q26" s="1"/>
  <c r="U27"/>
  <c r="U26" s="1"/>
  <c r="G29"/>
  <c r="I29"/>
  <c r="K29"/>
  <c r="M29"/>
  <c r="O29"/>
  <c r="Q29"/>
  <c r="U29"/>
  <c r="G33"/>
  <c r="M33" s="1"/>
  <c r="I33"/>
  <c r="K33"/>
  <c r="O33"/>
  <c r="Q33"/>
  <c r="U33"/>
  <c r="G36"/>
  <c r="M36" s="1"/>
  <c r="I36"/>
  <c r="K36"/>
  <c r="O36"/>
  <c r="Q36"/>
  <c r="U36"/>
  <c r="G38"/>
  <c r="M38" s="1"/>
  <c r="M37" s="1"/>
  <c r="I38"/>
  <c r="I37" s="1"/>
  <c r="K38"/>
  <c r="K37" s="1"/>
  <c r="O38"/>
  <c r="O37" s="1"/>
  <c r="Q38"/>
  <c r="Q37" s="1"/>
  <c r="U38"/>
  <c r="U37" s="1"/>
  <c r="G40"/>
  <c r="I40"/>
  <c r="K40"/>
  <c r="M40"/>
  <c r="O40"/>
  <c r="Q40"/>
  <c r="U40"/>
  <c r="G42"/>
  <c r="M42" s="1"/>
  <c r="I42"/>
  <c r="K42"/>
  <c r="O42"/>
  <c r="Q42"/>
  <c r="U42"/>
  <c r="G44"/>
  <c r="M44" s="1"/>
  <c r="I44"/>
  <c r="K44"/>
  <c r="O44"/>
  <c r="Q44"/>
  <c r="U44"/>
  <c r="G45"/>
  <c r="M45" s="1"/>
  <c r="I45"/>
  <c r="K45"/>
  <c r="O45"/>
  <c r="Q45"/>
  <c r="U45"/>
  <c r="G46"/>
  <c r="M46" s="1"/>
  <c r="I46"/>
  <c r="K46"/>
  <c r="O46"/>
  <c r="Q46"/>
  <c r="U46"/>
  <c r="G47"/>
  <c r="M47" s="1"/>
  <c r="I47"/>
  <c r="K47"/>
  <c r="O47"/>
  <c r="Q47"/>
  <c r="U47"/>
  <c r="G49"/>
  <c r="I49"/>
  <c r="K49"/>
  <c r="O49"/>
  <c r="Q49"/>
  <c r="U49"/>
  <c r="G50"/>
  <c r="M50" s="1"/>
  <c r="I50"/>
  <c r="K50"/>
  <c r="O50"/>
  <c r="Q50"/>
  <c r="U50"/>
  <c r="G51"/>
  <c r="M51" s="1"/>
  <c r="I51"/>
  <c r="K51"/>
  <c r="O51"/>
  <c r="Q51"/>
  <c r="U51"/>
  <c r="G52"/>
  <c r="I52"/>
  <c r="K52"/>
  <c r="M52"/>
  <c r="O52"/>
  <c r="Q52"/>
  <c r="U52"/>
  <c r="G53"/>
  <c r="M53" s="1"/>
  <c r="I53"/>
  <c r="K53"/>
  <c r="O53"/>
  <c r="Q53"/>
  <c r="U53"/>
  <c r="G54"/>
  <c r="M54" s="1"/>
  <c r="I54"/>
  <c r="K54"/>
  <c r="O54"/>
  <c r="Q54"/>
  <c r="U54"/>
  <c r="G55"/>
  <c r="M55" s="1"/>
  <c r="I55"/>
  <c r="K55"/>
  <c r="O55"/>
  <c r="Q55"/>
  <c r="U55"/>
  <c r="G56"/>
  <c r="I56"/>
  <c r="K56"/>
  <c r="M56"/>
  <c r="O56"/>
  <c r="Q56"/>
  <c r="U56"/>
  <c r="G57"/>
  <c r="M57" s="1"/>
  <c r="I57"/>
  <c r="K57"/>
  <c r="O57"/>
  <c r="Q57"/>
  <c r="U57"/>
  <c r="G58"/>
  <c r="M58" s="1"/>
  <c r="I58"/>
  <c r="K58"/>
  <c r="O58"/>
  <c r="Q58"/>
  <c r="U58"/>
  <c r="G59"/>
  <c r="M59" s="1"/>
  <c r="I59"/>
  <c r="K59"/>
  <c r="O59"/>
  <c r="Q59"/>
  <c r="U59"/>
  <c r="G60"/>
  <c r="M60" s="1"/>
  <c r="I60"/>
  <c r="K60"/>
  <c r="O60"/>
  <c r="Q60"/>
  <c r="U60"/>
  <c r="G62"/>
  <c r="M62" s="1"/>
  <c r="I62"/>
  <c r="K62"/>
  <c r="O62"/>
  <c r="Q62"/>
  <c r="U62"/>
  <c r="G63"/>
  <c r="M63" s="1"/>
  <c r="I63"/>
  <c r="K63"/>
  <c r="O63"/>
  <c r="O61" s="1"/>
  <c r="Q63"/>
  <c r="U63"/>
  <c r="U61" s="1"/>
  <c r="G64"/>
  <c r="I64"/>
  <c r="K64"/>
  <c r="M64"/>
  <c r="O64"/>
  <c r="Q64"/>
  <c r="U64"/>
  <c r="G66"/>
  <c r="M66" s="1"/>
  <c r="I66"/>
  <c r="K66"/>
  <c r="O66"/>
  <c r="Q66"/>
  <c r="U66"/>
  <c r="G67"/>
  <c r="M67" s="1"/>
  <c r="I67"/>
  <c r="K67"/>
  <c r="O67"/>
  <c r="Q67"/>
  <c r="U67"/>
  <c r="G68"/>
  <c r="I68"/>
  <c r="K68"/>
  <c r="M68"/>
  <c r="O68"/>
  <c r="Q68"/>
  <c r="U68"/>
  <c r="G69"/>
  <c r="M69" s="1"/>
  <c r="I69"/>
  <c r="K69"/>
  <c r="O69"/>
  <c r="Q69"/>
  <c r="U69"/>
  <c r="G70"/>
  <c r="M70" s="1"/>
  <c r="I70"/>
  <c r="K70"/>
  <c r="O70"/>
  <c r="Q70"/>
  <c r="U70"/>
  <c r="G71"/>
  <c r="M71" s="1"/>
  <c r="I71"/>
  <c r="K71"/>
  <c r="O71"/>
  <c r="Q71"/>
  <c r="U71"/>
  <c r="G72"/>
  <c r="I72"/>
  <c r="K72"/>
  <c r="M72"/>
  <c r="O72"/>
  <c r="Q72"/>
  <c r="U72"/>
  <c r="G73"/>
  <c r="M73" s="1"/>
  <c r="I73"/>
  <c r="K73"/>
  <c r="O73"/>
  <c r="Q73"/>
  <c r="U73"/>
  <c r="G74"/>
  <c r="M74" s="1"/>
  <c r="I74"/>
  <c r="K74"/>
  <c r="O74"/>
  <c r="Q74"/>
  <c r="U74"/>
  <c r="G75"/>
  <c r="M75" s="1"/>
  <c r="I75"/>
  <c r="K75"/>
  <c r="O75"/>
  <c r="Q75"/>
  <c r="U75"/>
  <c r="G76"/>
  <c r="I76"/>
  <c r="K76"/>
  <c r="M76"/>
  <c r="O76"/>
  <c r="Q76"/>
  <c r="U76"/>
  <c r="G77"/>
  <c r="M77" s="1"/>
  <c r="I77"/>
  <c r="K77"/>
  <c r="O77"/>
  <c r="Q77"/>
  <c r="U77"/>
  <c r="G78"/>
  <c r="M78" s="1"/>
  <c r="I78"/>
  <c r="K78"/>
  <c r="O78"/>
  <c r="Q78"/>
  <c r="U78"/>
  <c r="G79"/>
  <c r="M79" s="1"/>
  <c r="I79"/>
  <c r="K79"/>
  <c r="O79"/>
  <c r="Q79"/>
  <c r="U79"/>
  <c r="AD81"/>
  <c r="F42" i="1" s="1"/>
  <c r="G9" i="12"/>
  <c r="M9" s="1"/>
  <c r="I9"/>
  <c r="K9"/>
  <c r="O9"/>
  <c r="Q9"/>
  <c r="U9"/>
  <c r="G10"/>
  <c r="M10" s="1"/>
  <c r="I10"/>
  <c r="K10"/>
  <c r="O10"/>
  <c r="Q10"/>
  <c r="U10"/>
  <c r="G11"/>
  <c r="M11" s="1"/>
  <c r="I11"/>
  <c r="K11"/>
  <c r="O11"/>
  <c r="Q11"/>
  <c r="U11"/>
  <c r="G13"/>
  <c r="I13"/>
  <c r="K13"/>
  <c r="M13"/>
  <c r="O13"/>
  <c r="Q13"/>
  <c r="U13"/>
  <c r="G14"/>
  <c r="M14" s="1"/>
  <c r="I14"/>
  <c r="K14"/>
  <c r="O14"/>
  <c r="Q14"/>
  <c r="U14"/>
  <c r="G15"/>
  <c r="M15" s="1"/>
  <c r="I15"/>
  <c r="K15"/>
  <c r="O15"/>
  <c r="Q15"/>
  <c r="U15"/>
  <c r="G16"/>
  <c r="M16" s="1"/>
  <c r="I16"/>
  <c r="K16"/>
  <c r="O16"/>
  <c r="Q16"/>
  <c r="U16"/>
  <c r="G17"/>
  <c r="I17"/>
  <c r="K17"/>
  <c r="M17"/>
  <c r="O17"/>
  <c r="Q17"/>
  <c r="U17"/>
  <c r="G19"/>
  <c r="M19" s="1"/>
  <c r="I19"/>
  <c r="K19"/>
  <c r="O19"/>
  <c r="Q19"/>
  <c r="U19"/>
  <c r="G20"/>
  <c r="M20" s="1"/>
  <c r="I20"/>
  <c r="K20"/>
  <c r="O20"/>
  <c r="Q20"/>
  <c r="U20"/>
  <c r="G21"/>
  <c r="M21" s="1"/>
  <c r="I21"/>
  <c r="K21"/>
  <c r="O21"/>
  <c r="Q21"/>
  <c r="U21"/>
  <c r="G22"/>
  <c r="M22" s="1"/>
  <c r="I22"/>
  <c r="K22"/>
  <c r="O22"/>
  <c r="Q22"/>
  <c r="U22"/>
  <c r="G24"/>
  <c r="G23" s="1"/>
  <c r="I24"/>
  <c r="I23" s="1"/>
  <c r="K24"/>
  <c r="K23" s="1"/>
  <c r="O24"/>
  <c r="O23" s="1"/>
  <c r="Q24"/>
  <c r="Q23" s="1"/>
  <c r="U24"/>
  <c r="U23" s="1"/>
  <c r="K25"/>
  <c r="U25"/>
  <c r="G26"/>
  <c r="G25" s="1"/>
  <c r="I26"/>
  <c r="I25" s="1"/>
  <c r="K26"/>
  <c r="O26"/>
  <c r="O25" s="1"/>
  <c r="Q26"/>
  <c r="Q25" s="1"/>
  <c r="U26"/>
  <c r="G28"/>
  <c r="G27" s="1"/>
  <c r="I28"/>
  <c r="I27" s="1"/>
  <c r="K28"/>
  <c r="K27" s="1"/>
  <c r="O28"/>
  <c r="O27" s="1"/>
  <c r="Q28"/>
  <c r="Q27" s="1"/>
  <c r="U28"/>
  <c r="U27" s="1"/>
  <c r="G33"/>
  <c r="M33" s="1"/>
  <c r="I33"/>
  <c r="K33"/>
  <c r="O33"/>
  <c r="Q33"/>
  <c r="U33"/>
  <c r="G34"/>
  <c r="M34" s="1"/>
  <c r="I34"/>
  <c r="K34"/>
  <c r="O34"/>
  <c r="Q34"/>
  <c r="U34"/>
  <c r="G35"/>
  <c r="M35" s="1"/>
  <c r="I35"/>
  <c r="K35"/>
  <c r="O35"/>
  <c r="Q35"/>
  <c r="U35"/>
  <c r="G36"/>
  <c r="M36" s="1"/>
  <c r="I36"/>
  <c r="K36"/>
  <c r="O36"/>
  <c r="Q36"/>
  <c r="U36"/>
  <c r="G37"/>
  <c r="M37" s="1"/>
  <c r="I37"/>
  <c r="K37"/>
  <c r="O37"/>
  <c r="Q37"/>
  <c r="U37"/>
  <c r="G38"/>
  <c r="M38" s="1"/>
  <c r="I38"/>
  <c r="K38"/>
  <c r="O38"/>
  <c r="Q38"/>
  <c r="U38"/>
  <c r="G39"/>
  <c r="M39" s="1"/>
  <c r="I39"/>
  <c r="K39"/>
  <c r="O39"/>
  <c r="Q39"/>
  <c r="U39"/>
  <c r="G40"/>
  <c r="M40" s="1"/>
  <c r="I40"/>
  <c r="K40"/>
  <c r="O40"/>
  <c r="Q40"/>
  <c r="U40"/>
  <c r="AD42"/>
  <c r="F40" i="1" s="1"/>
  <c r="I20"/>
  <c r="I19"/>
  <c r="I18"/>
  <c r="AE67" i="15" l="1"/>
  <c r="G46" i="1" s="1"/>
  <c r="H46" s="1"/>
  <c r="I46" s="1"/>
  <c r="M27" i="13"/>
  <c r="M26" s="1"/>
  <c r="AE81"/>
  <c r="G42" i="1" s="1"/>
  <c r="H42" s="1"/>
  <c r="I42" s="1"/>
  <c r="M26" i="12"/>
  <c r="M25" s="1"/>
  <c r="AE42"/>
  <c r="G40" i="1" s="1"/>
  <c r="H40" s="1"/>
  <c r="I40" s="1"/>
  <c r="U14" i="16"/>
  <c r="O14"/>
  <c r="K8"/>
  <c r="Q8"/>
  <c r="I8"/>
  <c r="K14"/>
  <c r="Q14"/>
  <c r="I14"/>
  <c r="U8"/>
  <c r="O8"/>
  <c r="U59" i="15"/>
  <c r="O59"/>
  <c r="K54"/>
  <c r="G54"/>
  <c r="Q50"/>
  <c r="I50"/>
  <c r="U50"/>
  <c r="O50"/>
  <c r="U25"/>
  <c r="O25"/>
  <c r="K8"/>
  <c r="Q8"/>
  <c r="I8"/>
  <c r="K59"/>
  <c r="G59"/>
  <c r="I71" i="1" s="1"/>
  <c r="Q59" i="15"/>
  <c r="I59"/>
  <c r="Q54"/>
  <c r="U54"/>
  <c r="O54"/>
  <c r="K50"/>
  <c r="G50"/>
  <c r="K25"/>
  <c r="G25"/>
  <c r="Q25"/>
  <c r="I25"/>
  <c r="U8"/>
  <c r="O8"/>
  <c r="U61" i="14"/>
  <c r="O61"/>
  <c r="K51"/>
  <c r="Q51"/>
  <c r="I51"/>
  <c r="M47"/>
  <c r="M46" s="1"/>
  <c r="K34"/>
  <c r="Q34"/>
  <c r="I34"/>
  <c r="Q29"/>
  <c r="I29"/>
  <c r="U29"/>
  <c r="O29"/>
  <c r="Q22"/>
  <c r="I22"/>
  <c r="U22"/>
  <c r="O22"/>
  <c r="K8"/>
  <c r="Q8"/>
  <c r="I8"/>
  <c r="K61"/>
  <c r="Q61"/>
  <c r="I61"/>
  <c r="U51"/>
  <c r="O51"/>
  <c r="U34"/>
  <c r="O34"/>
  <c r="K29"/>
  <c r="G29"/>
  <c r="K22"/>
  <c r="G22"/>
  <c r="U8"/>
  <c r="O8"/>
  <c r="U65" i="13"/>
  <c r="O65"/>
  <c r="K48"/>
  <c r="G48"/>
  <c r="K39"/>
  <c r="Q39"/>
  <c r="I39"/>
  <c r="G37"/>
  <c r="I64" i="1" s="1"/>
  <c r="U28" i="13"/>
  <c r="O28"/>
  <c r="K23"/>
  <c r="G23"/>
  <c r="I59" i="1" s="1"/>
  <c r="U14" i="13"/>
  <c r="O14"/>
  <c r="K8"/>
  <c r="Q8"/>
  <c r="I8"/>
  <c r="K65"/>
  <c r="Q65"/>
  <c r="I65"/>
  <c r="K61"/>
  <c r="Q61"/>
  <c r="I61"/>
  <c r="Q48"/>
  <c r="I48"/>
  <c r="U48"/>
  <c r="O48"/>
  <c r="U39"/>
  <c r="O39"/>
  <c r="K28"/>
  <c r="Q28"/>
  <c r="I28"/>
  <c r="U23"/>
  <c r="O23"/>
  <c r="I23"/>
  <c r="K14"/>
  <c r="Q14"/>
  <c r="I14"/>
  <c r="U8"/>
  <c r="O8"/>
  <c r="U32" i="12"/>
  <c r="O32"/>
  <c r="M28"/>
  <c r="M27" s="1"/>
  <c r="M24"/>
  <c r="M23" s="1"/>
  <c r="U12"/>
  <c r="O12"/>
  <c r="U8"/>
  <c r="O8"/>
  <c r="F39" i="1"/>
  <c r="K32" i="12"/>
  <c r="Q32"/>
  <c r="I32"/>
  <c r="K12"/>
  <c r="Q12"/>
  <c r="I12"/>
  <c r="K8"/>
  <c r="Q8"/>
  <c r="I8"/>
  <c r="M14" i="16"/>
  <c r="M8"/>
  <c r="G14"/>
  <c r="G8"/>
  <c r="AE23"/>
  <c r="G48" i="1" s="1"/>
  <c r="H48" s="1"/>
  <c r="I48" s="1"/>
  <c r="M8" i="15"/>
  <c r="M62"/>
  <c r="M59" s="1"/>
  <c r="M55"/>
  <c r="M54" s="1"/>
  <c r="M51"/>
  <c r="M50" s="1"/>
  <c r="M27"/>
  <c r="M25" s="1"/>
  <c r="G8"/>
  <c r="M61" i="14"/>
  <c r="M51"/>
  <c r="M34"/>
  <c r="M8"/>
  <c r="G61"/>
  <c r="G51"/>
  <c r="I69" i="1" s="1"/>
  <c r="G34" i="14"/>
  <c r="I61" i="1" s="1"/>
  <c r="G8" i="14"/>
  <c r="AE68"/>
  <c r="G44" i="1" s="1"/>
  <c r="H44" s="1"/>
  <c r="I44" s="1"/>
  <c r="M30" i="14"/>
  <c r="M29" s="1"/>
  <c r="M23"/>
  <c r="M22" s="1"/>
  <c r="M39" i="13"/>
  <c r="M65"/>
  <c r="M61"/>
  <c r="M28"/>
  <c r="M14"/>
  <c r="M8"/>
  <c r="G65"/>
  <c r="G61"/>
  <c r="G39"/>
  <c r="G28"/>
  <c r="I63" i="1" s="1"/>
  <c r="G14" i="13"/>
  <c r="G8"/>
  <c r="M49"/>
  <c r="M48" s="1"/>
  <c r="M24"/>
  <c r="M23" s="1"/>
  <c r="M32" i="12"/>
  <c r="M12"/>
  <c r="M8"/>
  <c r="G32"/>
  <c r="G12"/>
  <c r="I58" i="1" s="1"/>
  <c r="G8" i="12"/>
  <c r="J28" i="1"/>
  <c r="J26"/>
  <c r="G38"/>
  <c r="F38"/>
  <c r="J23"/>
  <c r="J24"/>
  <c r="J25"/>
  <c r="J27"/>
  <c r="E24"/>
  <c r="E26"/>
  <c r="G23" i="16" l="1"/>
  <c r="I68" i="1"/>
  <c r="G67" i="15"/>
  <c r="I66" i="1"/>
  <c r="I70"/>
  <c r="G81" i="13"/>
  <c r="I60" i="1"/>
  <c r="I67"/>
  <c r="G68" i="14"/>
  <c r="G39" i="1"/>
  <c r="G50" s="1"/>
  <c r="G25" s="1"/>
  <c r="A25" s="1"/>
  <c r="A26" s="1"/>
  <c r="G42" i="12"/>
  <c r="I57" i="1"/>
  <c r="F50"/>
  <c r="I17" l="1"/>
  <c r="H39"/>
  <c r="H50" s="1"/>
  <c r="G26"/>
  <c r="G23"/>
  <c r="A23" s="1"/>
  <c r="G28"/>
  <c r="I72"/>
  <c r="I16"/>
  <c r="I21" s="1"/>
  <c r="I39" l="1"/>
  <c r="I50" s="1"/>
  <c r="J42" s="1"/>
  <c r="J71"/>
  <c r="J60"/>
  <c r="J58"/>
  <c r="J66"/>
  <c r="J57"/>
  <c r="J61"/>
  <c r="J65"/>
  <c r="J69"/>
  <c r="J64"/>
  <c r="J68"/>
  <c r="J62"/>
  <c r="J70"/>
  <c r="J59"/>
  <c r="J63"/>
  <c r="J67"/>
  <c r="A24"/>
  <c r="G24"/>
  <c r="A27" s="1"/>
  <c r="J44" l="1"/>
  <c r="J46"/>
  <c r="J40"/>
  <c r="J48"/>
  <c r="J39"/>
  <c r="J50" s="1"/>
  <c r="G29"/>
  <c r="G27" s="1"/>
  <c r="A29"/>
  <c r="J72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Michal Legner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Michal Legner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Michal Legner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Michal Legner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Michal Legner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<sst xmlns="http://schemas.openxmlformats.org/spreadsheetml/2006/main" count="1606" uniqueCount="448">
  <si>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</si>
  <si>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</si>
  <si>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</si>
  <si>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</si>
  <si>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</si>
  <si>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</si>
  <si>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</si>
  <si>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</si>
  <si>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</si>
  <si>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</si>
  <si>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</si>
  <si>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</si>
  <si>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</si>
  <si>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</si>
  <si>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</si>
  <si>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</si>
  <si>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</si>
  <si>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</si>
  <si>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</si>
  <si>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</si>
  <si>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</si>
  <si>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</si>
  <si>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</si>
  <si>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</si>
  <si>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</si>
  <si>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</si>
  <si>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</si>
  <si>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</si>
  <si>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</si>
  <si>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</si>
  <si>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</si>
  <si>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</si>
  <si>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</si>
  <si>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</si>
  <si>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</si>
  <si>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</si>
  <si>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</si>
  <si>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</si>
  <si>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</si>
  <si>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</si>
  <si>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</si>
  <si>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2020064</t>
  </si>
  <si>
    <t>Školní zahrada ZŠ v ulici Komenského 360, Česká Kamenice</t>
  </si>
  <si>
    <t>Stavba</t>
  </si>
  <si>
    <t>SO 01</t>
  </si>
  <si>
    <t>Ovocný sad s kladinami</t>
  </si>
  <si>
    <t>2020054</t>
  </si>
  <si>
    <t>Česká Kamenice</t>
  </si>
  <si>
    <t>SO 02</t>
  </si>
  <si>
    <t>Stromový altán</t>
  </si>
  <si>
    <t>SO 03</t>
  </si>
  <si>
    <t>Pěstitelská zahrada s jezírkem</t>
  </si>
  <si>
    <t>SO 04</t>
  </si>
  <si>
    <t>Zahradní domek na nářadí</t>
  </si>
  <si>
    <t>SO 05</t>
  </si>
  <si>
    <t>Zpevněné plochy</t>
  </si>
  <si>
    <t>Celkem za stavbu</t>
  </si>
  <si>
    <t>CZK</t>
  </si>
  <si>
    <t>Rekapitulace dílů</t>
  </si>
  <si>
    <t>Typ dílu</t>
  </si>
  <si>
    <t>1</t>
  </si>
  <si>
    <t>Zemní práce</t>
  </si>
  <si>
    <t>181</t>
  </si>
  <si>
    <t>Sadové úpravy</t>
  </si>
  <si>
    <t>2</t>
  </si>
  <si>
    <t>Základy a zvláštní zakládání</t>
  </si>
  <si>
    <t>5</t>
  </si>
  <si>
    <t>Komunikace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</si>
  <si>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</si>
  <si>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</si>
  <si>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</si>
  <si>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</si>
  <si>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</si>
  <si>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</si>
  <si>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</si>
  <si>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</si>
  <si>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711</t>
  </si>
  <si>
    <t>Izolace proti vodě</t>
  </si>
  <si>
    <t>712</t>
  </si>
  <si>
    <t>Povlakové krytiny</t>
  </si>
  <si>
    <t>762</t>
  </si>
  <si>
    <t>Konstrukce tesařské</t>
  </si>
  <si>
    <t>763</t>
  </si>
  <si>
    <t>Dřevostavby</t>
  </si>
  <si>
    <t>766</t>
  </si>
  <si>
    <t>Konstrukce truhlářské</t>
  </si>
  <si>
    <t>767</t>
  </si>
  <si>
    <t>Konstrukce zámečnické</t>
  </si>
  <si>
    <t>783</t>
  </si>
  <si>
    <t>Nátěry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</si>
  <si>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</si>
  <si>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</si>
  <si>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</si>
  <si>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</si>
  <si>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</si>
  <si>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</si>
  <si>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</si>
  <si>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</si>
  <si>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</si>
  <si>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</si>
  <si>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</si>
  <si>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</si>
  <si>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</si>
  <si>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</si>
  <si>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</si>
  <si>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</si>
  <si>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</si>
  <si>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</si>
  <si>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</si>
  <si>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</si>
  <si>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</si>
  <si>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</si>
  <si>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</si>
  <si>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</si>
  <si>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</si>
  <si>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</si>
  <si>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</si>
  <si>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</si>
  <si>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111301111R00</t>
  </si>
  <si>
    <t>Sejmutí drnu tl. do 10 cm, s přemístěním do 50 m</t>
  </si>
  <si>
    <t>m2</t>
  </si>
  <si>
    <t>RTS 20/ I</t>
  </si>
  <si>
    <t>Práce</t>
  </si>
  <si>
    <t>POL1_</t>
  </si>
  <si>
    <t>139601102R00</t>
  </si>
  <si>
    <t>Ruční výkop jam, rýh a šachet v hornině tř. 3</t>
  </si>
  <si>
    <t>m3</t>
  </si>
  <si>
    <t>162201102R00</t>
  </si>
  <si>
    <t>Vodorovné přemístění výkopku z hor.1-4 do 50 m</t>
  </si>
  <si>
    <t>183101314R00</t>
  </si>
  <si>
    <t>Hloub. jamek s výměnou 100% půdy do 0,125 m3, 1:5</t>
  </si>
  <si>
    <t>kus</t>
  </si>
  <si>
    <t>183403131R00</t>
  </si>
  <si>
    <t>Obdělání půdy rytím do 20 cm hor. 1 až 2, v rovině</t>
  </si>
  <si>
    <t>184102111R00</t>
  </si>
  <si>
    <t>Výsadba dřevin s balem D do 20 cm, v rovině</t>
  </si>
  <si>
    <t>184202111R00</t>
  </si>
  <si>
    <t>Ukotvení dřeviny kůly D do 10 cm, dl. do 2 m</t>
  </si>
  <si>
    <t>184802111R00</t>
  </si>
  <si>
    <t>Chem. odplevelení před založ. postřikem, v rovině</t>
  </si>
  <si>
    <t>Včetně dovozu vody do 10 km.</t>
  </si>
  <si>
    <t>POP</t>
  </si>
  <si>
    <t>026503314R</t>
  </si>
  <si>
    <t>Strom s balem - ovocný</t>
  </si>
  <si>
    <t>SPCM</t>
  </si>
  <si>
    <t>Indiv</t>
  </si>
  <si>
    <t>Specifikace</t>
  </si>
  <si>
    <t>POL3_</t>
  </si>
  <si>
    <t>10371500R</t>
  </si>
  <si>
    <t>Substrát zahradnický B  VL</t>
  </si>
  <si>
    <t>25234002.AR</t>
  </si>
  <si>
    <t>Herbicid totální</t>
  </si>
  <si>
    <t>l</t>
  </si>
  <si>
    <t>60850009R</t>
  </si>
  <si>
    <t>Kůl vyvazovací impregnovaný 200 x 4 cm</t>
  </si>
  <si>
    <t>594111111RT2</t>
  </si>
  <si>
    <t>Dlažba z lomového kamene,lože z kam.těž.do 5 cm včetně dodávky kamene - čedičové šlapáky</t>
  </si>
  <si>
    <t>998223011R00</t>
  </si>
  <si>
    <t>Přesun hmot, pozemní komunikace, kryt dlážděný</t>
  </si>
  <si>
    <t>t</t>
  </si>
  <si>
    <t>Přesun hmot</t>
  </si>
  <si>
    <t>POL7_</t>
  </si>
  <si>
    <t>766.01</t>
  </si>
  <si>
    <t>Dodávka a montáž - kladina - modřínový hranol 100x100 - hoblovaný</t>
  </si>
  <si>
    <t xml:space="preserve">ks    </t>
  </si>
  <si>
    <t>- modřínový hranol 100x100 mm dl. 1400 mm</t>
  </si>
  <si>
    <t>- modřínový hranol 100x100 mm dl. 1200 mm</t>
  </si>
  <si>
    <t>- bukový válec d 30 mm, dl. 250 mm</t>
  </si>
  <si>
    <t>767995101R00</t>
  </si>
  <si>
    <t>Výroba a montáž kov. atypických konstr. do 5 kg</t>
  </si>
  <si>
    <t>kg</t>
  </si>
  <si>
    <t>767.01</t>
  </si>
  <si>
    <t>Žárové zinkování</t>
  </si>
  <si>
    <t>767.02</t>
  </si>
  <si>
    <t>Ostatní spojovací prostředky</t>
  </si>
  <si>
    <t>soubor</t>
  </si>
  <si>
    <t>13210340R</t>
  </si>
  <si>
    <t>Tyč ocelová kruhová jakost S235  D 12 mm</t>
  </si>
  <si>
    <t>13322750R</t>
  </si>
  <si>
    <t>Tyč ocelová plochá jakost S235  80x 3 mm 11375</t>
  </si>
  <si>
    <t>14115290R</t>
  </si>
  <si>
    <t>Trubky bezešvé hladké jakost 11353.1 D 42,4x2,6 mm</t>
  </si>
  <si>
    <t>m</t>
  </si>
  <si>
    <t>14115367R</t>
  </si>
  <si>
    <t>Trubky bezešvé hladké jakost 11353.1  D 51x4,0 mm</t>
  </si>
  <si>
    <t>998767101R00</t>
  </si>
  <si>
    <t>Přesun hmot pro zámečnické konstr., výšky do 6 m</t>
  </si>
  <si>
    <t>SUM</t>
  </si>
  <si>
    <t>Poznámky uchazeče k zadání</t>
  </si>
  <si>
    <t>POPUZIV</t>
  </si>
  <si>
    <t>END</t>
  </si>
  <si>
    <t>121101100R00</t>
  </si>
  <si>
    <t>Sejmutí ornice, pl. do 400 m2, přemístění do 50 m</t>
  </si>
  <si>
    <t>133201101R00</t>
  </si>
  <si>
    <t>Hloubení šachet v hor.3 do 100 m3</t>
  </si>
  <si>
    <t>181301101R00</t>
  </si>
  <si>
    <t>Rozprostření ornice, rovina, tl. do 10 cm do 500m2</t>
  </si>
  <si>
    <t>184921093R00</t>
  </si>
  <si>
    <t>Mulčování rostlin tl. do 0,1 m rovina</t>
  </si>
  <si>
    <t>026503203R</t>
  </si>
  <si>
    <t>Javor mléč - Acer platanoides 51-80 cm, prostokoř.</t>
  </si>
  <si>
    <t>10391100R</t>
  </si>
  <si>
    <t>Kůra mulčovací VL</t>
  </si>
  <si>
    <t>275321311R00</t>
  </si>
  <si>
    <t>Železobeton základových patek C 16/20</t>
  </si>
  <si>
    <t>275361921RT4</t>
  </si>
  <si>
    <t>Výztuž základových patek ze svařovaných sítí průměr drátu  6,0, oka 100/100 mm KH30</t>
  </si>
  <si>
    <t>941955004R00</t>
  </si>
  <si>
    <t>Lešení lehké pomocné, výška podlahy do 3,5 m</t>
  </si>
  <si>
    <t>953981205R00</t>
  </si>
  <si>
    <t>Chemické kotvy, beton, hl.200 mm, M214, malta 2slož</t>
  </si>
  <si>
    <t>- vyplnění otvoru chemickou maltou pomocí aplikační pistole z patrony</t>
  </si>
  <si>
    <t>- zasunutí svorníku pro chemické kotvení s hrotem, maticí a podložkou pozink</t>
  </si>
  <si>
    <t>95.02</t>
  </si>
  <si>
    <t>Dodávka, výroba a montáž - stůl s lavicemi 4x stůl, 12 x lavice - kruhové provedení</t>
  </si>
  <si>
    <t>- konstrukce modřínový hranol 80x50 mm</t>
  </si>
  <si>
    <t>- plochy modřínové prkno 25x100 mm</t>
  </si>
  <si>
    <t>31171317.AR</t>
  </si>
  <si>
    <t>Kotva pro chem.kotvení-šroub M 14x250 (šroub , podložka, matice)</t>
  </si>
  <si>
    <t>998011001R00</t>
  </si>
  <si>
    <t>Přesun hmot pro budovy zděné výšky do 6 m</t>
  </si>
  <si>
    <t>712372121R00</t>
  </si>
  <si>
    <t>Krytina střech do 10° fólie, 4 kotvy/m2,ocel,dřevo</t>
  </si>
  <si>
    <t>včetně ukotvení k podkladu hmoždinkami, svaření všech spojů a překrytí kotev fólií.</t>
  </si>
  <si>
    <t>712378002R00</t>
  </si>
  <si>
    <t>Atiková okapnice, RŠ 200 mm, z pozinkovaného plechu s povrchovou úpravou PVC</t>
  </si>
  <si>
    <t>Úprava délky a připevnění okapnice natloukacími hmoždinkami včetně dodávky okapnice.</t>
  </si>
  <si>
    <t>712391171RT1</t>
  </si>
  <si>
    <t>Povlaková krytina střech do 10°, podklad. textilie 1 vrstva - materiál ve specifikaci</t>
  </si>
  <si>
    <t>283220183R</t>
  </si>
  <si>
    <t>Fólie tl. 2,5 mm - pochozí</t>
  </si>
  <si>
    <t>69366198R</t>
  </si>
  <si>
    <t>Geotextilie 300 g/m2 š. 200cm 100% PP</t>
  </si>
  <si>
    <t>998712101R00</t>
  </si>
  <si>
    <t>Přesun hmot pro povlakové krytiny, výšky do 6 m</t>
  </si>
  <si>
    <t>762085153R00</t>
  </si>
  <si>
    <t xml:space="preserve">Hoblování tesařských prvků - ručně </t>
  </si>
  <si>
    <t>762523104R00</t>
  </si>
  <si>
    <t>Položení podlah hoblovaných na sraz z prken</t>
  </si>
  <si>
    <t>762523108R00</t>
  </si>
  <si>
    <t>Položení podlah hoblovaných na sraz z fošen</t>
  </si>
  <si>
    <t>762526110R00</t>
  </si>
  <si>
    <t>Položení polštářů pod podlahy rozteče do 65 cm</t>
  </si>
  <si>
    <t>762595000R00</t>
  </si>
  <si>
    <t>Spojovací a ochranné prostředky k položení podlah</t>
  </si>
  <si>
    <t>762712130R00</t>
  </si>
  <si>
    <t>Montáž vázaných konstrukcí hraněných do 288 cm2</t>
  </si>
  <si>
    <t>762795000R00</t>
  </si>
  <si>
    <t>Spojovací prostředky pro vázané konstrukce</t>
  </si>
  <si>
    <t>283281461R</t>
  </si>
  <si>
    <t>Podstavec šroubovací pod dřevěný rošt</t>
  </si>
  <si>
    <t>605160121R</t>
  </si>
  <si>
    <t>Řezivo modřín - fošny tl. 50 mm hoblované jednostranně</t>
  </si>
  <si>
    <t>605160123R</t>
  </si>
  <si>
    <t xml:space="preserve">Řezivo modřín </t>
  </si>
  <si>
    <t>61191740R</t>
  </si>
  <si>
    <t>Prkno modřín tl 25 mm šíře 120 mm - hoblované jednostranně</t>
  </si>
  <si>
    <t>998762102R00</t>
  </si>
  <si>
    <t>Přesun hmot pro tesařské konstrukce, výšky do 12 m</t>
  </si>
  <si>
    <t>763614131RT1</t>
  </si>
  <si>
    <t>M.podlahy z desek do tl.18 mm, na sraz, šroubov. bez dodávky desek</t>
  </si>
  <si>
    <t>60725012R</t>
  </si>
  <si>
    <t>998763101R00</t>
  </si>
  <si>
    <t>Přesun hmot pro dřevostavby, výšky do 12 m</t>
  </si>
  <si>
    <t>767995105R00</t>
  </si>
  <si>
    <t>Výroba a montáž kov. atypických konstr. do 100 kg</t>
  </si>
  <si>
    <t>123</t>
  </si>
  <si>
    <t>Ostatní ocelové prvky</t>
  </si>
  <si>
    <t>13224850R</t>
  </si>
  <si>
    <t>Tyč ocelová plochá jakost S235  35x 5 mm 11375</t>
  </si>
  <si>
    <t>13227700R</t>
  </si>
  <si>
    <t>Tyč ocelová plochá jakost S235  50x5 mm 11375</t>
  </si>
  <si>
    <t>13227810R</t>
  </si>
  <si>
    <t>Tyč ocelová plochá jakost S235  50x10 mm 11375</t>
  </si>
  <si>
    <t>13322809R</t>
  </si>
  <si>
    <t>Tyč ocelová plochá jakost S235  100x  8 mm 11375</t>
  </si>
  <si>
    <t>13485320R</t>
  </si>
  <si>
    <t>Tyč průřezu UPE 220 hrubé, jakost oceli S235 11375</t>
  </si>
  <si>
    <t>13611228R</t>
  </si>
  <si>
    <t>Plech hladký jakost S235  10x1000x2000 mm</t>
  </si>
  <si>
    <t>14110890R</t>
  </si>
  <si>
    <t>Trubky bezešvé hladké jakost 11353.1 D 21,3x2,3 mm</t>
  </si>
  <si>
    <t>14110986R</t>
  </si>
  <si>
    <t>Trubky bezešvé hladké jakost 11353.1 D 31,8x4 mm</t>
  </si>
  <si>
    <t>14120877R</t>
  </si>
  <si>
    <t>Trubky bezešvé hladké jakost 11353.1 D 60,3x6,3 mm</t>
  </si>
  <si>
    <t>14130825R</t>
  </si>
  <si>
    <t>Trubky bezešvé hladké jakost 11353.1  D 101,6x5,0 mm</t>
  </si>
  <si>
    <t>- v položce je zakalkulováno vyvrtání a vyčištění otvoru požadovaného průměru a hloubky</t>
  </si>
  <si>
    <t>131201110R00</t>
  </si>
  <si>
    <t>Hloubení nezapaž. jam hor.3 do 50 m3, STROJNĚ</t>
  </si>
  <si>
    <t>132201110R00</t>
  </si>
  <si>
    <t>Hloubení rýh š.do 60 cm v hor.3 do 50 m3, STROJNĚ</t>
  </si>
  <si>
    <t>171101103R00</t>
  </si>
  <si>
    <t>Uložení sypaniny do násypů zhutněných na 100% PS</t>
  </si>
  <si>
    <t>174101101R00</t>
  </si>
  <si>
    <t>Zásyp jam, rýh, šachet se zhutněním</t>
  </si>
  <si>
    <t>včetně strojního přemístění materiálu pro zásyp ze vzdálenosti do 10 m od okraje zásypu</t>
  </si>
  <si>
    <t>174101102R00</t>
  </si>
  <si>
    <t>Zásyp ruční se zhutněním</t>
  </si>
  <si>
    <t>175101101RT2</t>
  </si>
  <si>
    <t>Obsyp potrubí bez prohození sypaniny s dodáním štěrkopísku frakce 0 - 22 mm</t>
  </si>
  <si>
    <t>175101201R00</t>
  </si>
  <si>
    <t>Obsyp objektu bez prohození sypaniny</t>
  </si>
  <si>
    <t>451573111R00</t>
  </si>
  <si>
    <t>Lože pod potrubí ze štěrkopísku</t>
  </si>
  <si>
    <t>59691019.AR</t>
  </si>
  <si>
    <t>Zemina vhodná pro násypy vč. dopravy</t>
  </si>
  <si>
    <t xml:space="preserve">m3    </t>
  </si>
  <si>
    <t>271571111R00</t>
  </si>
  <si>
    <t>Polštář základu ze štěrkopísku tříděného</t>
  </si>
  <si>
    <t>273321311R00</t>
  </si>
  <si>
    <t>Železobeton základových desek C 16/20</t>
  </si>
  <si>
    <t>273351215R00</t>
  </si>
  <si>
    <t>Bednění stěn základových desek - zřízení</t>
  </si>
  <si>
    <t>273351216R00</t>
  </si>
  <si>
    <t>Bednění stěn základových desek - odstranění</t>
  </si>
  <si>
    <t>Včetně očištění, vytřídění a uložení bednicího materiálu.</t>
  </si>
  <si>
    <t>273361921RT8</t>
  </si>
  <si>
    <t>Výztuž základových desek ze svařovaných sítí průměr drátu  8,0, oka 100/100 mm KY81</t>
  </si>
  <si>
    <t>564811113RT2</t>
  </si>
  <si>
    <t>Podklad ze štěrkodrti po zhutnění tloušťky 7 cm štěrkodrť frakce 16-32 mm</t>
  </si>
  <si>
    <t>564841113RT4</t>
  </si>
  <si>
    <t>Podklad ze štěrkodrti po zhutnění tloušťky 14 cm štěrkodrť frakce 0-63 mm</t>
  </si>
  <si>
    <t>564922105RT1</t>
  </si>
  <si>
    <t>Mlatový kryt z mech.zpevněného kameniva tl. 5 cm prosívka fr. 0-4 mm</t>
  </si>
  <si>
    <t>871313121R00</t>
  </si>
  <si>
    <t>Montáž trub z plastu, gumový kroužek, DN 150</t>
  </si>
  <si>
    <t>877313123R00</t>
  </si>
  <si>
    <t>Montáž tvarovek jednoos. plast. gum.kroužek DN 150</t>
  </si>
  <si>
    <t>894422111R00</t>
  </si>
  <si>
    <t>Osazení betonových dílců šachet</t>
  </si>
  <si>
    <t>8.01</t>
  </si>
  <si>
    <t>Dodávka a montáž - retenční nádrž 3000 l</t>
  </si>
  <si>
    <t>8.02</t>
  </si>
  <si>
    <t>Dodávka a montáž - ruční pumpa</t>
  </si>
  <si>
    <t>8.03</t>
  </si>
  <si>
    <t>Dodávka a montáž - plastové jezírko 4000 l - viz PD</t>
  </si>
  <si>
    <t>28611150.AR</t>
  </si>
  <si>
    <t>Trubka kanalizační KGEM SN 4 PVC 150x4,0x 500 mm</t>
  </si>
  <si>
    <t>28611152.AR</t>
  </si>
  <si>
    <t>Trubka kanalizační KGEM SN 4 PVC 150x4,0x2000 mm</t>
  </si>
  <si>
    <t>28651664.AR</t>
  </si>
  <si>
    <t>Koleno kanalizační KGB 160/ 87° PVC</t>
  </si>
  <si>
    <t>28651692.AR</t>
  </si>
  <si>
    <t>Redukce kanalizační KGR 160/ 125 PVC</t>
  </si>
  <si>
    <t>59221170R</t>
  </si>
  <si>
    <t>Deska zákrytová TZP 1-100  DN 100x7 cm</t>
  </si>
  <si>
    <t>711212002R00</t>
  </si>
  <si>
    <t>Hydroizolační povlak - nátěr nebo stěrka</t>
  </si>
  <si>
    <t>dvouvrstvá</t>
  </si>
  <si>
    <t>Dodávka a montáž záhonů - dřevo modřín hoblavané</t>
  </si>
  <si>
    <t>766.02</t>
  </si>
  <si>
    <t>Dodávka a montáž - pařníková nástavba vč. fólie</t>
  </si>
  <si>
    <t>766.03</t>
  </si>
  <si>
    <t>Dodávka a montáž - nástavba fóliovník vč. dodávky fólie</t>
  </si>
  <si>
    <t>766.04</t>
  </si>
  <si>
    <t>Dodávka a montáž - pracovní stůl 5000x1000 mm</t>
  </si>
  <si>
    <t>- nohy hranol 80/80 mm</t>
  </si>
  <si>
    <t>- deska fošna tl. 40 mm</t>
  </si>
  <si>
    <t>766.05</t>
  </si>
  <si>
    <t>Dodávka a montáž - interaktivní vodní prvrk - viz PD</t>
  </si>
  <si>
    <t>- korýtko prkno modřín tl. 25 mm, š. 100 mm, dl. 2000 mm</t>
  </si>
  <si>
    <t>- podkladní hranol - modřín s vyřezanou drážkou 2 ks na korýtko</t>
  </si>
  <si>
    <t>767995103R00</t>
  </si>
  <si>
    <t>Výroba a montáž kov. atypických konstr. do 20 kg</t>
  </si>
  <si>
    <t xml:space="preserve">Dodávka a montáž - stupňovitá zarážka - modřínová fošna tl 40 mm a ocelové trny </t>
  </si>
  <si>
    <t xml:space="preserve">m     </t>
  </si>
  <si>
    <t>13355160R</t>
  </si>
  <si>
    <t>Ocel pásová jakost S235  100x5,0 mm 11375</t>
  </si>
  <si>
    <t>712631101RT1</t>
  </si>
  <si>
    <t>Povlaková krytina střech 45°, pásy na sucho 1 vrstva - asf.pás ve specifikaci</t>
  </si>
  <si>
    <t>712641559RT1</t>
  </si>
  <si>
    <t>Povlaková krytina střech 45°, pásy přitavením 1 vrstva - asf.pás ve specifikaci</t>
  </si>
  <si>
    <t>712691687R00</t>
  </si>
  <si>
    <t>Přibití asfaltových pásů hřebíky</t>
  </si>
  <si>
    <t>628522502R</t>
  </si>
  <si>
    <t>Pás modifikovaný asfalt dekor červený</t>
  </si>
  <si>
    <t>pás hydroizolační z modifikovaného asfaltu, barva červená</t>
  </si>
  <si>
    <t>vložka nosná         - impregnovaná polyesterová rohož vyztužená skleněnými vlákny</t>
  </si>
  <si>
    <t>povrchová úprava - vrchní - břidličný posyp</t>
  </si>
  <si>
    <t xml:space="preserve">                              - spodní - PE fólie</t>
  </si>
  <si>
    <t>tloušťka pásu         - 4,5 mm</t>
  </si>
  <si>
    <t>62852265R</t>
  </si>
  <si>
    <t xml:space="preserve">Pás modifikovaný asfalt </t>
  </si>
  <si>
    <t>pás hydroizolační z modifikovaného asfaltu</t>
  </si>
  <si>
    <t>povrchová úprava - vrchní - minerální jemnozrný posyp</t>
  </si>
  <si>
    <t>tloušťka pásu         - 4,0 mm</t>
  </si>
  <si>
    <t>762132135R00</t>
  </si>
  <si>
    <t>Montáž bednění stěn, prkna hoblovaná na sraz</t>
  </si>
  <si>
    <t>762341210R00</t>
  </si>
  <si>
    <t>Montáž bednění střech rovných, prkna na sraz</t>
  </si>
  <si>
    <t>762395000R00</t>
  </si>
  <si>
    <t>Spojovací a ochranné prostředky pro střechy</t>
  </si>
  <si>
    <t>766417111R00</t>
  </si>
  <si>
    <t>Podkladový rošt pod obložení stěn</t>
  </si>
  <si>
    <t>762.01</t>
  </si>
  <si>
    <t>Kotvení spodního rámu do stávající ocelové konstrukce</t>
  </si>
  <si>
    <t>762.02</t>
  </si>
  <si>
    <t>Dodávka a montáž - vrata 1560/2350</t>
  </si>
  <si>
    <t>- rámová konstrukce modřín 120x30 mm</t>
  </si>
  <si>
    <t>- pobití prkna 120x20 mm</t>
  </si>
  <si>
    <t>- deska dřevoštěpková tl. 10 mm</t>
  </si>
  <si>
    <t>762.03</t>
  </si>
  <si>
    <t>Dodávka a montáž - vrata 1200/2350</t>
  </si>
  <si>
    <t>60510000R</t>
  </si>
  <si>
    <t>Lať profil 30/40 mm</t>
  </si>
  <si>
    <t>Řezivo modřín - fošny tl. 30 mm hoblované jednostranně</t>
  </si>
  <si>
    <t>61191741R</t>
  </si>
  <si>
    <t>Prkno modřín tl 20 mm šíře 120 mm - hoblované jednostranně</t>
  </si>
  <si>
    <t>763612131RT1</t>
  </si>
  <si>
    <t>M.obložení stěn z desek do tl.18mm,na sraz,šroubo. bez dodávky desek</t>
  </si>
  <si>
    <t>60725009R</t>
  </si>
  <si>
    <t>Deska dřevoštěpková OSB 3 N tl. 10 mm</t>
  </si>
  <si>
    <t>767995104R00</t>
  </si>
  <si>
    <t>Výroba a montáž kov. atypických konstr. do 50 kg</t>
  </si>
  <si>
    <t>13331780R</t>
  </si>
  <si>
    <t>Úhelník rovnoramenný L jakost S235   80x 80x 6 mm 11375</t>
  </si>
  <si>
    <t>783225100R00</t>
  </si>
  <si>
    <t>Nátěr syntetický kovových konstrukcí 2x email</t>
  </si>
  <si>
    <t>včetně pomocného lešení.</t>
  </si>
  <si>
    <t>783226100R00</t>
  </si>
  <si>
    <t>Nátěr syntetický kovových konstrukcí základní</t>
  </si>
  <si>
    <t>783626200R00</t>
  </si>
  <si>
    <t>Nátěr lazurovací truhlářských výrobků 2x lakování</t>
  </si>
  <si>
    <t>včetně montáže, dodávkya demontáže lešení.</t>
  </si>
  <si>
    <t>783904811R00</t>
  </si>
  <si>
    <t>Odrezivění kovových konstrukcí</t>
  </si>
  <si>
    <t>vložka nosná         - skleněná tkanina</t>
  </si>
  <si>
    <t>113107625R00</t>
  </si>
  <si>
    <t>Odstranění podkladu nad 50 m2,kam.drcené tl.25 cm</t>
  </si>
  <si>
    <t>113108410R00</t>
  </si>
  <si>
    <t>Odstranění asfaltové vrstvy pl.nad 50 m2, tl.10 cm</t>
  </si>
  <si>
    <t>122201101R00</t>
  </si>
  <si>
    <t>Odkopávky nezapažené v hor. 3 do 100 m3</t>
  </si>
  <si>
    <t>181101102R00</t>
  </si>
  <si>
    <t>Úprava pláně v zářezech v hor. 1-4, se zhutněním</t>
  </si>
  <si>
    <t>564851111RT4</t>
  </si>
  <si>
    <t>Podklad ze štěrkodrti po zhutnění tloušťky 15 cm štěrkodrť frakce 32-63 mm</t>
  </si>
  <si>
    <t>564952111R00</t>
  </si>
  <si>
    <t>Podklad z mechanicky zpevněného kameniva tl. 15 cm</t>
  </si>
  <si>
    <t>591211111R00</t>
  </si>
  <si>
    <t>Kladení dlažby drobné kostky,lože z kamen.tl. 5 cm</t>
  </si>
  <si>
    <t>917931112R00</t>
  </si>
  <si>
    <t>Osazení přídlažby,kostka,2 řady, lože C12/15</t>
  </si>
  <si>
    <t>58380120.AR</t>
  </si>
  <si>
    <t>Kostka dlažební drobná 8/10 tř. 1  1t = 5 m2 štípaná</t>
  </si>
  <si>
    <t>Deska dřevoštěpková OSB 3 N tl. 18 mm</t>
  </si>
</sst>
</file>

<file path=xl/styles.xml><?xml version="1.0" encoding="utf-8"?>
<styleSheet xmlns="http://schemas.openxmlformats.org/spreadsheetml/2006/main">
  <numFmts count="1">
    <numFmt numFmtId="164" formatCode="#,##0.00000"/>
  </numFmts>
  <fonts count="1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4" fontId="7" fillId="2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5"/>
  <sheetViews>
    <sheetView showGridLines="0" topLeftCell="B50" zoomScaleSheetLayoutView="75" workbookViewId="0">
      <selection activeCell="F49" sqref="F49:J49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185" t="s">
        <v>4</v>
      </c>
      <c r="C1" s="186"/>
      <c r="D1" s="186"/>
      <c r="E1" s="186"/>
      <c r="F1" s="186"/>
      <c r="G1" s="186"/>
      <c r="H1" s="186"/>
      <c r="I1" s="186"/>
      <c r="J1" s="187"/>
    </row>
    <row r="2" spans="1:15" ht="36" customHeight="1">
      <c r="A2" s="2"/>
      <c r="B2" s="76" t="s">
        <v>24</v>
      </c>
      <c r="C2" s="77"/>
      <c r="D2" s="78" t="s">
        <v>41</v>
      </c>
      <c r="E2" s="194" t="s">
        <v>42</v>
      </c>
      <c r="F2" s="195"/>
      <c r="G2" s="195"/>
      <c r="H2" s="195"/>
      <c r="I2" s="195"/>
      <c r="J2" s="196"/>
      <c r="O2" s="1"/>
    </row>
    <row r="3" spans="1:15" ht="27" hidden="1" customHeight="1">
      <c r="A3" s="2"/>
      <c r="B3" s="79"/>
      <c r="C3" s="77"/>
      <c r="D3" s="80"/>
      <c r="E3" s="197"/>
      <c r="F3" s="198"/>
      <c r="G3" s="198"/>
      <c r="H3" s="198"/>
      <c r="I3" s="198"/>
      <c r="J3" s="199"/>
    </row>
    <row r="4" spans="1:15" ht="23.25" customHeight="1">
      <c r="A4" s="2"/>
      <c r="B4" s="81"/>
      <c r="C4" s="82"/>
      <c r="D4" s="83"/>
      <c r="E4" s="207"/>
      <c r="F4" s="207"/>
      <c r="G4" s="207"/>
      <c r="H4" s="207"/>
      <c r="I4" s="207"/>
      <c r="J4" s="208"/>
    </row>
    <row r="5" spans="1:15" ht="24" customHeight="1">
      <c r="A5" s="2"/>
      <c r="B5" s="31" t="s">
        <v>23</v>
      </c>
      <c r="D5" s="211"/>
      <c r="E5" s="212"/>
      <c r="F5" s="212"/>
      <c r="G5" s="212"/>
      <c r="H5" s="18" t="s">
        <v>40</v>
      </c>
      <c r="I5" s="22"/>
      <c r="J5" s="8"/>
    </row>
    <row r="6" spans="1:15" ht="15.75" customHeight="1">
      <c r="A6" s="2"/>
      <c r="B6" s="28"/>
      <c r="C6" s="55"/>
      <c r="D6" s="213"/>
      <c r="E6" s="214"/>
      <c r="F6" s="214"/>
      <c r="G6" s="214"/>
      <c r="H6" s="18" t="s">
        <v>36</v>
      </c>
      <c r="I6" s="22"/>
      <c r="J6" s="8"/>
    </row>
    <row r="7" spans="1:15" ht="15.75" customHeight="1">
      <c r="A7" s="2"/>
      <c r="B7" s="29"/>
      <c r="C7" s="56"/>
      <c r="D7" s="53"/>
      <c r="E7" s="215"/>
      <c r="F7" s="216"/>
      <c r="G7" s="216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201"/>
      <c r="E11" s="201"/>
      <c r="F11" s="201"/>
      <c r="G11" s="201"/>
      <c r="H11" s="18" t="s">
        <v>40</v>
      </c>
      <c r="I11" s="85"/>
      <c r="J11" s="8"/>
    </row>
    <row r="12" spans="1:15" ht="15.75" customHeight="1">
      <c r="A12" s="2"/>
      <c r="B12" s="28"/>
      <c r="C12" s="55"/>
      <c r="D12" s="206"/>
      <c r="E12" s="206"/>
      <c r="F12" s="206"/>
      <c r="G12" s="206"/>
      <c r="H12" s="18" t="s">
        <v>36</v>
      </c>
      <c r="I12" s="85"/>
      <c r="J12" s="8"/>
    </row>
    <row r="13" spans="1:15" ht="15.75" customHeight="1">
      <c r="A13" s="2"/>
      <c r="B13" s="29"/>
      <c r="C13" s="56"/>
      <c r="D13" s="84"/>
      <c r="E13" s="209"/>
      <c r="F13" s="210"/>
      <c r="G13" s="210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200"/>
      <c r="F15" s="200"/>
      <c r="G15" s="202"/>
      <c r="H15" s="202"/>
      <c r="I15" s="202" t="s">
        <v>31</v>
      </c>
      <c r="J15" s="203"/>
    </row>
    <row r="16" spans="1:15" ht="23.25" customHeight="1">
      <c r="A16" s="138" t="s">
        <v>26</v>
      </c>
      <c r="B16" s="38" t="s">
        <v>26</v>
      </c>
      <c r="C16" s="62"/>
      <c r="D16" s="63"/>
      <c r="E16" s="191"/>
      <c r="F16" s="192"/>
      <c r="G16" s="191"/>
      <c r="H16" s="192"/>
      <c r="I16" s="191">
        <f>SUMIF(F57:F71,A16,I57:I71)+SUMIF(F57:F71,"PSU",I57:I71)</f>
        <v>0</v>
      </c>
      <c r="J16" s="193"/>
    </row>
    <row r="17" spans="1:10" ht="23.25" customHeight="1">
      <c r="A17" s="138" t="s">
        <v>27</v>
      </c>
      <c r="B17" s="38" t="s">
        <v>27</v>
      </c>
      <c r="C17" s="62"/>
      <c r="D17" s="63"/>
      <c r="E17" s="191"/>
      <c r="F17" s="192"/>
      <c r="G17" s="191"/>
      <c r="H17" s="192"/>
      <c r="I17" s="191">
        <f>SUMIF(F57:F71,A17,I57:I71)</f>
        <v>0</v>
      </c>
      <c r="J17" s="193"/>
    </row>
    <row r="18" spans="1:10" ht="23.25" customHeight="1">
      <c r="A18" s="138" t="s">
        <v>28</v>
      </c>
      <c r="B18" s="38" t="s">
        <v>28</v>
      </c>
      <c r="C18" s="62"/>
      <c r="D18" s="63"/>
      <c r="E18" s="191"/>
      <c r="F18" s="192"/>
      <c r="G18" s="191"/>
      <c r="H18" s="192"/>
      <c r="I18" s="191">
        <f>SUMIF(F57:F71,A18,I57:I71)</f>
        <v>0</v>
      </c>
      <c r="J18" s="193"/>
    </row>
    <row r="19" spans="1:10" ht="23.25" customHeight="1">
      <c r="A19" s="138" t="s">
        <v>90</v>
      </c>
      <c r="B19" s="38" t="s">
        <v>29</v>
      </c>
      <c r="C19" s="62"/>
      <c r="D19" s="63"/>
      <c r="E19" s="191"/>
      <c r="F19" s="192"/>
      <c r="G19" s="191"/>
      <c r="H19" s="192"/>
      <c r="I19" s="191">
        <f>SUMIF(F57:F71,A19,I57:I71)</f>
        <v>0</v>
      </c>
      <c r="J19" s="193"/>
    </row>
    <row r="20" spans="1:10" ht="23.25" customHeight="1">
      <c r="A20" s="138" t="s">
        <v>91</v>
      </c>
      <c r="B20" s="38" t="s">
        <v>30</v>
      </c>
      <c r="C20" s="62"/>
      <c r="D20" s="63"/>
      <c r="E20" s="191"/>
      <c r="F20" s="192"/>
      <c r="G20" s="191"/>
      <c r="H20" s="192"/>
      <c r="I20" s="191">
        <f>SUMIF(F57:F71,A20,I57:I71)</f>
        <v>0</v>
      </c>
      <c r="J20" s="193"/>
    </row>
    <row r="21" spans="1:10" ht="23.25" customHeight="1">
      <c r="A21" s="2"/>
      <c r="B21" s="48" t="s">
        <v>31</v>
      </c>
      <c r="C21" s="64"/>
      <c r="D21" s="65"/>
      <c r="E21" s="204"/>
      <c r="F21" s="205"/>
      <c r="G21" s="204"/>
      <c r="H21" s="205"/>
      <c r="I21" s="204">
        <f>SUM(I16:J20)</f>
        <v>0</v>
      </c>
      <c r="J21" s="222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0">
        <f>ZakladDPHSniVypocet</f>
        <v>0</v>
      </c>
      <c r="H23" s="221"/>
      <c r="I23" s="221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18">
        <f>A23</f>
        <v>0</v>
      </c>
      <c r="H24" s="219"/>
      <c r="I24" s="219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0">
        <f>ZakladDPHZaklVypocet</f>
        <v>0</v>
      </c>
      <c r="H25" s="221"/>
      <c r="I25" s="221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88">
        <f>A25</f>
        <v>0</v>
      </c>
      <c r="H26" s="189"/>
      <c r="I26" s="189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0">
        <f>CenaCelkem-(ZakladDPHSni+DPHSni+ZakladDPHZakl+DPHZakl)</f>
        <v>0</v>
      </c>
      <c r="H27" s="190"/>
      <c r="I27" s="190"/>
      <c r="J27" s="41" t="str">
        <f t="shared" si="0"/>
        <v>CZK</v>
      </c>
    </row>
    <row r="28" spans="1:10" ht="27.75" hidden="1" customHeight="1" thickBot="1">
      <c r="A28" s="2"/>
      <c r="B28" s="112" t="s">
        <v>25</v>
      </c>
      <c r="C28" s="113"/>
      <c r="D28" s="113"/>
      <c r="E28" s="114"/>
      <c r="F28" s="115"/>
      <c r="G28" s="223">
        <f>ZakladDPHSniVypocet+ZakladDPHZaklVypocet</f>
        <v>0</v>
      </c>
      <c r="H28" s="224"/>
      <c r="I28" s="224"/>
      <c r="J28" s="116" t="str">
        <f t="shared" si="0"/>
        <v>CZK</v>
      </c>
    </row>
    <row r="29" spans="1:10" ht="27.75" customHeight="1" thickBot="1">
      <c r="A29" s="2">
        <f>(A27-INT(A27))*100</f>
        <v>0</v>
      </c>
      <c r="B29" s="112" t="s">
        <v>37</v>
      </c>
      <c r="C29" s="117"/>
      <c r="D29" s="117"/>
      <c r="E29" s="117"/>
      <c r="F29" s="118"/>
      <c r="G29" s="223">
        <f>A27</f>
        <v>0</v>
      </c>
      <c r="H29" s="223"/>
      <c r="I29" s="223"/>
      <c r="J29" s="119" t="s">
        <v>57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25"/>
      <c r="E34" s="226"/>
      <c r="G34" s="227"/>
      <c r="H34" s="228"/>
      <c r="I34" s="228"/>
      <c r="J34" s="25"/>
    </row>
    <row r="35" spans="1:10" ht="12.75" customHeight="1">
      <c r="A35" s="2"/>
      <c r="B35" s="2"/>
      <c r="D35" s="217" t="s">
        <v>2</v>
      </c>
      <c r="E35" s="217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>
      <c r="A39" s="88">
        <v>1</v>
      </c>
      <c r="B39" s="98" t="s">
        <v>43</v>
      </c>
      <c r="C39" s="229"/>
      <c r="D39" s="229"/>
      <c r="E39" s="229"/>
      <c r="F39" s="99">
        <f>'SO 01 2020054 Pol'!AD42+'SO 02 2020064 Pol'!AD81+'SO 03 2020064 Pol'!AD68+'SO 04 2020064 Pol'!AD67+'SO 05 2020064 Pol'!AD23</f>
        <v>0</v>
      </c>
      <c r="G39" s="100">
        <f>'SO 01 2020054 Pol'!AE42+'SO 02 2020064 Pol'!AE81+'SO 03 2020064 Pol'!AE68+'SO 04 2020064 Pol'!AE67+'SO 05 2020064 Pol'!AE23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>
      <c r="A40" s="88">
        <v>2</v>
      </c>
      <c r="B40" s="103" t="s">
        <v>44</v>
      </c>
      <c r="C40" s="230" t="s">
        <v>45</v>
      </c>
      <c r="D40" s="230"/>
      <c r="E40" s="230"/>
      <c r="F40" s="104">
        <f>'SO 01 2020054 Pol'!AD42</f>
        <v>0</v>
      </c>
      <c r="G40" s="105">
        <f>'SO 01 2020054 Pol'!AE42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>
      <c r="A41" s="88">
        <v>3</v>
      </c>
      <c r="B41" s="107" t="s">
        <v>46</v>
      </c>
      <c r="C41" s="229" t="s">
        <v>47</v>
      </c>
      <c r="D41" s="229"/>
      <c r="E41" s="229"/>
      <c r="F41" s="108"/>
      <c r="G41" s="101"/>
      <c r="H41" s="101"/>
      <c r="I41" s="101"/>
      <c r="J41" s="102"/>
    </row>
    <row r="42" spans="1:10" ht="25.5" customHeight="1">
      <c r="A42" s="88">
        <v>2</v>
      </c>
      <c r="B42" s="103" t="s">
        <v>48</v>
      </c>
      <c r="C42" s="230" t="s">
        <v>49</v>
      </c>
      <c r="D42" s="230"/>
      <c r="E42" s="230"/>
      <c r="F42" s="104">
        <f>'SO 02 2020064 Pol'!AD81</f>
        <v>0</v>
      </c>
      <c r="G42" s="105">
        <f>'SO 02 2020064 Pol'!AE81</f>
        <v>0</v>
      </c>
      <c r="H42" s="105">
        <f>(F42*SazbaDPH1/100)+(G42*SazbaDPH2/100)</f>
        <v>0</v>
      </c>
      <c r="I42" s="105">
        <f>F42+G42+H42</f>
        <v>0</v>
      </c>
      <c r="J42" s="106" t="str">
        <f>IF(CenaCelkemVypocet=0,"",I42/CenaCelkemVypocet*100)</f>
        <v/>
      </c>
    </row>
    <row r="43" spans="1:10" ht="25.5" customHeight="1">
      <c r="A43" s="88">
        <v>3</v>
      </c>
      <c r="B43" s="107" t="s">
        <v>41</v>
      </c>
      <c r="C43" s="229" t="s">
        <v>47</v>
      </c>
      <c r="D43" s="229"/>
      <c r="E43" s="229"/>
      <c r="F43" s="108"/>
      <c r="G43" s="101"/>
      <c r="H43" s="101"/>
      <c r="I43" s="101"/>
      <c r="J43" s="102"/>
    </row>
    <row r="44" spans="1:10" ht="25.5" customHeight="1">
      <c r="A44" s="88">
        <v>2</v>
      </c>
      <c r="B44" s="103" t="s">
        <v>50</v>
      </c>
      <c r="C44" s="230" t="s">
        <v>51</v>
      </c>
      <c r="D44" s="230"/>
      <c r="E44" s="230"/>
      <c r="F44" s="104">
        <f>'SO 03 2020064 Pol'!AD68</f>
        <v>0</v>
      </c>
      <c r="G44" s="105">
        <f>'SO 03 2020064 Pol'!AE68</f>
        <v>0</v>
      </c>
      <c r="H44" s="105">
        <f>(F44*SazbaDPH1/100)+(G44*SazbaDPH2/100)</f>
        <v>0</v>
      </c>
      <c r="I44" s="105">
        <f>F44+G44+H44</f>
        <v>0</v>
      </c>
      <c r="J44" s="106" t="str">
        <f>IF(CenaCelkemVypocet=0,"",I44/CenaCelkemVypocet*100)</f>
        <v/>
      </c>
    </row>
    <row r="45" spans="1:10" ht="25.5" customHeight="1">
      <c r="A45" s="88">
        <v>3</v>
      </c>
      <c r="B45" s="107" t="s">
        <v>41</v>
      </c>
      <c r="C45" s="229" t="s">
        <v>47</v>
      </c>
      <c r="D45" s="229"/>
      <c r="E45" s="229"/>
      <c r="F45" s="108"/>
      <c r="G45" s="101"/>
      <c r="H45" s="101"/>
      <c r="I45" s="101"/>
      <c r="J45" s="102"/>
    </row>
    <row r="46" spans="1:10" ht="25.5" customHeight="1">
      <c r="A46" s="88">
        <v>2</v>
      </c>
      <c r="B46" s="103" t="s">
        <v>52</v>
      </c>
      <c r="C46" s="230" t="s">
        <v>53</v>
      </c>
      <c r="D46" s="230"/>
      <c r="E46" s="230"/>
      <c r="F46" s="104">
        <f>'SO 04 2020064 Pol'!AD67</f>
        <v>0</v>
      </c>
      <c r="G46" s="105">
        <f>'SO 04 2020064 Pol'!AE67</f>
        <v>0</v>
      </c>
      <c r="H46" s="105">
        <f>(F46*SazbaDPH1/100)+(G46*SazbaDPH2/100)</f>
        <v>0</v>
      </c>
      <c r="I46" s="105">
        <f>F46+G46+H46</f>
        <v>0</v>
      </c>
      <c r="J46" s="106" t="str">
        <f>IF(CenaCelkemVypocet=0,"",I46/CenaCelkemVypocet*100)</f>
        <v/>
      </c>
    </row>
    <row r="47" spans="1:10" ht="25.5" customHeight="1">
      <c r="A47" s="88">
        <v>3</v>
      </c>
      <c r="B47" s="107" t="s">
        <v>41</v>
      </c>
      <c r="C47" s="229" t="s">
        <v>47</v>
      </c>
      <c r="D47" s="229"/>
      <c r="E47" s="229"/>
      <c r="F47" s="108"/>
      <c r="G47" s="101"/>
      <c r="H47" s="101"/>
      <c r="I47" s="101"/>
      <c r="J47" s="102"/>
    </row>
    <row r="48" spans="1:10" ht="25.5" customHeight="1">
      <c r="A48" s="88">
        <v>2</v>
      </c>
      <c r="B48" s="103" t="s">
        <v>54</v>
      </c>
      <c r="C48" s="230" t="s">
        <v>55</v>
      </c>
      <c r="D48" s="230"/>
      <c r="E48" s="230"/>
      <c r="F48" s="104">
        <f>'SO 05 2020064 Pol'!AD23</f>
        <v>0</v>
      </c>
      <c r="G48" s="105">
        <f>'SO 05 2020064 Pol'!AE23</f>
        <v>0</v>
      </c>
      <c r="H48" s="105">
        <f>(F48*SazbaDPH1/100)+(G48*SazbaDPH2/100)</f>
        <v>0</v>
      </c>
      <c r="I48" s="105">
        <f>F48+G48+H48</f>
        <v>0</v>
      </c>
      <c r="J48" s="106" t="str">
        <f>IF(CenaCelkemVypocet=0,"",I48/CenaCelkemVypocet*100)</f>
        <v/>
      </c>
    </row>
    <row r="49" spans="1:10" ht="25.5" customHeight="1">
      <c r="A49" s="88">
        <v>3</v>
      </c>
      <c r="B49" s="107" t="s">
        <v>41</v>
      </c>
      <c r="C49" s="229" t="s">
        <v>47</v>
      </c>
      <c r="D49" s="229"/>
      <c r="E49" s="229"/>
      <c r="F49" s="108"/>
      <c r="G49" s="101"/>
      <c r="H49" s="101"/>
      <c r="I49" s="101"/>
      <c r="J49" s="102"/>
    </row>
    <row r="50" spans="1:10" ht="25.5" customHeight="1">
      <c r="A50" s="88"/>
      <c r="B50" s="231" t="s">
        <v>56</v>
      </c>
      <c r="C50" s="232"/>
      <c r="D50" s="232"/>
      <c r="E50" s="233"/>
      <c r="F50" s="109">
        <f>SUMIF(A39:A49,"=1",F39:F49)</f>
        <v>0</v>
      </c>
      <c r="G50" s="110">
        <f>SUMIF(A39:A49,"=1",G39:G49)</f>
        <v>0</v>
      </c>
      <c r="H50" s="110">
        <f>SUMIF(A39:A49,"=1",H39:H49)</f>
        <v>0</v>
      </c>
      <c r="I50" s="110">
        <f>SUMIF(A39:A49,"=1",I39:I49)</f>
        <v>0</v>
      </c>
      <c r="J50" s="111">
        <f>SUMIF(A39:A49,"=1",J39:J49)</f>
        <v>0</v>
      </c>
    </row>
    <row r="54" spans="1:10" ht="15.75">
      <c r="B54" s="120" t="s">
        <v>58</v>
      </c>
    </row>
    <row r="56" spans="1:10" ht="25.5" customHeight="1">
      <c r="A56" s="122"/>
      <c r="B56" s="125" t="s">
        <v>18</v>
      </c>
      <c r="C56" s="125" t="s">
        <v>6</v>
      </c>
      <c r="D56" s="126"/>
      <c r="E56" s="126"/>
      <c r="F56" s="127" t="s">
        <v>59</v>
      </c>
      <c r="G56" s="127"/>
      <c r="H56" s="127"/>
      <c r="I56" s="127" t="s">
        <v>31</v>
      </c>
      <c r="J56" s="127" t="s">
        <v>0</v>
      </c>
    </row>
    <row r="57" spans="1:10" ht="36.75" customHeight="1">
      <c r="A57" s="123"/>
      <c r="B57" s="128" t="s">
        <v>60</v>
      </c>
      <c r="C57" s="234" t="s">
        <v>61</v>
      </c>
      <c r="D57" s="235"/>
      <c r="E57" s="235"/>
      <c r="F57" s="136" t="s">
        <v>26</v>
      </c>
      <c r="G57" s="129"/>
      <c r="H57" s="129"/>
      <c r="I57" s="129">
        <f>'SO 01 2020054 Pol'!G8+'SO 02 2020064 Pol'!G8+'SO 03 2020064 Pol'!G8+'SO 05 2020064 Pol'!G8</f>
        <v>0</v>
      </c>
      <c r="J57" s="134" t="str">
        <f>IF(I72=0,"",I57/I72*100)</f>
        <v/>
      </c>
    </row>
    <row r="58" spans="1:10" ht="36.75" customHeight="1">
      <c r="A58" s="123"/>
      <c r="B58" s="128" t="s">
        <v>62</v>
      </c>
      <c r="C58" s="234" t="s">
        <v>63</v>
      </c>
      <c r="D58" s="235"/>
      <c r="E58" s="235"/>
      <c r="F58" s="136" t="s">
        <v>26</v>
      </c>
      <c r="G58" s="129"/>
      <c r="H58" s="129"/>
      <c r="I58" s="129">
        <f>'SO 01 2020054 Pol'!G12+'SO 02 2020064 Pol'!G14</f>
        <v>0</v>
      </c>
      <c r="J58" s="134" t="str">
        <f>IF(I72=0,"",I58/I72*100)</f>
        <v/>
      </c>
    </row>
    <row r="59" spans="1:10" ht="36.75" customHeight="1">
      <c r="A59" s="123"/>
      <c r="B59" s="128" t="s">
        <v>64</v>
      </c>
      <c r="C59" s="234" t="s">
        <v>65</v>
      </c>
      <c r="D59" s="235"/>
      <c r="E59" s="235"/>
      <c r="F59" s="136" t="s">
        <v>26</v>
      </c>
      <c r="G59" s="129"/>
      <c r="H59" s="129"/>
      <c r="I59" s="129">
        <f>'SO 02 2020064 Pol'!G23+'SO 03 2020064 Pol'!G22</f>
        <v>0</v>
      </c>
      <c r="J59" s="134" t="str">
        <f>IF(I72=0,"",I59/I72*100)</f>
        <v/>
      </c>
    </row>
    <row r="60" spans="1:10" ht="36.75" customHeight="1">
      <c r="A60" s="123"/>
      <c r="B60" s="128" t="s">
        <v>66</v>
      </c>
      <c r="C60" s="234" t="s">
        <v>67</v>
      </c>
      <c r="D60" s="235"/>
      <c r="E60" s="235"/>
      <c r="F60" s="136" t="s">
        <v>26</v>
      </c>
      <c r="G60" s="129"/>
      <c r="H60" s="129"/>
      <c r="I60" s="129">
        <f>'SO 01 2020054 Pol'!G23+'SO 03 2020064 Pol'!G29+'SO 05 2020064 Pol'!G14</f>
        <v>0</v>
      </c>
      <c r="J60" s="134" t="str">
        <f>IF(I72=0,"",I60/I72*100)</f>
        <v/>
      </c>
    </row>
    <row r="61" spans="1:10" ht="36.75" customHeight="1">
      <c r="A61" s="123"/>
      <c r="B61" s="128" t="s">
        <v>68</v>
      </c>
      <c r="C61" s="234" t="s">
        <v>69</v>
      </c>
      <c r="D61" s="235"/>
      <c r="E61" s="235"/>
      <c r="F61" s="136" t="s">
        <v>26</v>
      </c>
      <c r="G61" s="129"/>
      <c r="H61" s="129"/>
      <c r="I61" s="129">
        <f>'SO 03 2020064 Pol'!G34</f>
        <v>0</v>
      </c>
      <c r="J61" s="134" t="str">
        <f>IF(I72=0,"",I61/I72*100)</f>
        <v/>
      </c>
    </row>
    <row r="62" spans="1:10" ht="36.75" customHeight="1">
      <c r="A62" s="123"/>
      <c r="B62" s="128" t="s">
        <v>70</v>
      </c>
      <c r="C62" s="234" t="s">
        <v>71</v>
      </c>
      <c r="D62" s="235"/>
      <c r="E62" s="235"/>
      <c r="F62" s="136" t="s">
        <v>26</v>
      </c>
      <c r="G62" s="129"/>
      <c r="H62" s="129"/>
      <c r="I62" s="129">
        <f>'SO 02 2020064 Pol'!G26</f>
        <v>0</v>
      </c>
      <c r="J62" s="134" t="str">
        <f>IF(I72=0,"",I62/I72*100)</f>
        <v/>
      </c>
    </row>
    <row r="63" spans="1:10" ht="36.75" customHeight="1">
      <c r="A63" s="123"/>
      <c r="B63" s="128" t="s">
        <v>72</v>
      </c>
      <c r="C63" s="234" t="s">
        <v>73</v>
      </c>
      <c r="D63" s="235"/>
      <c r="E63" s="235"/>
      <c r="F63" s="136" t="s">
        <v>26</v>
      </c>
      <c r="G63" s="129"/>
      <c r="H63" s="129"/>
      <c r="I63" s="129">
        <f>'SO 02 2020064 Pol'!G28</f>
        <v>0</v>
      </c>
      <c r="J63" s="134" t="str">
        <f>IF(I72=0,"",I63/I72*100)</f>
        <v/>
      </c>
    </row>
    <row r="64" spans="1:10" ht="36.75" customHeight="1">
      <c r="A64" s="123"/>
      <c r="B64" s="128" t="s">
        <v>74</v>
      </c>
      <c r="C64" s="234" t="s">
        <v>75</v>
      </c>
      <c r="D64" s="235"/>
      <c r="E64" s="235"/>
      <c r="F64" s="136" t="s">
        <v>26</v>
      </c>
      <c r="G64" s="129"/>
      <c r="H64" s="129"/>
      <c r="I64" s="129">
        <f>'SO 01 2020054 Pol'!G25+'SO 02 2020064 Pol'!G37+'SO 03 2020064 Pol'!G46+'SO 05 2020064 Pol'!G20</f>
        <v>0</v>
      </c>
      <c r="J64" s="134" t="str">
        <f>IF(I72=0,"",I64/I72*100)</f>
        <v/>
      </c>
    </row>
    <row r="65" spans="1:10" ht="36.75" customHeight="1">
      <c r="A65" s="123"/>
      <c r="B65" s="128" t="s">
        <v>76</v>
      </c>
      <c r="C65" s="234" t="s">
        <v>77</v>
      </c>
      <c r="D65" s="235"/>
      <c r="E65" s="235"/>
      <c r="F65" s="136" t="s">
        <v>27</v>
      </c>
      <c r="G65" s="129"/>
      <c r="H65" s="129"/>
      <c r="I65" s="129">
        <f>'SO 03 2020064 Pol'!G48</f>
        <v>0</v>
      </c>
      <c r="J65" s="134" t="str">
        <f>IF(I72=0,"",I65/I72*100)</f>
        <v/>
      </c>
    </row>
    <row r="66" spans="1:10" ht="36.75" customHeight="1">
      <c r="A66" s="123"/>
      <c r="B66" s="128" t="s">
        <v>78</v>
      </c>
      <c r="C66" s="234" t="s">
        <v>79</v>
      </c>
      <c r="D66" s="235"/>
      <c r="E66" s="235"/>
      <c r="F66" s="136" t="s">
        <v>27</v>
      </c>
      <c r="G66" s="129"/>
      <c r="H66" s="129"/>
      <c r="I66" s="129">
        <f>'SO 02 2020064 Pol'!G39+'SO 04 2020064 Pol'!G8</f>
        <v>0</v>
      </c>
      <c r="J66" s="134" t="str">
        <f>IF(I72=0,"",I66/I72*100)</f>
        <v/>
      </c>
    </row>
    <row r="67" spans="1:10" ht="36.75" customHeight="1">
      <c r="A67" s="123"/>
      <c r="B67" s="128" t="s">
        <v>80</v>
      </c>
      <c r="C67" s="234" t="s">
        <v>81</v>
      </c>
      <c r="D67" s="235"/>
      <c r="E67" s="235"/>
      <c r="F67" s="136" t="s">
        <v>27</v>
      </c>
      <c r="G67" s="129"/>
      <c r="H67" s="129"/>
      <c r="I67" s="129">
        <f>'SO 02 2020064 Pol'!G48+'SO 04 2020064 Pol'!G25</f>
        <v>0</v>
      </c>
      <c r="J67" s="134" t="str">
        <f>IF(I72=0,"",I67/I72*100)</f>
        <v/>
      </c>
    </row>
    <row r="68" spans="1:10" ht="36.75" customHeight="1">
      <c r="A68" s="123"/>
      <c r="B68" s="128" t="s">
        <v>82</v>
      </c>
      <c r="C68" s="234" t="s">
        <v>83</v>
      </c>
      <c r="D68" s="235"/>
      <c r="E68" s="235"/>
      <c r="F68" s="136" t="s">
        <v>27</v>
      </c>
      <c r="G68" s="129"/>
      <c r="H68" s="129"/>
      <c r="I68" s="129">
        <f>'SO 02 2020064 Pol'!G61+'SO 04 2020064 Pol'!G50</f>
        <v>0</v>
      </c>
      <c r="J68" s="134" t="str">
        <f>IF(I72=0,"",I68/I72*100)</f>
        <v/>
      </c>
    </row>
    <row r="69" spans="1:10" ht="36.75" customHeight="1">
      <c r="A69" s="123"/>
      <c r="B69" s="128" t="s">
        <v>84</v>
      </c>
      <c r="C69" s="234" t="s">
        <v>85</v>
      </c>
      <c r="D69" s="235"/>
      <c r="E69" s="235"/>
      <c r="F69" s="136" t="s">
        <v>27</v>
      </c>
      <c r="G69" s="129"/>
      <c r="H69" s="129"/>
      <c r="I69" s="129">
        <f>'SO 01 2020054 Pol'!G27+'SO 03 2020064 Pol'!G51</f>
        <v>0</v>
      </c>
      <c r="J69" s="134" t="str">
        <f>IF(I72=0,"",I69/I72*100)</f>
        <v/>
      </c>
    </row>
    <row r="70" spans="1:10" ht="36.75" customHeight="1">
      <c r="A70" s="123"/>
      <c r="B70" s="128" t="s">
        <v>86</v>
      </c>
      <c r="C70" s="234" t="s">
        <v>87</v>
      </c>
      <c r="D70" s="235"/>
      <c r="E70" s="235"/>
      <c r="F70" s="136" t="s">
        <v>27</v>
      </c>
      <c r="G70" s="129"/>
      <c r="H70" s="129"/>
      <c r="I70" s="129">
        <f>'SO 01 2020054 Pol'!G32+'SO 02 2020064 Pol'!G65+'SO 03 2020064 Pol'!G61+'SO 04 2020064 Pol'!G54</f>
        <v>0</v>
      </c>
      <c r="J70" s="134" t="str">
        <f>IF(I72=0,"",I70/I72*100)</f>
        <v/>
      </c>
    </row>
    <row r="71" spans="1:10" ht="36.75" customHeight="1">
      <c r="A71" s="123"/>
      <c r="B71" s="128" t="s">
        <v>88</v>
      </c>
      <c r="C71" s="234" t="s">
        <v>89</v>
      </c>
      <c r="D71" s="235"/>
      <c r="E71" s="235"/>
      <c r="F71" s="136" t="s">
        <v>27</v>
      </c>
      <c r="G71" s="129"/>
      <c r="H71" s="129"/>
      <c r="I71" s="129">
        <f>'SO 04 2020064 Pol'!G59</f>
        <v>0</v>
      </c>
      <c r="J71" s="134" t="str">
        <f>IF(I72=0,"",I71/I72*100)</f>
        <v/>
      </c>
    </row>
    <row r="72" spans="1:10" ht="25.5" customHeight="1">
      <c r="A72" s="124"/>
      <c r="B72" s="130" t="s">
        <v>1</v>
      </c>
      <c r="C72" s="131"/>
      <c r="D72" s="132"/>
      <c r="E72" s="132"/>
      <c r="F72" s="137"/>
      <c r="G72" s="133"/>
      <c r="H72" s="133"/>
      <c r="I72" s="133">
        <f>SUM(I57:I71)</f>
        <v>0</v>
      </c>
      <c r="J72" s="135">
        <f>SUM(J57:J71)</f>
        <v>0</v>
      </c>
    </row>
    <row r="73" spans="1:10">
      <c r="F73" s="86"/>
      <c r="G73" s="86"/>
      <c r="H73" s="86"/>
      <c r="I73" s="86"/>
      <c r="J73" s="87"/>
    </row>
    <row r="74" spans="1:10">
      <c r="F74" s="86"/>
      <c r="G74" s="86"/>
      <c r="H74" s="86"/>
      <c r="I74" s="86"/>
      <c r="J74" s="87"/>
    </row>
    <row r="75" spans="1:10">
      <c r="F75" s="86"/>
      <c r="G75" s="86"/>
      <c r="H75" s="86"/>
      <c r="I75" s="86"/>
      <c r="J75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C70:E70"/>
    <mergeCell ref="C71:E71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B50:E50"/>
    <mergeCell ref="C57:E57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36" t="s">
        <v>7</v>
      </c>
      <c r="B1" s="236"/>
      <c r="C1" s="237"/>
      <c r="D1" s="236"/>
      <c r="E1" s="236"/>
      <c r="F1" s="236"/>
      <c r="G1" s="236"/>
    </row>
    <row r="2" spans="1:7" ht="24.95" customHeight="1">
      <c r="A2" s="50" t="s">
        <v>8</v>
      </c>
      <c r="B2" s="49"/>
      <c r="C2" s="238"/>
      <c r="D2" s="238"/>
      <c r="E2" s="238"/>
      <c r="F2" s="238"/>
      <c r="G2" s="239"/>
    </row>
    <row r="3" spans="1:7" ht="24.95" customHeight="1">
      <c r="A3" s="50" t="s">
        <v>9</v>
      </c>
      <c r="B3" s="49"/>
      <c r="C3" s="238"/>
      <c r="D3" s="238"/>
      <c r="E3" s="238"/>
      <c r="F3" s="238"/>
      <c r="G3" s="239"/>
    </row>
    <row r="4" spans="1:7" ht="24.95" customHeight="1">
      <c r="A4" s="50" t="s">
        <v>10</v>
      </c>
      <c r="B4" s="49"/>
      <c r="C4" s="238"/>
      <c r="D4" s="238"/>
      <c r="E4" s="238"/>
      <c r="F4" s="238"/>
      <c r="G4" s="239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G5000"/>
  <sheetViews>
    <sheetView workbookViewId="0">
      <pane ySplit="7" topLeftCell="A8" activePane="bottomLeft" state="frozen"/>
      <selection pane="bottomLeft" activeCell="F10" sqref="F10"/>
    </sheetView>
  </sheetViews>
  <sheetFormatPr defaultRowHeight="12.75" outlineLevelRow="1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3" width="0" hidden="1" customWidth="1"/>
    <col min="28" max="28" width="0" hidden="1" customWidth="1"/>
    <col min="30" max="40" width="0" hidden="1" customWidth="1"/>
  </cols>
  <sheetData>
    <row r="1" spans="1:59" ht="15.75" customHeight="1">
      <c r="A1" s="256" t="s">
        <v>7</v>
      </c>
      <c r="B1" s="256"/>
      <c r="C1" s="256"/>
      <c r="D1" s="256"/>
      <c r="E1" s="256"/>
      <c r="F1" s="256"/>
      <c r="G1" s="256"/>
      <c r="AF1" t="s">
        <v>92</v>
      </c>
    </row>
    <row r="2" spans="1:59" ht="24.95" customHeight="1">
      <c r="A2" s="139" t="s">
        <v>8</v>
      </c>
      <c r="B2" s="49" t="s">
        <v>41</v>
      </c>
      <c r="C2" s="257" t="s">
        <v>42</v>
      </c>
      <c r="D2" s="258"/>
      <c r="E2" s="258"/>
      <c r="F2" s="258"/>
      <c r="G2" s="259"/>
      <c r="AF2" t="s">
        <v>93</v>
      </c>
    </row>
    <row r="3" spans="1:59" ht="24.95" customHeight="1">
      <c r="A3" s="139" t="s">
        <v>9</v>
      </c>
      <c r="B3" s="49" t="s">
        <v>44</v>
      </c>
      <c r="C3" s="257" t="s">
        <v>45</v>
      </c>
      <c r="D3" s="258"/>
      <c r="E3" s="258"/>
      <c r="F3" s="258"/>
      <c r="G3" s="259"/>
      <c r="AB3" s="121" t="s">
        <v>93</v>
      </c>
      <c r="AF3" t="s">
        <v>94</v>
      </c>
    </row>
    <row r="4" spans="1:59" ht="24.95" customHeight="1">
      <c r="A4" s="140" t="s">
        <v>10</v>
      </c>
      <c r="B4" s="141" t="s">
        <v>46</v>
      </c>
      <c r="C4" s="260" t="s">
        <v>47</v>
      </c>
      <c r="D4" s="261"/>
      <c r="E4" s="261"/>
      <c r="F4" s="261"/>
      <c r="G4" s="262"/>
      <c r="AF4" t="s">
        <v>95</v>
      </c>
    </row>
    <row r="5" spans="1:59">
      <c r="D5" s="10"/>
    </row>
    <row r="6" spans="1:59" ht="38.25">
      <c r="A6" s="143" t="s">
        <v>96</v>
      </c>
      <c r="B6" s="145" t="s">
        <v>97</v>
      </c>
      <c r="C6" s="145" t="s">
        <v>98</v>
      </c>
      <c r="D6" s="144" t="s">
        <v>99</v>
      </c>
      <c r="E6" s="143" t="s">
        <v>100</v>
      </c>
      <c r="F6" s="142" t="s">
        <v>101</v>
      </c>
      <c r="G6" s="143" t="s">
        <v>31</v>
      </c>
      <c r="H6" s="146" t="s">
        <v>32</v>
      </c>
      <c r="I6" s="146" t="s">
        <v>102</v>
      </c>
      <c r="J6" s="146" t="s">
        <v>33</v>
      </c>
      <c r="K6" s="146" t="s">
        <v>103</v>
      </c>
      <c r="L6" s="146" t="s">
        <v>104</v>
      </c>
      <c r="M6" s="146" t="s">
        <v>105</v>
      </c>
      <c r="N6" s="146" t="s">
        <v>106</v>
      </c>
      <c r="O6" s="146" t="s">
        <v>107</v>
      </c>
      <c r="P6" s="146" t="s">
        <v>108</v>
      </c>
      <c r="Q6" s="146" t="s">
        <v>109</v>
      </c>
      <c r="R6" s="146" t="s">
        <v>110</v>
      </c>
      <c r="S6" s="146" t="s">
        <v>111</v>
      </c>
      <c r="T6" s="146" t="s">
        <v>112</v>
      </c>
      <c r="U6" s="146" t="s">
        <v>113</v>
      </c>
      <c r="V6" s="146" t="s">
        <v>114</v>
      </c>
      <c r="W6" s="146" t="s">
        <v>115</v>
      </c>
    </row>
    <row r="7" spans="1:59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59">
      <c r="A8" s="158" t="s">
        <v>116</v>
      </c>
      <c r="B8" s="159" t="s">
        <v>60</v>
      </c>
      <c r="C8" s="179" t="s">
        <v>61</v>
      </c>
      <c r="D8" s="160"/>
      <c r="E8" s="161"/>
      <c r="F8" s="162"/>
      <c r="G8" s="162">
        <f>SUMIF(AF9:AF11,"&lt;&gt;NOR",G9:G11)</f>
        <v>0</v>
      </c>
      <c r="H8" s="162"/>
      <c r="I8" s="162">
        <f>SUM(I9:I11)</f>
        <v>0</v>
      </c>
      <c r="J8" s="162"/>
      <c r="K8" s="162">
        <f>SUM(K9:K11)</f>
        <v>37554.46</v>
      </c>
      <c r="L8" s="162"/>
      <c r="M8" s="162">
        <f>SUM(M9:M11)</f>
        <v>0</v>
      </c>
      <c r="N8" s="162"/>
      <c r="O8" s="162">
        <f>SUM(O9:O11)</f>
        <v>0</v>
      </c>
      <c r="P8" s="162"/>
      <c r="Q8" s="162">
        <f>SUM(Q9:Q11)</f>
        <v>0</v>
      </c>
      <c r="R8" s="162"/>
      <c r="S8" s="163"/>
      <c r="T8" s="157"/>
      <c r="U8" s="157">
        <f>SUM(U9:U11)</f>
        <v>101.21000000000001</v>
      </c>
      <c r="V8" s="157"/>
      <c r="W8" s="157"/>
      <c r="AF8" t="s">
        <v>117</v>
      </c>
    </row>
    <row r="9" spans="1:59" outlineLevel="1">
      <c r="A9" s="171">
        <v>1</v>
      </c>
      <c r="B9" s="172" t="s">
        <v>118</v>
      </c>
      <c r="C9" s="180" t="s">
        <v>119</v>
      </c>
      <c r="D9" s="173" t="s">
        <v>120</v>
      </c>
      <c r="E9" s="174">
        <v>473.6</v>
      </c>
      <c r="F9" s="175"/>
      <c r="G9" s="176">
        <f>ROUND(E9*F9,2)</f>
        <v>0</v>
      </c>
      <c r="H9" s="175">
        <v>0</v>
      </c>
      <c r="I9" s="176">
        <f>ROUND(E9*H9,2)</f>
        <v>0</v>
      </c>
      <c r="J9" s="175">
        <v>77.5</v>
      </c>
      <c r="K9" s="176">
        <f>ROUND(E9*J9,2)</f>
        <v>36704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7" t="s">
        <v>121</v>
      </c>
      <c r="T9" s="156">
        <v>0.20899999999999999</v>
      </c>
      <c r="U9" s="156">
        <f>ROUND(E9*T9,2)</f>
        <v>98.98</v>
      </c>
      <c r="V9" s="156"/>
      <c r="W9" s="156" t="s">
        <v>122</v>
      </c>
      <c r="X9" s="147"/>
      <c r="Y9" s="147"/>
      <c r="Z9" s="147"/>
      <c r="AA9" s="147"/>
      <c r="AB9" s="147"/>
      <c r="AC9" s="147"/>
      <c r="AD9" s="147"/>
      <c r="AE9" s="147"/>
      <c r="AF9" s="147" t="s">
        <v>123</v>
      </c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</row>
    <row r="10" spans="1:59" outlineLevel="1">
      <c r="A10" s="171">
        <v>2</v>
      </c>
      <c r="B10" s="172" t="s">
        <v>124</v>
      </c>
      <c r="C10" s="180" t="s">
        <v>125</v>
      </c>
      <c r="D10" s="173" t="s">
        <v>126</v>
      </c>
      <c r="E10" s="174">
        <v>0.57599999999999996</v>
      </c>
      <c r="F10" s="175"/>
      <c r="G10" s="176">
        <f>ROUND(E10*F10,2)</f>
        <v>0</v>
      </c>
      <c r="H10" s="175">
        <v>0</v>
      </c>
      <c r="I10" s="176">
        <f>ROUND(E10*H10,2)</f>
        <v>0</v>
      </c>
      <c r="J10" s="175">
        <v>1273</v>
      </c>
      <c r="K10" s="176">
        <f>ROUND(E10*J10,2)</f>
        <v>733.25</v>
      </c>
      <c r="L10" s="176">
        <v>21</v>
      </c>
      <c r="M10" s="176">
        <f>G10*(1+L10/100)</f>
        <v>0</v>
      </c>
      <c r="N10" s="176">
        <v>0</v>
      </c>
      <c r="O10" s="176">
        <f>ROUND(E10*N10,2)</f>
        <v>0</v>
      </c>
      <c r="P10" s="176">
        <v>0</v>
      </c>
      <c r="Q10" s="176">
        <f>ROUND(E10*P10,2)</f>
        <v>0</v>
      </c>
      <c r="R10" s="176"/>
      <c r="S10" s="177" t="s">
        <v>121</v>
      </c>
      <c r="T10" s="156">
        <v>3.5329999999999999</v>
      </c>
      <c r="U10" s="156">
        <f>ROUND(E10*T10,2)</f>
        <v>2.04</v>
      </c>
      <c r="V10" s="156"/>
      <c r="W10" s="156" t="s">
        <v>122</v>
      </c>
      <c r="X10" s="147"/>
      <c r="Y10" s="147"/>
      <c r="Z10" s="147"/>
      <c r="AA10" s="147"/>
      <c r="AB10" s="147"/>
      <c r="AC10" s="147"/>
      <c r="AD10" s="147"/>
      <c r="AE10" s="147"/>
      <c r="AF10" s="147" t="s">
        <v>123</v>
      </c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</row>
    <row r="11" spans="1:59" outlineLevel="1">
      <c r="A11" s="171">
        <v>3</v>
      </c>
      <c r="B11" s="172" t="s">
        <v>127</v>
      </c>
      <c r="C11" s="180" t="s">
        <v>128</v>
      </c>
      <c r="D11" s="173" t="s">
        <v>126</v>
      </c>
      <c r="E11" s="174">
        <v>2.5760000000000001</v>
      </c>
      <c r="F11" s="175"/>
      <c r="G11" s="176">
        <f>ROUND(E11*F11,2)</f>
        <v>0</v>
      </c>
      <c r="H11" s="175">
        <v>0</v>
      </c>
      <c r="I11" s="176">
        <f>ROUND(E11*H11,2)</f>
        <v>0</v>
      </c>
      <c r="J11" s="175">
        <v>45.5</v>
      </c>
      <c r="K11" s="176">
        <f>ROUND(E11*J11,2)</f>
        <v>117.21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6"/>
      <c r="S11" s="177" t="s">
        <v>121</v>
      </c>
      <c r="T11" s="156">
        <v>7.3999999999999996E-2</v>
      </c>
      <c r="U11" s="156">
        <f>ROUND(E11*T11,2)</f>
        <v>0.19</v>
      </c>
      <c r="V11" s="156"/>
      <c r="W11" s="156" t="s">
        <v>122</v>
      </c>
      <c r="X11" s="147"/>
      <c r="Y11" s="147"/>
      <c r="Z11" s="147"/>
      <c r="AA11" s="147"/>
      <c r="AB11" s="147"/>
      <c r="AC11" s="147"/>
      <c r="AD11" s="147"/>
      <c r="AE11" s="147"/>
      <c r="AF11" s="147" t="s">
        <v>123</v>
      </c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</row>
    <row r="12" spans="1:59">
      <c r="A12" s="158" t="s">
        <v>116</v>
      </c>
      <c r="B12" s="159" t="s">
        <v>62</v>
      </c>
      <c r="C12" s="179" t="s">
        <v>63</v>
      </c>
      <c r="D12" s="160"/>
      <c r="E12" s="161"/>
      <c r="F12" s="162"/>
      <c r="G12" s="162">
        <f>SUMIF(AF13:AF22,"&lt;&gt;NOR",G13:G22)</f>
        <v>0</v>
      </c>
      <c r="H12" s="162"/>
      <c r="I12" s="162">
        <f>SUM(I13:I22)</f>
        <v>7152.77</v>
      </c>
      <c r="J12" s="162"/>
      <c r="K12" s="162">
        <f>SUM(K13:K22)</f>
        <v>30650.43</v>
      </c>
      <c r="L12" s="162"/>
      <c r="M12" s="162">
        <f>SUM(M13:M22)</f>
        <v>0</v>
      </c>
      <c r="N12" s="162"/>
      <c r="O12" s="162">
        <f>SUM(O13:O22)</f>
        <v>1.32</v>
      </c>
      <c r="P12" s="162"/>
      <c r="Q12" s="162">
        <f>SUM(Q13:Q22)</f>
        <v>0</v>
      </c>
      <c r="R12" s="162"/>
      <c r="S12" s="163"/>
      <c r="T12" s="157"/>
      <c r="U12" s="157">
        <f>SUM(U13:U22)</f>
        <v>73.839999999999989</v>
      </c>
      <c r="V12" s="157"/>
      <c r="W12" s="157"/>
      <c r="AF12" t="s">
        <v>117</v>
      </c>
    </row>
    <row r="13" spans="1:59" ht="22.5" outlineLevel="1">
      <c r="A13" s="171">
        <v>4</v>
      </c>
      <c r="B13" s="172" t="s">
        <v>129</v>
      </c>
      <c r="C13" s="180" t="s">
        <v>130</v>
      </c>
      <c r="D13" s="173" t="s">
        <v>131</v>
      </c>
      <c r="E13" s="174">
        <v>8</v>
      </c>
      <c r="F13" s="175"/>
      <c r="G13" s="176">
        <f>ROUND(E13*F13,2)</f>
        <v>0</v>
      </c>
      <c r="H13" s="175">
        <v>0</v>
      </c>
      <c r="I13" s="176">
        <f>ROUND(E13*H13,2)</f>
        <v>0</v>
      </c>
      <c r="J13" s="175">
        <v>244.5</v>
      </c>
      <c r="K13" s="176">
        <f>ROUND(E13*J13,2)</f>
        <v>1956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/>
      <c r="S13" s="177" t="s">
        <v>121</v>
      </c>
      <c r="T13" s="156">
        <v>0.53600000000000003</v>
      </c>
      <c r="U13" s="156">
        <f>ROUND(E13*T13,2)</f>
        <v>4.29</v>
      </c>
      <c r="V13" s="156"/>
      <c r="W13" s="156" t="s">
        <v>122</v>
      </c>
      <c r="X13" s="147"/>
      <c r="Y13" s="147"/>
      <c r="Z13" s="147"/>
      <c r="AA13" s="147"/>
      <c r="AB13" s="147"/>
      <c r="AC13" s="147"/>
      <c r="AD13" s="147"/>
      <c r="AE13" s="147"/>
      <c r="AF13" s="147" t="s">
        <v>123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</row>
    <row r="14" spans="1:59" outlineLevel="1">
      <c r="A14" s="171">
        <v>5</v>
      </c>
      <c r="B14" s="172" t="s">
        <v>132</v>
      </c>
      <c r="C14" s="180" t="s">
        <v>133</v>
      </c>
      <c r="D14" s="173" t="s">
        <v>120</v>
      </c>
      <c r="E14" s="174">
        <v>473.6</v>
      </c>
      <c r="F14" s="175"/>
      <c r="G14" s="176">
        <f>ROUND(E14*F14,2)</f>
        <v>0</v>
      </c>
      <c r="H14" s="175">
        <v>0</v>
      </c>
      <c r="I14" s="176">
        <f>ROUND(E14*H14,2)</f>
        <v>0</v>
      </c>
      <c r="J14" s="175">
        <v>29.7</v>
      </c>
      <c r="K14" s="176">
        <f>ROUND(E14*J14,2)</f>
        <v>14065.92</v>
      </c>
      <c r="L14" s="176">
        <v>21</v>
      </c>
      <c r="M14" s="176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6"/>
      <c r="S14" s="177" t="s">
        <v>121</v>
      </c>
      <c r="T14" s="156">
        <v>0.08</v>
      </c>
      <c r="U14" s="156">
        <f>ROUND(E14*T14,2)</f>
        <v>37.89</v>
      </c>
      <c r="V14" s="156"/>
      <c r="W14" s="156" t="s">
        <v>122</v>
      </c>
      <c r="X14" s="147"/>
      <c r="Y14" s="147"/>
      <c r="Z14" s="147"/>
      <c r="AA14" s="147"/>
      <c r="AB14" s="147"/>
      <c r="AC14" s="147"/>
      <c r="AD14" s="147"/>
      <c r="AE14" s="147"/>
      <c r="AF14" s="147" t="s">
        <v>123</v>
      </c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</row>
    <row r="15" spans="1:59" outlineLevel="1">
      <c r="A15" s="171">
        <v>6</v>
      </c>
      <c r="B15" s="172" t="s">
        <v>134</v>
      </c>
      <c r="C15" s="180" t="s">
        <v>135</v>
      </c>
      <c r="D15" s="173" t="s">
        <v>131</v>
      </c>
      <c r="E15" s="174">
        <v>16</v>
      </c>
      <c r="F15" s="175"/>
      <c r="G15" s="176">
        <f>ROUND(E15*F15,2)</f>
        <v>0</v>
      </c>
      <c r="H15" s="175">
        <v>0.63</v>
      </c>
      <c r="I15" s="176">
        <f>ROUND(E15*H15,2)</f>
        <v>10.08</v>
      </c>
      <c r="J15" s="175">
        <v>66.97</v>
      </c>
      <c r="K15" s="176">
        <f>ROUND(E15*J15,2)</f>
        <v>1071.52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/>
      <c r="S15" s="177" t="s">
        <v>121</v>
      </c>
      <c r="T15" s="156">
        <v>0.16200000000000001</v>
      </c>
      <c r="U15" s="156">
        <f>ROUND(E15*T15,2)</f>
        <v>2.59</v>
      </c>
      <c r="V15" s="156"/>
      <c r="W15" s="156" t="s">
        <v>122</v>
      </c>
      <c r="X15" s="147"/>
      <c r="Y15" s="147"/>
      <c r="Z15" s="147"/>
      <c r="AA15" s="147"/>
      <c r="AB15" s="147"/>
      <c r="AC15" s="147"/>
      <c r="AD15" s="147"/>
      <c r="AE15" s="147"/>
      <c r="AF15" s="147" t="s">
        <v>123</v>
      </c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</row>
    <row r="16" spans="1:59" outlineLevel="1">
      <c r="A16" s="171">
        <v>7</v>
      </c>
      <c r="B16" s="172" t="s">
        <v>136</v>
      </c>
      <c r="C16" s="180" t="s">
        <v>137</v>
      </c>
      <c r="D16" s="173" t="s">
        <v>131</v>
      </c>
      <c r="E16" s="174">
        <v>48</v>
      </c>
      <c r="F16" s="175"/>
      <c r="G16" s="176">
        <f>ROUND(E16*F16,2)</f>
        <v>0</v>
      </c>
      <c r="H16" s="175">
        <v>33.159999999999997</v>
      </c>
      <c r="I16" s="176">
        <f>ROUND(E16*H16,2)</f>
        <v>1591.68</v>
      </c>
      <c r="J16" s="175">
        <v>237.84</v>
      </c>
      <c r="K16" s="176">
        <f>ROUND(E16*J16,2)</f>
        <v>11416.32</v>
      </c>
      <c r="L16" s="176">
        <v>21</v>
      </c>
      <c r="M16" s="176">
        <f>G16*(1+L16/100)</f>
        <v>0</v>
      </c>
      <c r="N16" s="176">
        <v>4.4999999999999999E-4</v>
      </c>
      <c r="O16" s="176">
        <f>ROUND(E16*N16,2)</f>
        <v>0.02</v>
      </c>
      <c r="P16" s="176">
        <v>0</v>
      </c>
      <c r="Q16" s="176">
        <f>ROUND(E16*P16,2)</f>
        <v>0</v>
      </c>
      <c r="R16" s="176"/>
      <c r="S16" s="177" t="s">
        <v>121</v>
      </c>
      <c r="T16" s="156">
        <v>0.57099999999999995</v>
      </c>
      <c r="U16" s="156">
        <f>ROUND(E16*T16,2)</f>
        <v>27.41</v>
      </c>
      <c r="V16" s="156"/>
      <c r="W16" s="156" t="s">
        <v>122</v>
      </c>
      <c r="X16" s="147"/>
      <c r="Y16" s="147"/>
      <c r="Z16" s="147"/>
      <c r="AA16" s="147"/>
      <c r="AB16" s="147"/>
      <c r="AC16" s="147"/>
      <c r="AD16" s="147"/>
      <c r="AE16" s="147"/>
      <c r="AF16" s="147" t="s">
        <v>123</v>
      </c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</row>
    <row r="17" spans="1:59" outlineLevel="1">
      <c r="A17" s="164">
        <v>8</v>
      </c>
      <c r="B17" s="165" t="s">
        <v>138</v>
      </c>
      <c r="C17" s="181" t="s">
        <v>139</v>
      </c>
      <c r="D17" s="166" t="s">
        <v>120</v>
      </c>
      <c r="E17" s="167">
        <v>473.6</v>
      </c>
      <c r="F17" s="168"/>
      <c r="G17" s="169">
        <f>ROUND(E17*F17,2)</f>
        <v>0</v>
      </c>
      <c r="H17" s="168">
        <v>0.03</v>
      </c>
      <c r="I17" s="169">
        <f>ROUND(E17*H17,2)</f>
        <v>14.21</v>
      </c>
      <c r="J17" s="168">
        <v>4.5199999999999996</v>
      </c>
      <c r="K17" s="169">
        <f>ROUND(E17*J17,2)</f>
        <v>2140.67</v>
      </c>
      <c r="L17" s="169">
        <v>21</v>
      </c>
      <c r="M17" s="169">
        <f>G17*(1+L17/100)</f>
        <v>0</v>
      </c>
      <c r="N17" s="169">
        <v>0</v>
      </c>
      <c r="O17" s="169">
        <f>ROUND(E17*N17,2)</f>
        <v>0</v>
      </c>
      <c r="P17" s="169">
        <v>0</v>
      </c>
      <c r="Q17" s="169">
        <f>ROUND(E17*P17,2)</f>
        <v>0</v>
      </c>
      <c r="R17" s="169"/>
      <c r="S17" s="170" t="s">
        <v>121</v>
      </c>
      <c r="T17" s="156">
        <v>3.5000000000000001E-3</v>
      </c>
      <c r="U17" s="156">
        <f>ROUND(E17*T17,2)</f>
        <v>1.66</v>
      </c>
      <c r="V17" s="156"/>
      <c r="W17" s="156" t="s">
        <v>122</v>
      </c>
      <c r="X17" s="147"/>
      <c r="Y17" s="147"/>
      <c r="Z17" s="147"/>
      <c r="AA17" s="147"/>
      <c r="AB17" s="147"/>
      <c r="AC17" s="147"/>
      <c r="AD17" s="147"/>
      <c r="AE17" s="147"/>
      <c r="AF17" s="147" t="s">
        <v>123</v>
      </c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</row>
    <row r="18" spans="1:59" outlineLevel="1">
      <c r="A18" s="154"/>
      <c r="B18" s="155"/>
      <c r="C18" s="252" t="s">
        <v>140</v>
      </c>
      <c r="D18" s="253"/>
      <c r="E18" s="253"/>
      <c r="F18" s="253"/>
      <c r="G18" s="253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47"/>
      <c r="Y18" s="147"/>
      <c r="Z18" s="147"/>
      <c r="AA18" s="147"/>
      <c r="AB18" s="147"/>
      <c r="AC18" s="147"/>
      <c r="AD18" s="147"/>
      <c r="AE18" s="147"/>
      <c r="AF18" s="147" t="s">
        <v>141</v>
      </c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</row>
    <row r="19" spans="1:59" outlineLevel="1">
      <c r="A19" s="171">
        <v>9</v>
      </c>
      <c r="B19" s="172" t="s">
        <v>142</v>
      </c>
      <c r="C19" s="180" t="s">
        <v>143</v>
      </c>
      <c r="D19" s="173" t="s">
        <v>131</v>
      </c>
      <c r="E19" s="174">
        <v>16</v>
      </c>
      <c r="F19" s="175"/>
      <c r="G19" s="176">
        <f>ROUND(E19*F19,2)</f>
        <v>0</v>
      </c>
      <c r="H19" s="175">
        <v>50</v>
      </c>
      <c r="I19" s="176">
        <f>ROUND(E19*H19,2)</f>
        <v>800</v>
      </c>
      <c r="J19" s="175">
        <v>0</v>
      </c>
      <c r="K19" s="176">
        <f>ROUND(E19*J19,2)</f>
        <v>0</v>
      </c>
      <c r="L19" s="176">
        <v>21</v>
      </c>
      <c r="M19" s="176">
        <f>G19*(1+L19/100)</f>
        <v>0</v>
      </c>
      <c r="N19" s="176">
        <v>1.5E-3</v>
      </c>
      <c r="O19" s="176">
        <f>ROUND(E19*N19,2)</f>
        <v>0.02</v>
      </c>
      <c r="P19" s="176">
        <v>0</v>
      </c>
      <c r="Q19" s="176">
        <f>ROUND(E19*P19,2)</f>
        <v>0</v>
      </c>
      <c r="R19" s="176" t="s">
        <v>144</v>
      </c>
      <c r="S19" s="177" t="s">
        <v>145</v>
      </c>
      <c r="T19" s="156">
        <v>0</v>
      </c>
      <c r="U19" s="156">
        <f>ROUND(E19*T19,2)</f>
        <v>0</v>
      </c>
      <c r="V19" s="156"/>
      <c r="W19" s="156" t="s">
        <v>146</v>
      </c>
      <c r="X19" s="147"/>
      <c r="Y19" s="147"/>
      <c r="Z19" s="147"/>
      <c r="AA19" s="147"/>
      <c r="AB19" s="147"/>
      <c r="AC19" s="147"/>
      <c r="AD19" s="147"/>
      <c r="AE19" s="147"/>
      <c r="AF19" s="147" t="s">
        <v>147</v>
      </c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</row>
    <row r="20" spans="1:59" outlineLevel="1">
      <c r="A20" s="171">
        <v>10</v>
      </c>
      <c r="B20" s="172" t="s">
        <v>148</v>
      </c>
      <c r="C20" s="180" t="s">
        <v>149</v>
      </c>
      <c r="D20" s="173" t="s">
        <v>126</v>
      </c>
      <c r="E20" s="174">
        <v>2</v>
      </c>
      <c r="F20" s="175"/>
      <c r="G20" s="176">
        <f>ROUND(E20*F20,2)</f>
        <v>0</v>
      </c>
      <c r="H20" s="175">
        <v>935</v>
      </c>
      <c r="I20" s="176">
        <f>ROUND(E20*H20,2)</f>
        <v>1870</v>
      </c>
      <c r="J20" s="175">
        <v>0</v>
      </c>
      <c r="K20" s="176">
        <f>ROUND(E20*J20,2)</f>
        <v>0</v>
      </c>
      <c r="L20" s="176">
        <v>21</v>
      </c>
      <c r="M20" s="176">
        <f>G20*(1+L20/100)</f>
        <v>0</v>
      </c>
      <c r="N20" s="176">
        <v>0.6</v>
      </c>
      <c r="O20" s="176">
        <f>ROUND(E20*N20,2)</f>
        <v>1.2</v>
      </c>
      <c r="P20" s="176">
        <v>0</v>
      </c>
      <c r="Q20" s="176">
        <f>ROUND(E20*P20,2)</f>
        <v>0</v>
      </c>
      <c r="R20" s="176" t="s">
        <v>144</v>
      </c>
      <c r="S20" s="177" t="s">
        <v>121</v>
      </c>
      <c r="T20" s="156">
        <v>0</v>
      </c>
      <c r="U20" s="156">
        <f>ROUND(E20*T20,2)</f>
        <v>0</v>
      </c>
      <c r="V20" s="156"/>
      <c r="W20" s="156" t="s">
        <v>146</v>
      </c>
      <c r="X20" s="147"/>
      <c r="Y20" s="147"/>
      <c r="Z20" s="147"/>
      <c r="AA20" s="147"/>
      <c r="AB20" s="147"/>
      <c r="AC20" s="147"/>
      <c r="AD20" s="147"/>
      <c r="AE20" s="147"/>
      <c r="AF20" s="147" t="s">
        <v>147</v>
      </c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</row>
    <row r="21" spans="1:59" outlineLevel="1">
      <c r="A21" s="171">
        <v>11</v>
      </c>
      <c r="B21" s="172" t="s">
        <v>150</v>
      </c>
      <c r="C21" s="180" t="s">
        <v>151</v>
      </c>
      <c r="D21" s="173" t="s">
        <v>152</v>
      </c>
      <c r="E21" s="174">
        <v>3</v>
      </c>
      <c r="F21" s="175"/>
      <c r="G21" s="176">
        <f>ROUND(E21*F21,2)</f>
        <v>0</v>
      </c>
      <c r="H21" s="175">
        <v>266</v>
      </c>
      <c r="I21" s="176">
        <f>ROUND(E21*H21,2)</f>
        <v>798</v>
      </c>
      <c r="J21" s="175">
        <v>0</v>
      </c>
      <c r="K21" s="176">
        <f>ROUND(E21*J21,2)</f>
        <v>0</v>
      </c>
      <c r="L21" s="176">
        <v>21</v>
      </c>
      <c r="M21" s="176">
        <f>G21*(1+L21/100)</f>
        <v>0</v>
      </c>
      <c r="N21" s="176">
        <v>1E-3</v>
      </c>
      <c r="O21" s="176">
        <f>ROUND(E21*N21,2)</f>
        <v>0</v>
      </c>
      <c r="P21" s="176">
        <v>0</v>
      </c>
      <c r="Q21" s="176">
        <f>ROUND(E21*P21,2)</f>
        <v>0</v>
      </c>
      <c r="R21" s="176" t="s">
        <v>144</v>
      </c>
      <c r="S21" s="177" t="s">
        <v>121</v>
      </c>
      <c r="T21" s="156">
        <v>0</v>
      </c>
      <c r="U21" s="156">
        <f>ROUND(E21*T21,2)</f>
        <v>0</v>
      </c>
      <c r="V21" s="156"/>
      <c r="W21" s="156" t="s">
        <v>146</v>
      </c>
      <c r="X21" s="147"/>
      <c r="Y21" s="147"/>
      <c r="Z21" s="147"/>
      <c r="AA21" s="147"/>
      <c r="AB21" s="147"/>
      <c r="AC21" s="147"/>
      <c r="AD21" s="147"/>
      <c r="AE21" s="147"/>
      <c r="AF21" s="147" t="s">
        <v>147</v>
      </c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</row>
    <row r="22" spans="1:59" outlineLevel="1">
      <c r="A22" s="171">
        <v>12</v>
      </c>
      <c r="B22" s="172" t="s">
        <v>153</v>
      </c>
      <c r="C22" s="180" t="s">
        <v>154</v>
      </c>
      <c r="D22" s="173" t="s">
        <v>131</v>
      </c>
      <c r="E22" s="174">
        <v>48</v>
      </c>
      <c r="F22" s="175"/>
      <c r="G22" s="176">
        <f>ROUND(E22*F22,2)</f>
        <v>0</v>
      </c>
      <c r="H22" s="175">
        <v>43.1</v>
      </c>
      <c r="I22" s="176">
        <f>ROUND(E22*H22,2)</f>
        <v>2068.8000000000002</v>
      </c>
      <c r="J22" s="175">
        <v>0</v>
      </c>
      <c r="K22" s="176">
        <f>ROUND(E22*J22,2)</f>
        <v>0</v>
      </c>
      <c r="L22" s="176">
        <v>21</v>
      </c>
      <c r="M22" s="176">
        <f>G22*(1+L22/100)</f>
        <v>0</v>
      </c>
      <c r="N22" s="176">
        <v>1.6299999999999999E-3</v>
      </c>
      <c r="O22" s="176">
        <f>ROUND(E22*N22,2)</f>
        <v>0.08</v>
      </c>
      <c r="P22" s="176">
        <v>0</v>
      </c>
      <c r="Q22" s="176">
        <f>ROUND(E22*P22,2)</f>
        <v>0</v>
      </c>
      <c r="R22" s="176" t="s">
        <v>144</v>
      </c>
      <c r="S22" s="177" t="s">
        <v>121</v>
      </c>
      <c r="T22" s="156">
        <v>0</v>
      </c>
      <c r="U22" s="156">
        <f>ROUND(E22*T22,2)</f>
        <v>0</v>
      </c>
      <c r="V22" s="156"/>
      <c r="W22" s="156" t="s">
        <v>146</v>
      </c>
      <c r="X22" s="147"/>
      <c r="Y22" s="147"/>
      <c r="Z22" s="147"/>
      <c r="AA22" s="147"/>
      <c r="AB22" s="147"/>
      <c r="AC22" s="147"/>
      <c r="AD22" s="147"/>
      <c r="AE22" s="147"/>
      <c r="AF22" s="147" t="s">
        <v>147</v>
      </c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</row>
    <row r="23" spans="1:59">
      <c r="A23" s="158" t="s">
        <v>116</v>
      </c>
      <c r="B23" s="159" t="s">
        <v>66</v>
      </c>
      <c r="C23" s="179" t="s">
        <v>67</v>
      </c>
      <c r="D23" s="160"/>
      <c r="E23" s="161"/>
      <c r="F23" s="162"/>
      <c r="G23" s="162">
        <f>SUMIF(AF24:AF24,"&lt;&gt;NOR",G24:G24)</f>
        <v>0</v>
      </c>
      <c r="H23" s="162"/>
      <c r="I23" s="162">
        <f>SUM(I24:I24)</f>
        <v>15748.3</v>
      </c>
      <c r="J23" s="162"/>
      <c r="K23" s="162">
        <f>SUM(K24:K24)</f>
        <v>11070.26</v>
      </c>
      <c r="L23" s="162"/>
      <c r="M23" s="162">
        <f>SUM(M24:M24)</f>
        <v>0</v>
      </c>
      <c r="N23" s="162"/>
      <c r="O23" s="162">
        <f>SUM(O24:O24)</f>
        <v>18.66</v>
      </c>
      <c r="P23" s="162"/>
      <c r="Q23" s="162">
        <f>SUM(Q24:Q24)</f>
        <v>0</v>
      </c>
      <c r="R23" s="162"/>
      <c r="S23" s="163"/>
      <c r="T23" s="157"/>
      <c r="U23" s="157">
        <f>SUM(U24:U24)</f>
        <v>23.22</v>
      </c>
      <c r="V23" s="157"/>
      <c r="W23" s="157"/>
      <c r="AF23" t="s">
        <v>117</v>
      </c>
    </row>
    <row r="24" spans="1:59" ht="22.5" outlineLevel="1">
      <c r="A24" s="171">
        <v>13</v>
      </c>
      <c r="B24" s="172" t="s">
        <v>155</v>
      </c>
      <c r="C24" s="180" t="s">
        <v>156</v>
      </c>
      <c r="D24" s="173" t="s">
        <v>120</v>
      </c>
      <c r="E24" s="174">
        <v>34.56</v>
      </c>
      <c r="F24" s="175"/>
      <c r="G24" s="176">
        <f>ROUND(E24*F24,2)</f>
        <v>0</v>
      </c>
      <c r="H24" s="175">
        <v>455.68</v>
      </c>
      <c r="I24" s="176">
        <f>ROUND(E24*H24,2)</f>
        <v>15748.3</v>
      </c>
      <c r="J24" s="175">
        <v>320.32</v>
      </c>
      <c r="K24" s="176">
        <f>ROUND(E24*J24,2)</f>
        <v>11070.26</v>
      </c>
      <c r="L24" s="176">
        <v>21</v>
      </c>
      <c r="M24" s="176">
        <f>G24*(1+L24/100)</f>
        <v>0</v>
      </c>
      <c r="N24" s="176">
        <v>0.54</v>
      </c>
      <c r="O24" s="176">
        <f>ROUND(E24*N24,2)</f>
        <v>18.66</v>
      </c>
      <c r="P24" s="176">
        <v>0</v>
      </c>
      <c r="Q24" s="176">
        <f>ROUND(E24*P24,2)</f>
        <v>0</v>
      </c>
      <c r="R24" s="176"/>
      <c r="S24" s="177" t="s">
        <v>121</v>
      </c>
      <c r="T24" s="156">
        <v>0.67200000000000004</v>
      </c>
      <c r="U24" s="156">
        <f>ROUND(E24*T24,2)</f>
        <v>23.22</v>
      </c>
      <c r="V24" s="156"/>
      <c r="W24" s="156" t="s">
        <v>122</v>
      </c>
      <c r="X24" s="147"/>
      <c r="Y24" s="147"/>
      <c r="Z24" s="147"/>
      <c r="AA24" s="147"/>
      <c r="AB24" s="147"/>
      <c r="AC24" s="147"/>
      <c r="AD24" s="147"/>
      <c r="AE24" s="147"/>
      <c r="AF24" s="147" t="s">
        <v>123</v>
      </c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</row>
    <row r="25" spans="1:59">
      <c r="A25" s="158" t="s">
        <v>116</v>
      </c>
      <c r="B25" s="159" t="s">
        <v>74</v>
      </c>
      <c r="C25" s="179" t="s">
        <v>75</v>
      </c>
      <c r="D25" s="160"/>
      <c r="E25" s="161"/>
      <c r="F25" s="162"/>
      <c r="G25" s="162">
        <f>SUMIF(AF26:AF26,"&lt;&gt;NOR",G26:G26)</f>
        <v>0</v>
      </c>
      <c r="H25" s="162"/>
      <c r="I25" s="162">
        <f>SUM(I26:I26)</f>
        <v>0</v>
      </c>
      <c r="J25" s="162"/>
      <c r="K25" s="162">
        <f>SUM(K26:K26)</f>
        <v>4507.57</v>
      </c>
      <c r="L25" s="162"/>
      <c r="M25" s="162">
        <f>SUM(M26:M26)</f>
        <v>0</v>
      </c>
      <c r="N25" s="162"/>
      <c r="O25" s="162">
        <f>SUM(O26:O26)</f>
        <v>0</v>
      </c>
      <c r="P25" s="162"/>
      <c r="Q25" s="162">
        <f>SUM(Q26:Q26)</f>
        <v>0</v>
      </c>
      <c r="R25" s="162"/>
      <c r="S25" s="163"/>
      <c r="T25" s="157"/>
      <c r="U25" s="157">
        <f>SUM(U26:U26)</f>
        <v>7.8</v>
      </c>
      <c r="V25" s="157"/>
      <c r="W25" s="157"/>
      <c r="AF25" t="s">
        <v>117</v>
      </c>
    </row>
    <row r="26" spans="1:59" outlineLevel="1">
      <c r="A26" s="171">
        <v>14</v>
      </c>
      <c r="B26" s="172" t="s">
        <v>157</v>
      </c>
      <c r="C26" s="180" t="s">
        <v>158</v>
      </c>
      <c r="D26" s="173" t="s">
        <v>159</v>
      </c>
      <c r="E26" s="174">
        <v>19.989239999999999</v>
      </c>
      <c r="F26" s="175"/>
      <c r="G26" s="176">
        <f>ROUND(E26*F26,2)</f>
        <v>0</v>
      </c>
      <c r="H26" s="175">
        <v>0</v>
      </c>
      <c r="I26" s="176">
        <f>ROUND(E26*H26,2)</f>
        <v>0</v>
      </c>
      <c r="J26" s="175">
        <v>225.5</v>
      </c>
      <c r="K26" s="176">
        <f>ROUND(E26*J26,2)</f>
        <v>4507.57</v>
      </c>
      <c r="L26" s="176">
        <v>21</v>
      </c>
      <c r="M26" s="176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6"/>
      <c r="S26" s="177" t="s">
        <v>121</v>
      </c>
      <c r="T26" s="156">
        <v>0.39</v>
      </c>
      <c r="U26" s="156">
        <f>ROUND(E26*T26,2)</f>
        <v>7.8</v>
      </c>
      <c r="V26" s="156"/>
      <c r="W26" s="156" t="s">
        <v>160</v>
      </c>
      <c r="X26" s="147"/>
      <c r="Y26" s="147"/>
      <c r="Z26" s="147"/>
      <c r="AA26" s="147"/>
      <c r="AB26" s="147"/>
      <c r="AC26" s="147"/>
      <c r="AD26" s="147"/>
      <c r="AE26" s="147"/>
      <c r="AF26" s="147" t="s">
        <v>161</v>
      </c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</row>
    <row r="27" spans="1:59">
      <c r="A27" s="158" t="s">
        <v>116</v>
      </c>
      <c r="B27" s="159" t="s">
        <v>84</v>
      </c>
      <c r="C27" s="179" t="s">
        <v>85</v>
      </c>
      <c r="D27" s="160"/>
      <c r="E27" s="161"/>
      <c r="F27" s="162"/>
      <c r="G27" s="162">
        <f>SUMIF(AF28:AF31,"&lt;&gt;NOR",G28:G31)</f>
        <v>0</v>
      </c>
      <c r="H27" s="162"/>
      <c r="I27" s="162">
        <f>SUM(I28:I31)</f>
        <v>0</v>
      </c>
      <c r="J27" s="162"/>
      <c r="K27" s="162">
        <f>SUM(K28:K31)</f>
        <v>86400</v>
      </c>
      <c r="L27" s="162"/>
      <c r="M27" s="162">
        <f>SUM(M28:M31)</f>
        <v>0</v>
      </c>
      <c r="N27" s="162"/>
      <c r="O27" s="162">
        <f>SUM(O28:O31)</f>
        <v>0</v>
      </c>
      <c r="P27" s="162"/>
      <c r="Q27" s="162">
        <f>SUM(Q28:Q31)</f>
        <v>0</v>
      </c>
      <c r="R27" s="162"/>
      <c r="S27" s="163"/>
      <c r="T27" s="157"/>
      <c r="U27" s="157">
        <f>SUM(U28:U31)</f>
        <v>0</v>
      </c>
      <c r="V27" s="157"/>
      <c r="W27" s="157"/>
      <c r="AF27" t="s">
        <v>117</v>
      </c>
    </row>
    <row r="28" spans="1:59" ht="22.5" outlineLevel="1">
      <c r="A28" s="164">
        <v>15</v>
      </c>
      <c r="B28" s="165" t="s">
        <v>162</v>
      </c>
      <c r="C28" s="181" t="s">
        <v>163</v>
      </c>
      <c r="D28" s="166" t="s">
        <v>164</v>
      </c>
      <c r="E28" s="167">
        <v>48</v>
      </c>
      <c r="F28" s="168"/>
      <c r="G28" s="169">
        <f>ROUND(E28*F28,2)</f>
        <v>0</v>
      </c>
      <c r="H28" s="168">
        <v>0</v>
      </c>
      <c r="I28" s="169">
        <f>ROUND(E28*H28,2)</f>
        <v>0</v>
      </c>
      <c r="J28" s="168">
        <v>1800</v>
      </c>
      <c r="K28" s="169">
        <f>ROUND(E28*J28,2)</f>
        <v>86400</v>
      </c>
      <c r="L28" s="169">
        <v>21</v>
      </c>
      <c r="M28" s="169">
        <f>G28*(1+L28/100)</f>
        <v>0</v>
      </c>
      <c r="N28" s="169">
        <v>0</v>
      </c>
      <c r="O28" s="169">
        <f>ROUND(E28*N28,2)</f>
        <v>0</v>
      </c>
      <c r="P28" s="169">
        <v>0</v>
      </c>
      <c r="Q28" s="169">
        <f>ROUND(E28*P28,2)</f>
        <v>0</v>
      </c>
      <c r="R28" s="169"/>
      <c r="S28" s="170" t="s">
        <v>145</v>
      </c>
      <c r="T28" s="156">
        <v>0</v>
      </c>
      <c r="U28" s="156">
        <f>ROUND(E28*T28,2)</f>
        <v>0</v>
      </c>
      <c r="V28" s="156"/>
      <c r="W28" s="156" t="s">
        <v>122</v>
      </c>
      <c r="X28" s="147"/>
      <c r="Y28" s="147"/>
      <c r="Z28" s="147"/>
      <c r="AA28" s="147"/>
      <c r="AB28" s="147"/>
      <c r="AC28" s="147"/>
      <c r="AD28" s="147"/>
      <c r="AE28" s="147"/>
      <c r="AF28" s="147" t="s">
        <v>123</v>
      </c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</row>
    <row r="29" spans="1:59" outlineLevel="1">
      <c r="A29" s="154"/>
      <c r="B29" s="155"/>
      <c r="C29" s="252" t="s">
        <v>165</v>
      </c>
      <c r="D29" s="253"/>
      <c r="E29" s="253"/>
      <c r="F29" s="253"/>
      <c r="G29" s="253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47"/>
      <c r="Y29" s="147"/>
      <c r="Z29" s="147"/>
      <c r="AA29" s="147"/>
      <c r="AB29" s="147"/>
      <c r="AC29" s="147"/>
      <c r="AD29" s="147"/>
      <c r="AE29" s="147"/>
      <c r="AF29" s="147" t="s">
        <v>141</v>
      </c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</row>
    <row r="30" spans="1:59" outlineLevel="1">
      <c r="A30" s="154"/>
      <c r="B30" s="155"/>
      <c r="C30" s="254" t="s">
        <v>166</v>
      </c>
      <c r="D30" s="255"/>
      <c r="E30" s="255"/>
      <c r="F30" s="255"/>
      <c r="G30" s="255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47"/>
      <c r="Y30" s="147"/>
      <c r="Z30" s="147"/>
      <c r="AA30" s="147"/>
      <c r="AB30" s="147"/>
      <c r="AC30" s="147"/>
      <c r="AD30" s="147"/>
      <c r="AE30" s="147"/>
      <c r="AF30" s="147" t="s">
        <v>141</v>
      </c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</row>
    <row r="31" spans="1:59" outlineLevel="1">
      <c r="A31" s="154"/>
      <c r="B31" s="155"/>
      <c r="C31" s="254" t="s">
        <v>167</v>
      </c>
      <c r="D31" s="255"/>
      <c r="E31" s="255"/>
      <c r="F31" s="255"/>
      <c r="G31" s="255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47"/>
      <c r="Y31" s="147"/>
      <c r="Z31" s="147"/>
      <c r="AA31" s="147"/>
      <c r="AB31" s="147"/>
      <c r="AC31" s="147"/>
      <c r="AD31" s="147"/>
      <c r="AE31" s="147"/>
      <c r="AF31" s="147" t="s">
        <v>141</v>
      </c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</row>
    <row r="32" spans="1:59">
      <c r="A32" s="158" t="s">
        <v>116</v>
      </c>
      <c r="B32" s="159" t="s">
        <v>86</v>
      </c>
      <c r="C32" s="179" t="s">
        <v>87</v>
      </c>
      <c r="D32" s="160"/>
      <c r="E32" s="161"/>
      <c r="F32" s="162"/>
      <c r="G32" s="162">
        <f>SUMIF(AF33:AF40,"&lt;&gt;NOR",G33:G40)</f>
        <v>0</v>
      </c>
      <c r="H32" s="162"/>
      <c r="I32" s="162">
        <f>SUM(I33:I40)</f>
        <v>5631.62</v>
      </c>
      <c r="J32" s="162"/>
      <c r="K32" s="162">
        <f>SUM(K33:K40)</f>
        <v>24898.7</v>
      </c>
      <c r="L32" s="162"/>
      <c r="M32" s="162">
        <f>SUM(M33:M40)</f>
        <v>0</v>
      </c>
      <c r="N32" s="162"/>
      <c r="O32" s="162">
        <f>SUM(O33:O40)</f>
        <v>0.11</v>
      </c>
      <c r="P32" s="162"/>
      <c r="Q32" s="162">
        <f>SUM(Q33:Q40)</f>
        <v>0</v>
      </c>
      <c r="R32" s="162"/>
      <c r="S32" s="163"/>
      <c r="T32" s="157"/>
      <c r="U32" s="157">
        <f>SUM(U33:U40)</f>
        <v>40.58</v>
      </c>
      <c r="V32" s="157"/>
      <c r="W32" s="157"/>
      <c r="AF32" t="s">
        <v>117</v>
      </c>
    </row>
    <row r="33" spans="1:59" outlineLevel="1">
      <c r="A33" s="171">
        <v>16</v>
      </c>
      <c r="B33" s="172" t="s">
        <v>168</v>
      </c>
      <c r="C33" s="180" t="s">
        <v>169</v>
      </c>
      <c r="D33" s="173" t="s">
        <v>170</v>
      </c>
      <c r="E33" s="174">
        <v>94.389700000000005</v>
      </c>
      <c r="F33" s="175"/>
      <c r="G33" s="176">
        <f t="shared" ref="G33:G40" si="0">ROUND(E33*F33,2)</f>
        <v>0</v>
      </c>
      <c r="H33" s="175">
        <v>14.26</v>
      </c>
      <c r="I33" s="176">
        <f t="shared" ref="I33:I40" si="1">ROUND(E33*H33,2)</f>
        <v>1346</v>
      </c>
      <c r="J33" s="175">
        <v>198.74</v>
      </c>
      <c r="K33" s="176">
        <f t="shared" ref="K33:K40" si="2">ROUND(E33*J33,2)</f>
        <v>18759.009999999998</v>
      </c>
      <c r="L33" s="176">
        <v>21</v>
      </c>
      <c r="M33" s="176">
        <f t="shared" ref="M33:M40" si="3">G33*(1+L33/100)</f>
        <v>0</v>
      </c>
      <c r="N33" s="176">
        <v>6.0000000000000002E-5</v>
      </c>
      <c r="O33" s="176">
        <f t="shared" ref="O33:O40" si="4">ROUND(E33*N33,2)</f>
        <v>0.01</v>
      </c>
      <c r="P33" s="176">
        <v>0</v>
      </c>
      <c r="Q33" s="176">
        <f t="shared" ref="Q33:Q40" si="5">ROUND(E33*P33,2)</f>
        <v>0</v>
      </c>
      <c r="R33" s="176"/>
      <c r="S33" s="177" t="s">
        <v>121</v>
      </c>
      <c r="T33" s="156">
        <v>0.42599999999999999</v>
      </c>
      <c r="U33" s="156">
        <f t="shared" ref="U33:U40" si="6">ROUND(E33*T33,2)</f>
        <v>40.21</v>
      </c>
      <c r="V33" s="156"/>
      <c r="W33" s="156" t="s">
        <v>122</v>
      </c>
      <c r="X33" s="147"/>
      <c r="Y33" s="147"/>
      <c r="Z33" s="147"/>
      <c r="AA33" s="147"/>
      <c r="AB33" s="147"/>
      <c r="AC33" s="147"/>
      <c r="AD33" s="147"/>
      <c r="AE33" s="147"/>
      <c r="AF33" s="147" t="s">
        <v>123</v>
      </c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</row>
    <row r="34" spans="1:59" outlineLevel="1">
      <c r="A34" s="171">
        <v>17</v>
      </c>
      <c r="B34" s="172" t="s">
        <v>171</v>
      </c>
      <c r="C34" s="180" t="s">
        <v>172</v>
      </c>
      <c r="D34" s="173" t="s">
        <v>170</v>
      </c>
      <c r="E34" s="174">
        <v>94.389700000000005</v>
      </c>
      <c r="F34" s="175"/>
      <c r="G34" s="176">
        <f t="shared" si="0"/>
        <v>0</v>
      </c>
      <c r="H34" s="175">
        <v>0</v>
      </c>
      <c r="I34" s="176">
        <f t="shared" si="1"/>
        <v>0</v>
      </c>
      <c r="J34" s="175">
        <v>37</v>
      </c>
      <c r="K34" s="176">
        <f t="shared" si="2"/>
        <v>3492.42</v>
      </c>
      <c r="L34" s="176">
        <v>21</v>
      </c>
      <c r="M34" s="176">
        <f t="shared" si="3"/>
        <v>0</v>
      </c>
      <c r="N34" s="176">
        <v>0</v>
      </c>
      <c r="O34" s="176">
        <f t="shared" si="4"/>
        <v>0</v>
      </c>
      <c r="P34" s="176">
        <v>0</v>
      </c>
      <c r="Q34" s="176">
        <f t="shared" si="5"/>
        <v>0</v>
      </c>
      <c r="R34" s="176"/>
      <c r="S34" s="177" t="s">
        <v>145</v>
      </c>
      <c r="T34" s="156">
        <v>0</v>
      </c>
      <c r="U34" s="156">
        <f t="shared" si="6"/>
        <v>0</v>
      </c>
      <c r="V34" s="156"/>
      <c r="W34" s="156" t="s">
        <v>122</v>
      </c>
      <c r="X34" s="147"/>
      <c r="Y34" s="147"/>
      <c r="Z34" s="147"/>
      <c r="AA34" s="147"/>
      <c r="AB34" s="147"/>
      <c r="AC34" s="147"/>
      <c r="AD34" s="147"/>
      <c r="AE34" s="147"/>
      <c r="AF34" s="147" t="s">
        <v>123</v>
      </c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</row>
    <row r="35" spans="1:59" outlineLevel="1">
      <c r="A35" s="171">
        <v>18</v>
      </c>
      <c r="B35" s="172" t="s">
        <v>173</v>
      </c>
      <c r="C35" s="180" t="s">
        <v>174</v>
      </c>
      <c r="D35" s="173" t="s">
        <v>175</v>
      </c>
      <c r="E35" s="174">
        <v>1</v>
      </c>
      <c r="F35" s="175"/>
      <c r="G35" s="176">
        <f t="shared" si="0"/>
        <v>0</v>
      </c>
      <c r="H35" s="175">
        <v>0</v>
      </c>
      <c r="I35" s="176">
        <f t="shared" si="1"/>
        <v>0</v>
      </c>
      <c r="J35" s="175">
        <v>2500</v>
      </c>
      <c r="K35" s="176">
        <f t="shared" si="2"/>
        <v>2500</v>
      </c>
      <c r="L35" s="176">
        <v>21</v>
      </c>
      <c r="M35" s="176">
        <f t="shared" si="3"/>
        <v>0</v>
      </c>
      <c r="N35" s="176">
        <v>0</v>
      </c>
      <c r="O35" s="176">
        <f t="shared" si="4"/>
        <v>0</v>
      </c>
      <c r="P35" s="176">
        <v>0</v>
      </c>
      <c r="Q35" s="176">
        <f t="shared" si="5"/>
        <v>0</v>
      </c>
      <c r="R35" s="176"/>
      <c r="S35" s="177" t="s">
        <v>145</v>
      </c>
      <c r="T35" s="156">
        <v>0</v>
      </c>
      <c r="U35" s="156">
        <f t="shared" si="6"/>
        <v>0</v>
      </c>
      <c r="V35" s="156"/>
      <c r="W35" s="156" t="s">
        <v>122</v>
      </c>
      <c r="X35" s="147"/>
      <c r="Y35" s="147"/>
      <c r="Z35" s="147"/>
      <c r="AA35" s="147"/>
      <c r="AB35" s="147"/>
      <c r="AC35" s="147"/>
      <c r="AD35" s="147"/>
      <c r="AE35" s="147"/>
      <c r="AF35" s="147" t="s">
        <v>123</v>
      </c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</row>
    <row r="36" spans="1:59" outlineLevel="1">
      <c r="A36" s="171">
        <v>19</v>
      </c>
      <c r="B36" s="172" t="s">
        <v>176</v>
      </c>
      <c r="C36" s="180" t="s">
        <v>177</v>
      </c>
      <c r="D36" s="173" t="s">
        <v>159</v>
      </c>
      <c r="E36" s="174">
        <v>5.9500000000000004E-3</v>
      </c>
      <c r="F36" s="175"/>
      <c r="G36" s="176">
        <f t="shared" si="0"/>
        <v>0</v>
      </c>
      <c r="H36" s="175">
        <v>23280</v>
      </c>
      <c r="I36" s="176">
        <f t="shared" si="1"/>
        <v>138.52000000000001</v>
      </c>
      <c r="J36" s="175">
        <v>0</v>
      </c>
      <c r="K36" s="176">
        <f t="shared" si="2"/>
        <v>0</v>
      </c>
      <c r="L36" s="176">
        <v>21</v>
      </c>
      <c r="M36" s="176">
        <f t="shared" si="3"/>
        <v>0</v>
      </c>
      <c r="N36" s="176">
        <v>1</v>
      </c>
      <c r="O36" s="176">
        <f t="shared" si="4"/>
        <v>0.01</v>
      </c>
      <c r="P36" s="176">
        <v>0</v>
      </c>
      <c r="Q36" s="176">
        <f t="shared" si="5"/>
        <v>0</v>
      </c>
      <c r="R36" s="176" t="s">
        <v>144</v>
      </c>
      <c r="S36" s="177" t="s">
        <v>121</v>
      </c>
      <c r="T36" s="156">
        <v>0</v>
      </c>
      <c r="U36" s="156">
        <f t="shared" si="6"/>
        <v>0</v>
      </c>
      <c r="V36" s="156"/>
      <c r="W36" s="156" t="s">
        <v>146</v>
      </c>
      <c r="X36" s="147"/>
      <c r="Y36" s="147"/>
      <c r="Z36" s="147"/>
      <c r="AA36" s="147"/>
      <c r="AB36" s="147"/>
      <c r="AC36" s="147"/>
      <c r="AD36" s="147"/>
      <c r="AE36" s="147"/>
      <c r="AF36" s="147" t="s">
        <v>147</v>
      </c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</row>
    <row r="37" spans="1:59" outlineLevel="1">
      <c r="A37" s="171">
        <v>20</v>
      </c>
      <c r="B37" s="172" t="s">
        <v>178</v>
      </c>
      <c r="C37" s="180" t="s">
        <v>179</v>
      </c>
      <c r="D37" s="173" t="s">
        <v>159</v>
      </c>
      <c r="E37" s="174">
        <v>2.4330000000000001E-2</v>
      </c>
      <c r="F37" s="175"/>
      <c r="G37" s="176">
        <f t="shared" si="0"/>
        <v>0</v>
      </c>
      <c r="H37" s="175">
        <v>26440</v>
      </c>
      <c r="I37" s="176">
        <f t="shared" si="1"/>
        <v>643.29</v>
      </c>
      <c r="J37" s="175">
        <v>0</v>
      </c>
      <c r="K37" s="176">
        <f t="shared" si="2"/>
        <v>0</v>
      </c>
      <c r="L37" s="176">
        <v>21</v>
      </c>
      <c r="M37" s="176">
        <f t="shared" si="3"/>
        <v>0</v>
      </c>
      <c r="N37" s="176">
        <v>1</v>
      </c>
      <c r="O37" s="176">
        <f t="shared" si="4"/>
        <v>0.02</v>
      </c>
      <c r="P37" s="176">
        <v>0</v>
      </c>
      <c r="Q37" s="176">
        <f t="shared" si="5"/>
        <v>0</v>
      </c>
      <c r="R37" s="176" t="s">
        <v>144</v>
      </c>
      <c r="S37" s="177" t="s">
        <v>121</v>
      </c>
      <c r="T37" s="156">
        <v>0</v>
      </c>
      <c r="U37" s="156">
        <f t="shared" si="6"/>
        <v>0</v>
      </c>
      <c r="V37" s="156"/>
      <c r="W37" s="156" t="s">
        <v>146</v>
      </c>
      <c r="X37" s="147"/>
      <c r="Y37" s="147"/>
      <c r="Z37" s="147"/>
      <c r="AA37" s="147"/>
      <c r="AB37" s="147"/>
      <c r="AC37" s="147"/>
      <c r="AD37" s="147"/>
      <c r="AE37" s="147"/>
      <c r="AF37" s="147" t="s">
        <v>147</v>
      </c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</row>
    <row r="38" spans="1:59" ht="22.5" outlineLevel="1">
      <c r="A38" s="171">
        <v>21</v>
      </c>
      <c r="B38" s="172" t="s">
        <v>180</v>
      </c>
      <c r="C38" s="180" t="s">
        <v>181</v>
      </c>
      <c r="D38" s="173" t="s">
        <v>182</v>
      </c>
      <c r="E38" s="174">
        <v>23.76</v>
      </c>
      <c r="F38" s="175"/>
      <c r="G38" s="176">
        <f t="shared" si="0"/>
        <v>0</v>
      </c>
      <c r="H38" s="175">
        <v>120</v>
      </c>
      <c r="I38" s="176">
        <f t="shared" si="1"/>
        <v>2851.2</v>
      </c>
      <c r="J38" s="175">
        <v>0</v>
      </c>
      <c r="K38" s="176">
        <f t="shared" si="2"/>
        <v>0</v>
      </c>
      <c r="L38" s="176">
        <v>21</v>
      </c>
      <c r="M38" s="176">
        <f t="shared" si="3"/>
        <v>0</v>
      </c>
      <c r="N38" s="176">
        <v>2.5500000000000002E-3</v>
      </c>
      <c r="O38" s="176">
        <f t="shared" si="4"/>
        <v>0.06</v>
      </c>
      <c r="P38" s="176">
        <v>0</v>
      </c>
      <c r="Q38" s="176">
        <f t="shared" si="5"/>
        <v>0</v>
      </c>
      <c r="R38" s="176" t="s">
        <v>144</v>
      </c>
      <c r="S38" s="177" t="s">
        <v>121</v>
      </c>
      <c r="T38" s="156">
        <v>0</v>
      </c>
      <c r="U38" s="156">
        <f t="shared" si="6"/>
        <v>0</v>
      </c>
      <c r="V38" s="156"/>
      <c r="W38" s="156" t="s">
        <v>146</v>
      </c>
      <c r="X38" s="147"/>
      <c r="Y38" s="147"/>
      <c r="Z38" s="147"/>
      <c r="AA38" s="147"/>
      <c r="AB38" s="147"/>
      <c r="AC38" s="147"/>
      <c r="AD38" s="147"/>
      <c r="AE38" s="147"/>
      <c r="AF38" s="147" t="s">
        <v>147</v>
      </c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</row>
    <row r="39" spans="1:59" outlineLevel="1">
      <c r="A39" s="171">
        <v>22</v>
      </c>
      <c r="B39" s="172" t="s">
        <v>183</v>
      </c>
      <c r="C39" s="180" t="s">
        <v>184</v>
      </c>
      <c r="D39" s="173" t="s">
        <v>182</v>
      </c>
      <c r="E39" s="174">
        <v>3.1680000000000001</v>
      </c>
      <c r="F39" s="175"/>
      <c r="G39" s="176">
        <f t="shared" si="0"/>
        <v>0</v>
      </c>
      <c r="H39" s="175">
        <v>206</v>
      </c>
      <c r="I39" s="176">
        <f t="shared" si="1"/>
        <v>652.61</v>
      </c>
      <c r="J39" s="175">
        <v>0</v>
      </c>
      <c r="K39" s="176">
        <f t="shared" si="2"/>
        <v>0</v>
      </c>
      <c r="L39" s="176">
        <v>21</v>
      </c>
      <c r="M39" s="176">
        <f t="shared" si="3"/>
        <v>0</v>
      </c>
      <c r="N39" s="176">
        <v>4.64E-3</v>
      </c>
      <c r="O39" s="176">
        <f t="shared" si="4"/>
        <v>0.01</v>
      </c>
      <c r="P39" s="176">
        <v>0</v>
      </c>
      <c r="Q39" s="176">
        <f t="shared" si="5"/>
        <v>0</v>
      </c>
      <c r="R39" s="176" t="s">
        <v>144</v>
      </c>
      <c r="S39" s="177" t="s">
        <v>121</v>
      </c>
      <c r="T39" s="156">
        <v>0</v>
      </c>
      <c r="U39" s="156">
        <f t="shared" si="6"/>
        <v>0</v>
      </c>
      <c r="V39" s="156"/>
      <c r="W39" s="156" t="s">
        <v>146</v>
      </c>
      <c r="X39" s="147"/>
      <c r="Y39" s="147"/>
      <c r="Z39" s="147"/>
      <c r="AA39" s="147"/>
      <c r="AB39" s="147"/>
      <c r="AC39" s="147"/>
      <c r="AD39" s="147"/>
      <c r="AE39" s="147"/>
      <c r="AF39" s="147" t="s">
        <v>147</v>
      </c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</row>
    <row r="40" spans="1:59" outlineLevel="1">
      <c r="A40" s="164">
        <v>23</v>
      </c>
      <c r="B40" s="165" t="s">
        <v>185</v>
      </c>
      <c r="C40" s="181" t="s">
        <v>186</v>
      </c>
      <c r="D40" s="166" t="s">
        <v>159</v>
      </c>
      <c r="E40" s="167">
        <v>0.11123</v>
      </c>
      <c r="F40" s="168"/>
      <c r="G40" s="169">
        <f t="shared" si="0"/>
        <v>0</v>
      </c>
      <c r="H40" s="168">
        <v>0</v>
      </c>
      <c r="I40" s="169">
        <f t="shared" si="1"/>
        <v>0</v>
      </c>
      <c r="J40" s="168">
        <v>1324</v>
      </c>
      <c r="K40" s="169">
        <f t="shared" si="2"/>
        <v>147.27000000000001</v>
      </c>
      <c r="L40" s="169">
        <v>21</v>
      </c>
      <c r="M40" s="169">
        <f t="shared" si="3"/>
        <v>0</v>
      </c>
      <c r="N40" s="169">
        <v>0</v>
      </c>
      <c r="O40" s="169">
        <f t="shared" si="4"/>
        <v>0</v>
      </c>
      <c r="P40" s="169">
        <v>0</v>
      </c>
      <c r="Q40" s="169">
        <f t="shared" si="5"/>
        <v>0</v>
      </c>
      <c r="R40" s="169"/>
      <c r="S40" s="170" t="s">
        <v>121</v>
      </c>
      <c r="T40" s="156">
        <v>3.327</v>
      </c>
      <c r="U40" s="156">
        <f t="shared" si="6"/>
        <v>0.37</v>
      </c>
      <c r="V40" s="156"/>
      <c r="W40" s="156" t="s">
        <v>160</v>
      </c>
      <c r="X40" s="147"/>
      <c r="Y40" s="147"/>
      <c r="Z40" s="147"/>
      <c r="AA40" s="147"/>
      <c r="AB40" s="147"/>
      <c r="AC40" s="147"/>
      <c r="AD40" s="147"/>
      <c r="AE40" s="147"/>
      <c r="AF40" s="147" t="s">
        <v>161</v>
      </c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</row>
    <row r="41" spans="1:59">
      <c r="A41" s="3"/>
      <c r="B41" s="4"/>
      <c r="C41" s="182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AD41">
        <v>15</v>
      </c>
      <c r="AE41">
        <v>21</v>
      </c>
      <c r="AF41" t="s">
        <v>104</v>
      </c>
    </row>
    <row r="42" spans="1:59">
      <c r="A42" s="150"/>
      <c r="B42" s="151" t="s">
        <v>31</v>
      </c>
      <c r="C42" s="183"/>
      <c r="D42" s="152"/>
      <c r="E42" s="153"/>
      <c r="F42" s="153"/>
      <c r="G42" s="178">
        <f>G8+G12+G23+G25+G27+G32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AD42">
        <f>SUMIF(L7:L40,AD41,G7:G40)</f>
        <v>0</v>
      </c>
      <c r="AE42">
        <f>SUMIF(L7:L40,AE41,G7:G40)</f>
        <v>0</v>
      </c>
      <c r="AF42" t="s">
        <v>187</v>
      </c>
    </row>
    <row r="43" spans="1:59">
      <c r="A43" s="3"/>
      <c r="B43" s="4"/>
      <c r="C43" s="182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59">
      <c r="A44" s="3"/>
      <c r="B44" s="4"/>
      <c r="C44" s="182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59">
      <c r="A45" s="263" t="s">
        <v>188</v>
      </c>
      <c r="B45" s="263"/>
      <c r="C45" s="264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59">
      <c r="A46" s="240"/>
      <c r="B46" s="241"/>
      <c r="C46" s="242"/>
      <c r="D46" s="241"/>
      <c r="E46" s="241"/>
      <c r="F46" s="241"/>
      <c r="G46" s="24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AF46" t="s">
        <v>189</v>
      </c>
    </row>
    <row r="47" spans="1:59">
      <c r="A47" s="244"/>
      <c r="B47" s="245"/>
      <c r="C47" s="246"/>
      <c r="D47" s="245"/>
      <c r="E47" s="245"/>
      <c r="F47" s="245"/>
      <c r="G47" s="247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59">
      <c r="A48" s="244"/>
      <c r="B48" s="245"/>
      <c r="C48" s="246"/>
      <c r="D48" s="245"/>
      <c r="E48" s="245"/>
      <c r="F48" s="245"/>
      <c r="G48" s="247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32">
      <c r="A49" s="244"/>
      <c r="B49" s="245"/>
      <c r="C49" s="246"/>
      <c r="D49" s="245"/>
      <c r="E49" s="245"/>
      <c r="F49" s="245"/>
      <c r="G49" s="24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32">
      <c r="A50" s="248"/>
      <c r="B50" s="249"/>
      <c r="C50" s="250"/>
      <c r="D50" s="249"/>
      <c r="E50" s="249"/>
      <c r="F50" s="249"/>
      <c r="G50" s="25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32">
      <c r="A51" s="3"/>
      <c r="B51" s="4"/>
      <c r="C51" s="182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32">
      <c r="C52" s="184"/>
      <c r="D52" s="10"/>
      <c r="AF52" t="s">
        <v>190</v>
      </c>
    </row>
    <row r="53" spans="1:32">
      <c r="D53" s="10"/>
    </row>
    <row r="54" spans="1:32">
      <c r="D54" s="10"/>
    </row>
    <row r="55" spans="1:32">
      <c r="D55" s="10"/>
    </row>
    <row r="56" spans="1:32">
      <c r="D56" s="10"/>
    </row>
    <row r="57" spans="1:32">
      <c r="D57" s="10"/>
    </row>
    <row r="58" spans="1:32">
      <c r="D58" s="10"/>
    </row>
    <row r="59" spans="1:32">
      <c r="D59" s="10"/>
    </row>
    <row r="60" spans="1:32">
      <c r="D60" s="10"/>
    </row>
    <row r="61" spans="1:32">
      <c r="D61" s="10"/>
    </row>
    <row r="62" spans="1:32">
      <c r="D62" s="10"/>
    </row>
    <row r="63" spans="1:32">
      <c r="D63" s="10"/>
    </row>
    <row r="64" spans="1:32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10">
    <mergeCell ref="A1:G1"/>
    <mergeCell ref="C2:G2"/>
    <mergeCell ref="C3:G3"/>
    <mergeCell ref="C4:G4"/>
    <mergeCell ref="A45:C45"/>
    <mergeCell ref="A46:G50"/>
    <mergeCell ref="C18:G18"/>
    <mergeCell ref="C29:G29"/>
    <mergeCell ref="C30:G30"/>
    <mergeCell ref="C31:G3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G5000"/>
  <sheetViews>
    <sheetView tabSelected="1" workbookViewId="0">
      <pane ySplit="7" topLeftCell="A38" activePane="bottomLeft" state="frozen"/>
      <selection pane="bottomLeft" activeCell="C64" sqref="C64"/>
    </sheetView>
  </sheetViews>
  <sheetFormatPr defaultRowHeight="12.75" outlineLevelRow="1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3" width="0" hidden="1" customWidth="1"/>
    <col min="28" max="28" width="0" hidden="1" customWidth="1"/>
    <col min="30" max="40" width="0" hidden="1" customWidth="1"/>
  </cols>
  <sheetData>
    <row r="1" spans="1:59" ht="15.75" customHeight="1">
      <c r="A1" s="256" t="s">
        <v>7</v>
      </c>
      <c r="B1" s="256"/>
      <c r="C1" s="256"/>
      <c r="D1" s="256"/>
      <c r="E1" s="256"/>
      <c r="F1" s="256"/>
      <c r="G1" s="256"/>
      <c r="AF1" t="s">
        <v>92</v>
      </c>
    </row>
    <row r="2" spans="1:59" ht="24.95" customHeight="1">
      <c r="A2" s="139" t="s">
        <v>8</v>
      </c>
      <c r="B2" s="49" t="s">
        <v>41</v>
      </c>
      <c r="C2" s="257" t="s">
        <v>42</v>
      </c>
      <c r="D2" s="258"/>
      <c r="E2" s="258"/>
      <c r="F2" s="258"/>
      <c r="G2" s="259"/>
      <c r="AF2" t="s">
        <v>93</v>
      </c>
    </row>
    <row r="3" spans="1:59" ht="24.95" customHeight="1">
      <c r="A3" s="139" t="s">
        <v>9</v>
      </c>
      <c r="B3" s="49" t="s">
        <v>48</v>
      </c>
      <c r="C3" s="257" t="s">
        <v>49</v>
      </c>
      <c r="D3" s="258"/>
      <c r="E3" s="258"/>
      <c r="F3" s="258"/>
      <c r="G3" s="259"/>
      <c r="AB3" s="121" t="s">
        <v>93</v>
      </c>
      <c r="AF3" t="s">
        <v>94</v>
      </c>
    </row>
    <row r="4" spans="1:59" ht="24.95" customHeight="1">
      <c r="A4" s="140" t="s">
        <v>10</v>
      </c>
      <c r="B4" s="141" t="s">
        <v>41</v>
      </c>
      <c r="C4" s="260" t="s">
        <v>47</v>
      </c>
      <c r="D4" s="261"/>
      <c r="E4" s="261"/>
      <c r="F4" s="261"/>
      <c r="G4" s="262"/>
      <c r="AF4" t="s">
        <v>95</v>
      </c>
    </row>
    <row r="5" spans="1:59">
      <c r="D5" s="10"/>
    </row>
    <row r="6" spans="1:59" ht="38.25">
      <c r="A6" s="143" t="s">
        <v>96</v>
      </c>
      <c r="B6" s="145" t="s">
        <v>97</v>
      </c>
      <c r="C6" s="145" t="s">
        <v>98</v>
      </c>
      <c r="D6" s="144" t="s">
        <v>99</v>
      </c>
      <c r="E6" s="143" t="s">
        <v>100</v>
      </c>
      <c r="F6" s="142" t="s">
        <v>101</v>
      </c>
      <c r="G6" s="143" t="s">
        <v>31</v>
      </c>
      <c r="H6" s="146" t="s">
        <v>32</v>
      </c>
      <c r="I6" s="146" t="s">
        <v>102</v>
      </c>
      <c r="J6" s="146" t="s">
        <v>33</v>
      </c>
      <c r="K6" s="146" t="s">
        <v>103</v>
      </c>
      <c r="L6" s="146" t="s">
        <v>104</v>
      </c>
      <c r="M6" s="146" t="s">
        <v>105</v>
      </c>
      <c r="N6" s="146" t="s">
        <v>106</v>
      </c>
      <c r="O6" s="146" t="s">
        <v>107</v>
      </c>
      <c r="P6" s="146" t="s">
        <v>108</v>
      </c>
      <c r="Q6" s="146" t="s">
        <v>109</v>
      </c>
      <c r="R6" s="146" t="s">
        <v>110</v>
      </c>
      <c r="S6" s="146" t="s">
        <v>111</v>
      </c>
      <c r="T6" s="146" t="s">
        <v>112</v>
      </c>
      <c r="U6" s="146" t="s">
        <v>113</v>
      </c>
      <c r="V6" s="146" t="s">
        <v>114</v>
      </c>
      <c r="W6" s="146" t="s">
        <v>115</v>
      </c>
    </row>
    <row r="7" spans="1:59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59">
      <c r="A8" s="158" t="s">
        <v>116</v>
      </c>
      <c r="B8" s="159" t="s">
        <v>60</v>
      </c>
      <c r="C8" s="179" t="s">
        <v>61</v>
      </c>
      <c r="D8" s="160"/>
      <c r="E8" s="161"/>
      <c r="F8" s="162"/>
      <c r="G8" s="162">
        <f>SUMIF(AF9:AF13,"&lt;&gt;NOR",G9:G13)</f>
        <v>0</v>
      </c>
      <c r="H8" s="162"/>
      <c r="I8" s="162">
        <f>SUM(I9:I13)</f>
        <v>0</v>
      </c>
      <c r="J8" s="162"/>
      <c r="K8" s="162">
        <f>SUM(K9:K13)</f>
        <v>24451.95</v>
      </c>
      <c r="L8" s="162"/>
      <c r="M8" s="162">
        <f>SUM(M9:M13)</f>
        <v>0</v>
      </c>
      <c r="N8" s="162"/>
      <c r="O8" s="162">
        <f>SUM(O9:O13)</f>
        <v>0</v>
      </c>
      <c r="P8" s="162"/>
      <c r="Q8" s="162">
        <f>SUM(Q9:Q13)</f>
        <v>0</v>
      </c>
      <c r="R8" s="162"/>
      <c r="S8" s="163"/>
      <c r="T8" s="157"/>
      <c r="U8" s="157">
        <f>SUM(U9:U13)</f>
        <v>56.500000000000007</v>
      </c>
      <c r="V8" s="157"/>
      <c r="W8" s="157"/>
      <c r="AF8" t="s">
        <v>117</v>
      </c>
    </row>
    <row r="9" spans="1:59" outlineLevel="1">
      <c r="A9" s="171">
        <v>1</v>
      </c>
      <c r="B9" s="172" t="s">
        <v>118</v>
      </c>
      <c r="C9" s="180" t="s">
        <v>119</v>
      </c>
      <c r="D9" s="173" t="s">
        <v>120</v>
      </c>
      <c r="E9" s="174">
        <v>78.5</v>
      </c>
      <c r="F9" s="175"/>
      <c r="G9" s="176">
        <f>ROUND(E9*F9,2)</f>
        <v>0</v>
      </c>
      <c r="H9" s="175">
        <v>0</v>
      </c>
      <c r="I9" s="176">
        <f>ROUND(E9*H9,2)</f>
        <v>0</v>
      </c>
      <c r="J9" s="175">
        <v>77.5</v>
      </c>
      <c r="K9" s="176">
        <f>ROUND(E9*J9,2)</f>
        <v>6083.75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7" t="s">
        <v>121</v>
      </c>
      <c r="T9" s="156">
        <v>0.20899999999999999</v>
      </c>
      <c r="U9" s="156">
        <f>ROUND(E9*T9,2)</f>
        <v>16.41</v>
      </c>
      <c r="V9" s="156"/>
      <c r="W9" s="156" t="s">
        <v>122</v>
      </c>
      <c r="X9" s="147"/>
      <c r="Y9" s="147"/>
      <c r="Z9" s="147"/>
      <c r="AA9" s="147"/>
      <c r="AB9" s="147"/>
      <c r="AC9" s="147"/>
      <c r="AD9" s="147"/>
      <c r="AE9" s="147"/>
      <c r="AF9" s="147" t="s">
        <v>123</v>
      </c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</row>
    <row r="10" spans="1:59" outlineLevel="1">
      <c r="A10" s="171">
        <v>2</v>
      </c>
      <c r="B10" s="172" t="s">
        <v>191</v>
      </c>
      <c r="C10" s="180" t="s">
        <v>192</v>
      </c>
      <c r="D10" s="173" t="s">
        <v>126</v>
      </c>
      <c r="E10" s="174">
        <v>7.85</v>
      </c>
      <c r="F10" s="175"/>
      <c r="G10" s="176">
        <f>ROUND(E10*F10,2)</f>
        <v>0</v>
      </c>
      <c r="H10" s="175">
        <v>0</v>
      </c>
      <c r="I10" s="176">
        <f>ROUND(E10*H10,2)</f>
        <v>0</v>
      </c>
      <c r="J10" s="175">
        <v>94.9</v>
      </c>
      <c r="K10" s="176">
        <f>ROUND(E10*J10,2)</f>
        <v>744.97</v>
      </c>
      <c r="L10" s="176">
        <v>21</v>
      </c>
      <c r="M10" s="176">
        <f>G10*(1+L10/100)</f>
        <v>0</v>
      </c>
      <c r="N10" s="176">
        <v>0</v>
      </c>
      <c r="O10" s="176">
        <f>ROUND(E10*N10,2)</f>
        <v>0</v>
      </c>
      <c r="P10" s="176">
        <v>0</v>
      </c>
      <c r="Q10" s="176">
        <f>ROUND(E10*P10,2)</f>
        <v>0</v>
      </c>
      <c r="R10" s="176"/>
      <c r="S10" s="177" t="s">
        <v>121</v>
      </c>
      <c r="T10" s="156">
        <v>9.5200000000000007E-2</v>
      </c>
      <c r="U10" s="156">
        <f>ROUND(E10*T10,2)</f>
        <v>0.75</v>
      </c>
      <c r="V10" s="156"/>
      <c r="W10" s="156" t="s">
        <v>122</v>
      </c>
      <c r="X10" s="147"/>
      <c r="Y10" s="147"/>
      <c r="Z10" s="147"/>
      <c r="AA10" s="147"/>
      <c r="AB10" s="147"/>
      <c r="AC10" s="147"/>
      <c r="AD10" s="147"/>
      <c r="AE10" s="147"/>
      <c r="AF10" s="147" t="s">
        <v>123</v>
      </c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</row>
    <row r="11" spans="1:59" outlineLevel="1">
      <c r="A11" s="171">
        <v>3</v>
      </c>
      <c r="B11" s="172" t="s">
        <v>193</v>
      </c>
      <c r="C11" s="180" t="s">
        <v>194</v>
      </c>
      <c r="D11" s="173" t="s">
        <v>126</v>
      </c>
      <c r="E11" s="174">
        <v>9.09</v>
      </c>
      <c r="F11" s="175"/>
      <c r="G11" s="176">
        <f>ROUND(E11*F11,2)</f>
        <v>0</v>
      </c>
      <c r="H11" s="175">
        <v>0</v>
      </c>
      <c r="I11" s="176">
        <f>ROUND(E11*H11,2)</f>
        <v>0</v>
      </c>
      <c r="J11" s="175">
        <v>1477</v>
      </c>
      <c r="K11" s="176">
        <f>ROUND(E11*J11,2)</f>
        <v>13425.93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6"/>
      <c r="S11" s="177" t="s">
        <v>121</v>
      </c>
      <c r="T11" s="156">
        <v>3.1309999999999998</v>
      </c>
      <c r="U11" s="156">
        <f>ROUND(E11*T11,2)</f>
        <v>28.46</v>
      </c>
      <c r="V11" s="156"/>
      <c r="W11" s="156" t="s">
        <v>122</v>
      </c>
      <c r="X11" s="147"/>
      <c r="Y11" s="147"/>
      <c r="Z11" s="147"/>
      <c r="AA11" s="147"/>
      <c r="AB11" s="147"/>
      <c r="AC11" s="147"/>
      <c r="AD11" s="147"/>
      <c r="AE11" s="147"/>
      <c r="AF11" s="147" t="s">
        <v>123</v>
      </c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</row>
    <row r="12" spans="1:59" outlineLevel="1">
      <c r="A12" s="171">
        <v>4</v>
      </c>
      <c r="B12" s="172" t="s">
        <v>127</v>
      </c>
      <c r="C12" s="180" t="s">
        <v>128</v>
      </c>
      <c r="D12" s="173" t="s">
        <v>126</v>
      </c>
      <c r="E12" s="174">
        <v>9.09</v>
      </c>
      <c r="F12" s="175"/>
      <c r="G12" s="176">
        <f>ROUND(E12*F12,2)</f>
        <v>0</v>
      </c>
      <c r="H12" s="175">
        <v>0</v>
      </c>
      <c r="I12" s="176">
        <f>ROUND(E12*H12,2)</f>
        <v>0</v>
      </c>
      <c r="J12" s="175">
        <v>45.5</v>
      </c>
      <c r="K12" s="176">
        <f>ROUND(E12*J12,2)</f>
        <v>413.6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/>
      <c r="S12" s="177" t="s">
        <v>121</v>
      </c>
      <c r="T12" s="156">
        <v>7.3999999999999996E-2</v>
      </c>
      <c r="U12" s="156">
        <f>ROUND(E12*T12,2)</f>
        <v>0.67</v>
      </c>
      <c r="V12" s="156"/>
      <c r="W12" s="156" t="s">
        <v>122</v>
      </c>
      <c r="X12" s="147"/>
      <c r="Y12" s="147"/>
      <c r="Z12" s="147"/>
      <c r="AA12" s="147"/>
      <c r="AB12" s="147"/>
      <c r="AC12" s="147"/>
      <c r="AD12" s="147"/>
      <c r="AE12" s="147"/>
      <c r="AF12" s="147" t="s">
        <v>123</v>
      </c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</row>
    <row r="13" spans="1:59" outlineLevel="1">
      <c r="A13" s="171">
        <v>5</v>
      </c>
      <c r="B13" s="172" t="s">
        <v>195</v>
      </c>
      <c r="C13" s="180" t="s">
        <v>196</v>
      </c>
      <c r="D13" s="173" t="s">
        <v>120</v>
      </c>
      <c r="E13" s="174">
        <v>78.5</v>
      </c>
      <c r="F13" s="175"/>
      <c r="G13" s="176">
        <f>ROUND(E13*F13,2)</f>
        <v>0</v>
      </c>
      <c r="H13" s="175">
        <v>0</v>
      </c>
      <c r="I13" s="176">
        <f>ROUND(E13*H13,2)</f>
        <v>0</v>
      </c>
      <c r="J13" s="175">
        <v>48.2</v>
      </c>
      <c r="K13" s="176">
        <f>ROUND(E13*J13,2)</f>
        <v>3783.7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/>
      <c r="S13" s="177" t="s">
        <v>121</v>
      </c>
      <c r="T13" s="156">
        <v>0.13</v>
      </c>
      <c r="U13" s="156">
        <f>ROUND(E13*T13,2)</f>
        <v>10.210000000000001</v>
      </c>
      <c r="V13" s="156"/>
      <c r="W13" s="156" t="s">
        <v>122</v>
      </c>
      <c r="X13" s="147"/>
      <c r="Y13" s="147"/>
      <c r="Z13" s="147"/>
      <c r="AA13" s="147"/>
      <c r="AB13" s="147"/>
      <c r="AC13" s="147"/>
      <c r="AD13" s="147"/>
      <c r="AE13" s="147"/>
      <c r="AF13" s="147" t="s">
        <v>123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</row>
    <row r="14" spans="1:59">
      <c r="A14" s="158" t="s">
        <v>116</v>
      </c>
      <c r="B14" s="159" t="s">
        <v>62</v>
      </c>
      <c r="C14" s="179" t="s">
        <v>63</v>
      </c>
      <c r="D14" s="160"/>
      <c r="E14" s="161"/>
      <c r="F14" s="162"/>
      <c r="G14" s="162">
        <f>SUMIF(AF15:AF22,"&lt;&gt;NOR",G15:G22)</f>
        <v>0</v>
      </c>
      <c r="H14" s="162"/>
      <c r="I14" s="162">
        <f>SUM(I15:I22)</f>
        <v>4772.59</v>
      </c>
      <c r="J14" s="162"/>
      <c r="K14" s="162">
        <f>SUM(K15:K22)</f>
        <v>7824.08</v>
      </c>
      <c r="L14" s="162"/>
      <c r="M14" s="162">
        <f>SUM(M15:M22)</f>
        <v>0</v>
      </c>
      <c r="N14" s="162"/>
      <c r="O14" s="162">
        <f>SUM(O15:O22)</f>
        <v>3.0900000000000003</v>
      </c>
      <c r="P14" s="162"/>
      <c r="Q14" s="162">
        <f>SUM(Q15:Q22)</f>
        <v>0</v>
      </c>
      <c r="R14" s="162"/>
      <c r="S14" s="163"/>
      <c r="T14" s="157"/>
      <c r="U14" s="157">
        <f>SUM(U15:U22)</f>
        <v>18.840000000000003</v>
      </c>
      <c r="V14" s="157"/>
      <c r="W14" s="157"/>
      <c r="AF14" t="s">
        <v>117</v>
      </c>
    </row>
    <row r="15" spans="1:59" ht="22.5" outlineLevel="1">
      <c r="A15" s="171">
        <v>6</v>
      </c>
      <c r="B15" s="172" t="s">
        <v>129</v>
      </c>
      <c r="C15" s="180" t="s">
        <v>130</v>
      </c>
      <c r="D15" s="173" t="s">
        <v>131</v>
      </c>
      <c r="E15" s="174">
        <v>10</v>
      </c>
      <c r="F15" s="175"/>
      <c r="G15" s="176">
        <f t="shared" ref="G15:G22" si="0">ROUND(E15*F15,2)</f>
        <v>0</v>
      </c>
      <c r="H15" s="175">
        <v>0</v>
      </c>
      <c r="I15" s="176">
        <f t="shared" ref="I15:I22" si="1">ROUND(E15*H15,2)</f>
        <v>0</v>
      </c>
      <c r="J15" s="175">
        <v>244.5</v>
      </c>
      <c r="K15" s="176">
        <f t="shared" ref="K15:K22" si="2">ROUND(E15*J15,2)</f>
        <v>2445</v>
      </c>
      <c r="L15" s="176">
        <v>21</v>
      </c>
      <c r="M15" s="176">
        <f t="shared" ref="M15:M22" si="3">G15*(1+L15/100)</f>
        <v>0</v>
      </c>
      <c r="N15" s="176">
        <v>0</v>
      </c>
      <c r="O15" s="176">
        <f t="shared" ref="O15:O22" si="4">ROUND(E15*N15,2)</f>
        <v>0</v>
      </c>
      <c r="P15" s="176">
        <v>0</v>
      </c>
      <c r="Q15" s="176">
        <f t="shared" ref="Q15:Q22" si="5">ROUND(E15*P15,2)</f>
        <v>0</v>
      </c>
      <c r="R15" s="176"/>
      <c r="S15" s="177" t="s">
        <v>121</v>
      </c>
      <c r="T15" s="156">
        <v>0.53600000000000003</v>
      </c>
      <c r="U15" s="156">
        <f t="shared" ref="U15:U22" si="6">ROUND(E15*T15,2)</f>
        <v>5.36</v>
      </c>
      <c r="V15" s="156"/>
      <c r="W15" s="156" t="s">
        <v>122</v>
      </c>
      <c r="X15" s="147"/>
      <c r="Y15" s="147"/>
      <c r="Z15" s="147"/>
      <c r="AA15" s="147"/>
      <c r="AB15" s="147"/>
      <c r="AC15" s="147"/>
      <c r="AD15" s="147"/>
      <c r="AE15" s="147"/>
      <c r="AF15" s="147" t="s">
        <v>123</v>
      </c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</row>
    <row r="16" spans="1:59" outlineLevel="1">
      <c r="A16" s="171">
        <v>7</v>
      </c>
      <c r="B16" s="172" t="s">
        <v>134</v>
      </c>
      <c r="C16" s="180" t="s">
        <v>135</v>
      </c>
      <c r="D16" s="173" t="s">
        <v>131</v>
      </c>
      <c r="E16" s="174">
        <v>10</v>
      </c>
      <c r="F16" s="175"/>
      <c r="G16" s="176">
        <f t="shared" si="0"/>
        <v>0</v>
      </c>
      <c r="H16" s="175">
        <v>0.63</v>
      </c>
      <c r="I16" s="176">
        <f t="shared" si="1"/>
        <v>6.3</v>
      </c>
      <c r="J16" s="175">
        <v>66.97</v>
      </c>
      <c r="K16" s="176">
        <f t="shared" si="2"/>
        <v>669.7</v>
      </c>
      <c r="L16" s="176">
        <v>21</v>
      </c>
      <c r="M16" s="176">
        <f t="shared" si="3"/>
        <v>0</v>
      </c>
      <c r="N16" s="176">
        <v>0</v>
      </c>
      <c r="O16" s="176">
        <f t="shared" si="4"/>
        <v>0</v>
      </c>
      <c r="P16" s="176">
        <v>0</v>
      </c>
      <c r="Q16" s="176">
        <f t="shared" si="5"/>
        <v>0</v>
      </c>
      <c r="R16" s="176"/>
      <c r="S16" s="177" t="s">
        <v>121</v>
      </c>
      <c r="T16" s="156">
        <v>0.16200000000000001</v>
      </c>
      <c r="U16" s="156">
        <f t="shared" si="6"/>
        <v>1.62</v>
      </c>
      <c r="V16" s="156"/>
      <c r="W16" s="156" t="s">
        <v>122</v>
      </c>
      <c r="X16" s="147"/>
      <c r="Y16" s="147"/>
      <c r="Z16" s="147"/>
      <c r="AA16" s="147"/>
      <c r="AB16" s="147"/>
      <c r="AC16" s="147"/>
      <c r="AD16" s="147"/>
      <c r="AE16" s="147"/>
      <c r="AF16" s="147" t="s">
        <v>123</v>
      </c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</row>
    <row r="17" spans="1:59" outlineLevel="1">
      <c r="A17" s="171">
        <v>8</v>
      </c>
      <c r="B17" s="172" t="s">
        <v>136</v>
      </c>
      <c r="C17" s="180" t="s">
        <v>137</v>
      </c>
      <c r="D17" s="173" t="s">
        <v>131</v>
      </c>
      <c r="E17" s="174">
        <v>10</v>
      </c>
      <c r="F17" s="175"/>
      <c r="G17" s="176">
        <f t="shared" si="0"/>
        <v>0</v>
      </c>
      <c r="H17" s="175">
        <v>33.159999999999997</v>
      </c>
      <c r="I17" s="176">
        <f t="shared" si="1"/>
        <v>331.6</v>
      </c>
      <c r="J17" s="175">
        <v>237.84</v>
      </c>
      <c r="K17" s="176">
        <f t="shared" si="2"/>
        <v>2378.4</v>
      </c>
      <c r="L17" s="176">
        <v>21</v>
      </c>
      <c r="M17" s="176">
        <f t="shared" si="3"/>
        <v>0</v>
      </c>
      <c r="N17" s="176">
        <v>4.4999999999999999E-4</v>
      </c>
      <c r="O17" s="176">
        <f t="shared" si="4"/>
        <v>0</v>
      </c>
      <c r="P17" s="176">
        <v>0</v>
      </c>
      <c r="Q17" s="176">
        <f t="shared" si="5"/>
        <v>0</v>
      </c>
      <c r="R17" s="176"/>
      <c r="S17" s="177" t="s">
        <v>121</v>
      </c>
      <c r="T17" s="156">
        <v>0.57099999999999995</v>
      </c>
      <c r="U17" s="156">
        <f t="shared" si="6"/>
        <v>5.71</v>
      </c>
      <c r="V17" s="156"/>
      <c r="W17" s="156" t="s">
        <v>122</v>
      </c>
      <c r="X17" s="147"/>
      <c r="Y17" s="147"/>
      <c r="Z17" s="147"/>
      <c r="AA17" s="147"/>
      <c r="AB17" s="147"/>
      <c r="AC17" s="147"/>
      <c r="AD17" s="147"/>
      <c r="AE17" s="147"/>
      <c r="AF17" s="147" t="s">
        <v>123</v>
      </c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</row>
    <row r="18" spans="1:59" outlineLevel="1">
      <c r="A18" s="171">
        <v>9</v>
      </c>
      <c r="B18" s="172" t="s">
        <v>197</v>
      </c>
      <c r="C18" s="180" t="s">
        <v>198</v>
      </c>
      <c r="D18" s="173" t="s">
        <v>120</v>
      </c>
      <c r="E18" s="174">
        <v>38.465000000000003</v>
      </c>
      <c r="F18" s="175"/>
      <c r="G18" s="176">
        <f t="shared" si="0"/>
        <v>0</v>
      </c>
      <c r="H18" s="175">
        <v>0</v>
      </c>
      <c r="I18" s="176">
        <f t="shared" si="1"/>
        <v>0</v>
      </c>
      <c r="J18" s="175">
        <v>60.6</v>
      </c>
      <c r="K18" s="176">
        <f t="shared" si="2"/>
        <v>2330.98</v>
      </c>
      <c r="L18" s="176">
        <v>21</v>
      </c>
      <c r="M18" s="176">
        <f t="shared" si="3"/>
        <v>0</v>
      </c>
      <c r="N18" s="176">
        <v>0</v>
      </c>
      <c r="O18" s="176">
        <f t="shared" si="4"/>
        <v>0</v>
      </c>
      <c r="P18" s="176">
        <v>0</v>
      </c>
      <c r="Q18" s="176">
        <f t="shared" si="5"/>
        <v>0</v>
      </c>
      <c r="R18" s="176"/>
      <c r="S18" s="177" t="s">
        <v>121</v>
      </c>
      <c r="T18" s="156">
        <v>0.16</v>
      </c>
      <c r="U18" s="156">
        <f t="shared" si="6"/>
        <v>6.15</v>
      </c>
      <c r="V18" s="156"/>
      <c r="W18" s="156" t="s">
        <v>122</v>
      </c>
      <c r="X18" s="147"/>
      <c r="Y18" s="147"/>
      <c r="Z18" s="147"/>
      <c r="AA18" s="147"/>
      <c r="AB18" s="147"/>
      <c r="AC18" s="147"/>
      <c r="AD18" s="147"/>
      <c r="AE18" s="147"/>
      <c r="AF18" s="147" t="s">
        <v>123</v>
      </c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</row>
    <row r="19" spans="1:59" outlineLevel="1">
      <c r="A19" s="171">
        <v>10</v>
      </c>
      <c r="B19" s="172" t="s">
        <v>199</v>
      </c>
      <c r="C19" s="180" t="s">
        <v>200</v>
      </c>
      <c r="D19" s="173" t="s">
        <v>131</v>
      </c>
      <c r="E19" s="174">
        <v>10</v>
      </c>
      <c r="F19" s="175"/>
      <c r="G19" s="176">
        <f t="shared" si="0"/>
        <v>0</v>
      </c>
      <c r="H19" s="175">
        <v>12.7</v>
      </c>
      <c r="I19" s="176">
        <f t="shared" si="1"/>
        <v>127</v>
      </c>
      <c r="J19" s="175">
        <v>0</v>
      </c>
      <c r="K19" s="176">
        <f t="shared" si="2"/>
        <v>0</v>
      </c>
      <c r="L19" s="176">
        <v>21</v>
      </c>
      <c r="M19" s="176">
        <f t="shared" si="3"/>
        <v>0</v>
      </c>
      <c r="N19" s="176">
        <v>5.9999999999999995E-4</v>
      </c>
      <c r="O19" s="176">
        <f t="shared" si="4"/>
        <v>0.01</v>
      </c>
      <c r="P19" s="176">
        <v>0</v>
      </c>
      <c r="Q19" s="176">
        <f t="shared" si="5"/>
        <v>0</v>
      </c>
      <c r="R19" s="176" t="s">
        <v>144</v>
      </c>
      <c r="S19" s="177" t="s">
        <v>121</v>
      </c>
      <c r="T19" s="156">
        <v>0</v>
      </c>
      <c r="U19" s="156">
        <f t="shared" si="6"/>
        <v>0</v>
      </c>
      <c r="V19" s="156"/>
      <c r="W19" s="156" t="s">
        <v>146</v>
      </c>
      <c r="X19" s="147"/>
      <c r="Y19" s="147"/>
      <c r="Z19" s="147"/>
      <c r="AA19" s="147"/>
      <c r="AB19" s="147"/>
      <c r="AC19" s="147"/>
      <c r="AD19" s="147"/>
      <c r="AE19" s="147"/>
      <c r="AF19" s="147" t="s">
        <v>147</v>
      </c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</row>
    <row r="20" spans="1:59" outlineLevel="1">
      <c r="A20" s="171">
        <v>11</v>
      </c>
      <c r="B20" s="172" t="s">
        <v>148</v>
      </c>
      <c r="C20" s="180" t="s">
        <v>149</v>
      </c>
      <c r="D20" s="173" t="s">
        <v>126</v>
      </c>
      <c r="E20" s="174">
        <v>1.25</v>
      </c>
      <c r="F20" s="175"/>
      <c r="G20" s="176">
        <f t="shared" si="0"/>
        <v>0</v>
      </c>
      <c r="H20" s="175">
        <v>935</v>
      </c>
      <c r="I20" s="176">
        <f t="shared" si="1"/>
        <v>1168.75</v>
      </c>
      <c r="J20" s="175">
        <v>0</v>
      </c>
      <c r="K20" s="176">
        <f t="shared" si="2"/>
        <v>0</v>
      </c>
      <c r="L20" s="176">
        <v>21</v>
      </c>
      <c r="M20" s="176">
        <f t="shared" si="3"/>
        <v>0</v>
      </c>
      <c r="N20" s="176">
        <v>0.6</v>
      </c>
      <c r="O20" s="176">
        <f t="shared" si="4"/>
        <v>0.75</v>
      </c>
      <c r="P20" s="176">
        <v>0</v>
      </c>
      <c r="Q20" s="176">
        <f t="shared" si="5"/>
        <v>0</v>
      </c>
      <c r="R20" s="176" t="s">
        <v>144</v>
      </c>
      <c r="S20" s="177" t="s">
        <v>121</v>
      </c>
      <c r="T20" s="156">
        <v>0</v>
      </c>
      <c r="U20" s="156">
        <f t="shared" si="6"/>
        <v>0</v>
      </c>
      <c r="V20" s="156"/>
      <c r="W20" s="156" t="s">
        <v>146</v>
      </c>
      <c r="X20" s="147"/>
      <c r="Y20" s="147"/>
      <c r="Z20" s="147"/>
      <c r="AA20" s="147"/>
      <c r="AB20" s="147"/>
      <c r="AC20" s="147"/>
      <c r="AD20" s="147"/>
      <c r="AE20" s="147"/>
      <c r="AF20" s="147" t="s">
        <v>147</v>
      </c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</row>
    <row r="21" spans="1:59" outlineLevel="1">
      <c r="A21" s="171">
        <v>12</v>
      </c>
      <c r="B21" s="172" t="s">
        <v>201</v>
      </c>
      <c r="C21" s="180" t="s">
        <v>202</v>
      </c>
      <c r="D21" s="173" t="s">
        <v>126</v>
      </c>
      <c r="E21" s="174">
        <v>3.8464999999999998</v>
      </c>
      <c r="F21" s="175"/>
      <c r="G21" s="176">
        <f t="shared" si="0"/>
        <v>0</v>
      </c>
      <c r="H21" s="175">
        <v>704</v>
      </c>
      <c r="I21" s="176">
        <f t="shared" si="1"/>
        <v>2707.94</v>
      </c>
      <c r="J21" s="175">
        <v>0</v>
      </c>
      <c r="K21" s="176">
        <f t="shared" si="2"/>
        <v>0</v>
      </c>
      <c r="L21" s="176">
        <v>21</v>
      </c>
      <c r="M21" s="176">
        <f t="shared" si="3"/>
        <v>0</v>
      </c>
      <c r="N21" s="176">
        <v>0.6</v>
      </c>
      <c r="O21" s="176">
        <f t="shared" si="4"/>
        <v>2.31</v>
      </c>
      <c r="P21" s="176">
        <v>0</v>
      </c>
      <c r="Q21" s="176">
        <f t="shared" si="5"/>
        <v>0</v>
      </c>
      <c r="R21" s="176" t="s">
        <v>144</v>
      </c>
      <c r="S21" s="177" t="s">
        <v>121</v>
      </c>
      <c r="T21" s="156">
        <v>0</v>
      </c>
      <c r="U21" s="156">
        <f t="shared" si="6"/>
        <v>0</v>
      </c>
      <c r="V21" s="156"/>
      <c r="W21" s="156" t="s">
        <v>146</v>
      </c>
      <c r="X21" s="147"/>
      <c r="Y21" s="147"/>
      <c r="Z21" s="147"/>
      <c r="AA21" s="147"/>
      <c r="AB21" s="147"/>
      <c r="AC21" s="147"/>
      <c r="AD21" s="147"/>
      <c r="AE21" s="147"/>
      <c r="AF21" s="147" t="s">
        <v>147</v>
      </c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</row>
    <row r="22" spans="1:59" outlineLevel="1">
      <c r="A22" s="171">
        <v>13</v>
      </c>
      <c r="B22" s="172" t="s">
        <v>153</v>
      </c>
      <c r="C22" s="180" t="s">
        <v>154</v>
      </c>
      <c r="D22" s="173" t="s">
        <v>131</v>
      </c>
      <c r="E22" s="174">
        <v>10</v>
      </c>
      <c r="F22" s="175"/>
      <c r="G22" s="176">
        <f t="shared" si="0"/>
        <v>0</v>
      </c>
      <c r="H22" s="175">
        <v>43.1</v>
      </c>
      <c r="I22" s="176">
        <f t="shared" si="1"/>
        <v>431</v>
      </c>
      <c r="J22" s="175">
        <v>0</v>
      </c>
      <c r="K22" s="176">
        <f t="shared" si="2"/>
        <v>0</v>
      </c>
      <c r="L22" s="176">
        <v>21</v>
      </c>
      <c r="M22" s="176">
        <f t="shared" si="3"/>
        <v>0</v>
      </c>
      <c r="N22" s="176">
        <v>1.6299999999999999E-3</v>
      </c>
      <c r="O22" s="176">
        <f t="shared" si="4"/>
        <v>0.02</v>
      </c>
      <c r="P22" s="176">
        <v>0</v>
      </c>
      <c r="Q22" s="176">
        <f t="shared" si="5"/>
        <v>0</v>
      </c>
      <c r="R22" s="176" t="s">
        <v>144</v>
      </c>
      <c r="S22" s="177" t="s">
        <v>121</v>
      </c>
      <c r="T22" s="156">
        <v>0</v>
      </c>
      <c r="U22" s="156">
        <f t="shared" si="6"/>
        <v>0</v>
      </c>
      <c r="V22" s="156"/>
      <c r="W22" s="156" t="s">
        <v>146</v>
      </c>
      <c r="X22" s="147"/>
      <c r="Y22" s="147"/>
      <c r="Z22" s="147"/>
      <c r="AA22" s="147"/>
      <c r="AB22" s="147"/>
      <c r="AC22" s="147"/>
      <c r="AD22" s="147"/>
      <c r="AE22" s="147"/>
      <c r="AF22" s="147" t="s">
        <v>147</v>
      </c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</row>
    <row r="23" spans="1:59">
      <c r="A23" s="158" t="s">
        <v>116</v>
      </c>
      <c r="B23" s="159" t="s">
        <v>64</v>
      </c>
      <c r="C23" s="179" t="s">
        <v>65</v>
      </c>
      <c r="D23" s="160"/>
      <c r="E23" s="161"/>
      <c r="F23" s="162"/>
      <c r="G23" s="162">
        <f>SUMIF(AF24:AF25,"&lt;&gt;NOR",G24:G25)</f>
        <v>0</v>
      </c>
      <c r="H23" s="162"/>
      <c r="I23" s="162">
        <f>SUM(I24:I25)</f>
        <v>24068.44</v>
      </c>
      <c r="J23" s="162"/>
      <c r="K23" s="162">
        <f>SUM(K24:K25)</f>
        <v>3114.92</v>
      </c>
      <c r="L23" s="162"/>
      <c r="M23" s="162">
        <f>SUM(M24:M25)</f>
        <v>0</v>
      </c>
      <c r="N23" s="162"/>
      <c r="O23" s="162">
        <f>SUM(O24:O25)</f>
        <v>23.02</v>
      </c>
      <c r="P23" s="162"/>
      <c r="Q23" s="162">
        <f>SUM(Q24:Q25)</f>
        <v>0</v>
      </c>
      <c r="R23" s="162"/>
      <c r="S23" s="163"/>
      <c r="T23" s="157"/>
      <c r="U23" s="157">
        <f>SUM(U24:U25)</f>
        <v>5.4300000000000006</v>
      </c>
      <c r="V23" s="157"/>
      <c r="W23" s="157"/>
      <c r="AF23" t="s">
        <v>117</v>
      </c>
    </row>
    <row r="24" spans="1:59" outlineLevel="1">
      <c r="A24" s="171">
        <v>14</v>
      </c>
      <c r="B24" s="172" t="s">
        <v>203</v>
      </c>
      <c r="C24" s="180" t="s">
        <v>204</v>
      </c>
      <c r="D24" s="173" t="s">
        <v>126</v>
      </c>
      <c r="E24" s="174">
        <v>9.09</v>
      </c>
      <c r="F24" s="175"/>
      <c r="G24" s="176">
        <f>ROUND(E24*F24,2)</f>
        <v>0</v>
      </c>
      <c r="H24" s="175">
        <v>2422.9699999999998</v>
      </c>
      <c r="I24" s="176">
        <f>ROUND(E24*H24,2)</f>
        <v>22024.799999999999</v>
      </c>
      <c r="J24" s="175">
        <v>287.02999999999997</v>
      </c>
      <c r="K24" s="176">
        <f>ROUND(E24*J24,2)</f>
        <v>2609.1</v>
      </c>
      <c r="L24" s="176">
        <v>21</v>
      </c>
      <c r="M24" s="176">
        <f>G24*(1+L24/100)</f>
        <v>0</v>
      </c>
      <c r="N24" s="176">
        <v>2.5249999999999999</v>
      </c>
      <c r="O24" s="176">
        <f>ROUND(E24*N24,2)</f>
        <v>22.95</v>
      </c>
      <c r="P24" s="176">
        <v>0</v>
      </c>
      <c r="Q24" s="176">
        <f>ROUND(E24*P24,2)</f>
        <v>0</v>
      </c>
      <c r="R24" s="176"/>
      <c r="S24" s="177" t="s">
        <v>121</v>
      </c>
      <c r="T24" s="156">
        <v>0.48</v>
      </c>
      <c r="U24" s="156">
        <f>ROUND(E24*T24,2)</f>
        <v>4.3600000000000003</v>
      </c>
      <c r="V24" s="156"/>
      <c r="W24" s="156" t="s">
        <v>122</v>
      </c>
      <c r="X24" s="147"/>
      <c r="Y24" s="147"/>
      <c r="Z24" s="147"/>
      <c r="AA24" s="147"/>
      <c r="AB24" s="147"/>
      <c r="AC24" s="147"/>
      <c r="AD24" s="147"/>
      <c r="AE24" s="147"/>
      <c r="AF24" s="147" t="s">
        <v>123</v>
      </c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</row>
    <row r="25" spans="1:59" ht="22.5" outlineLevel="1">
      <c r="A25" s="171">
        <v>15</v>
      </c>
      <c r="B25" s="172" t="s">
        <v>205</v>
      </c>
      <c r="C25" s="180" t="s">
        <v>206</v>
      </c>
      <c r="D25" s="173" t="s">
        <v>159</v>
      </c>
      <c r="E25" s="174">
        <v>7.0330000000000004E-2</v>
      </c>
      <c r="F25" s="175"/>
      <c r="G25" s="176">
        <f>ROUND(E25*F25,2)</f>
        <v>0</v>
      </c>
      <c r="H25" s="175">
        <v>29057.87</v>
      </c>
      <c r="I25" s="176">
        <f>ROUND(E25*H25,2)</f>
        <v>2043.64</v>
      </c>
      <c r="J25" s="175">
        <v>7192.13</v>
      </c>
      <c r="K25" s="176">
        <f>ROUND(E25*J25,2)</f>
        <v>505.82</v>
      </c>
      <c r="L25" s="176">
        <v>21</v>
      </c>
      <c r="M25" s="176">
        <f>G25*(1+L25/100)</f>
        <v>0</v>
      </c>
      <c r="N25" s="176">
        <v>1.04548</v>
      </c>
      <c r="O25" s="176">
        <f>ROUND(E25*N25,2)</f>
        <v>7.0000000000000007E-2</v>
      </c>
      <c r="P25" s="176">
        <v>0</v>
      </c>
      <c r="Q25" s="176">
        <f>ROUND(E25*P25,2)</f>
        <v>0</v>
      </c>
      <c r="R25" s="176"/>
      <c r="S25" s="177" t="s">
        <v>121</v>
      </c>
      <c r="T25" s="156">
        <v>15.231</v>
      </c>
      <c r="U25" s="156">
        <f>ROUND(E25*T25,2)</f>
        <v>1.07</v>
      </c>
      <c r="V25" s="156"/>
      <c r="W25" s="156" t="s">
        <v>122</v>
      </c>
      <c r="X25" s="147"/>
      <c r="Y25" s="147"/>
      <c r="Z25" s="147"/>
      <c r="AA25" s="147"/>
      <c r="AB25" s="147"/>
      <c r="AC25" s="147"/>
      <c r="AD25" s="147"/>
      <c r="AE25" s="147"/>
      <c r="AF25" s="147" t="s">
        <v>123</v>
      </c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</row>
    <row r="26" spans="1:59">
      <c r="A26" s="158" t="s">
        <v>116</v>
      </c>
      <c r="B26" s="159" t="s">
        <v>70</v>
      </c>
      <c r="C26" s="179" t="s">
        <v>71</v>
      </c>
      <c r="D26" s="160"/>
      <c r="E26" s="161"/>
      <c r="F26" s="162"/>
      <c r="G26" s="162">
        <f>SUMIF(AF27:AF27,"&lt;&gt;NOR",G27:G27)</f>
        <v>0</v>
      </c>
      <c r="H26" s="162"/>
      <c r="I26" s="162">
        <f>SUM(I27:I27)</f>
        <v>5221.12</v>
      </c>
      <c r="J26" s="162"/>
      <c r="K26" s="162">
        <f>SUM(K27:K27)</f>
        <v>6874.88</v>
      </c>
      <c r="L26" s="162"/>
      <c r="M26" s="162">
        <f>SUM(M27:M27)</f>
        <v>0</v>
      </c>
      <c r="N26" s="162"/>
      <c r="O26" s="162">
        <f>SUM(O27:O27)</f>
        <v>0.41</v>
      </c>
      <c r="P26" s="162"/>
      <c r="Q26" s="162">
        <f>SUM(Q27:Q27)</f>
        <v>0</v>
      </c>
      <c r="R26" s="162"/>
      <c r="S26" s="163"/>
      <c r="T26" s="157"/>
      <c r="U26" s="157">
        <f>SUM(U27:U27)</f>
        <v>16.64</v>
      </c>
      <c r="V26" s="157"/>
      <c r="W26" s="157"/>
      <c r="AF26" t="s">
        <v>117</v>
      </c>
    </row>
    <row r="27" spans="1:59" outlineLevel="1">
      <c r="A27" s="171">
        <v>16</v>
      </c>
      <c r="B27" s="172" t="s">
        <v>207</v>
      </c>
      <c r="C27" s="180" t="s">
        <v>208</v>
      </c>
      <c r="D27" s="173" t="s">
        <v>120</v>
      </c>
      <c r="E27" s="174">
        <v>64</v>
      </c>
      <c r="F27" s="175"/>
      <c r="G27" s="176">
        <f>ROUND(E27*F27,2)</f>
        <v>0</v>
      </c>
      <c r="H27" s="175">
        <v>81.58</v>
      </c>
      <c r="I27" s="176">
        <f>ROUND(E27*H27,2)</f>
        <v>5221.12</v>
      </c>
      <c r="J27" s="175">
        <v>107.42</v>
      </c>
      <c r="K27" s="176">
        <f>ROUND(E27*J27,2)</f>
        <v>6874.88</v>
      </c>
      <c r="L27" s="176">
        <v>21</v>
      </c>
      <c r="M27" s="176">
        <f>G27*(1+L27/100)</f>
        <v>0</v>
      </c>
      <c r="N27" s="176">
        <v>6.3499999999999997E-3</v>
      </c>
      <c r="O27" s="176">
        <f>ROUND(E27*N27,2)</f>
        <v>0.41</v>
      </c>
      <c r="P27" s="176">
        <v>0</v>
      </c>
      <c r="Q27" s="176">
        <f>ROUND(E27*P27,2)</f>
        <v>0</v>
      </c>
      <c r="R27" s="176"/>
      <c r="S27" s="177" t="s">
        <v>121</v>
      </c>
      <c r="T27" s="156">
        <v>0.26</v>
      </c>
      <c r="U27" s="156">
        <f>ROUND(E27*T27,2)</f>
        <v>16.64</v>
      </c>
      <c r="V27" s="156"/>
      <c r="W27" s="156" t="s">
        <v>122</v>
      </c>
      <c r="X27" s="147"/>
      <c r="Y27" s="147"/>
      <c r="Z27" s="147"/>
      <c r="AA27" s="147"/>
      <c r="AB27" s="147"/>
      <c r="AC27" s="147"/>
      <c r="AD27" s="147"/>
      <c r="AE27" s="147"/>
      <c r="AF27" s="147" t="s">
        <v>123</v>
      </c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</row>
    <row r="28" spans="1:59" ht="25.5">
      <c r="A28" s="158" t="s">
        <v>116</v>
      </c>
      <c r="B28" s="159" t="s">
        <v>72</v>
      </c>
      <c r="C28" s="179" t="s">
        <v>73</v>
      </c>
      <c r="D28" s="160"/>
      <c r="E28" s="161"/>
      <c r="F28" s="162"/>
      <c r="G28" s="162">
        <f>SUMIF(AF29:AF36,"&lt;&gt;NOR",G29:G36)</f>
        <v>0</v>
      </c>
      <c r="H28" s="162"/>
      <c r="I28" s="162">
        <f>SUM(I29:I36)</f>
        <v>18283.84</v>
      </c>
      <c r="J28" s="162"/>
      <c r="K28" s="162">
        <f>SUM(K29:K36)</f>
        <v>46630.96</v>
      </c>
      <c r="L28" s="162"/>
      <c r="M28" s="162">
        <f>SUM(M29:M36)</f>
        <v>0</v>
      </c>
      <c r="N28" s="162"/>
      <c r="O28" s="162">
        <f>SUM(O29:O36)</f>
        <v>0</v>
      </c>
      <c r="P28" s="162"/>
      <c r="Q28" s="162">
        <f>SUM(Q29:Q36)</f>
        <v>0</v>
      </c>
      <c r="R28" s="162"/>
      <c r="S28" s="163"/>
      <c r="T28" s="157"/>
      <c r="U28" s="157">
        <f>SUM(U29:U36)</f>
        <v>15.3</v>
      </c>
      <c r="V28" s="157"/>
      <c r="W28" s="157"/>
      <c r="AF28" t="s">
        <v>117</v>
      </c>
    </row>
    <row r="29" spans="1:59" outlineLevel="1">
      <c r="A29" s="164">
        <v>17</v>
      </c>
      <c r="B29" s="165" t="s">
        <v>209</v>
      </c>
      <c r="C29" s="181" t="s">
        <v>210</v>
      </c>
      <c r="D29" s="166" t="s">
        <v>131</v>
      </c>
      <c r="E29" s="167">
        <v>68</v>
      </c>
      <c r="F29" s="168"/>
      <c r="G29" s="169">
        <f>ROUND(E29*F29,2)</f>
        <v>0</v>
      </c>
      <c r="H29" s="168">
        <v>172.78</v>
      </c>
      <c r="I29" s="169">
        <f>ROUND(E29*H29,2)</f>
        <v>11749.04</v>
      </c>
      <c r="J29" s="168">
        <v>112.22</v>
      </c>
      <c r="K29" s="169">
        <f>ROUND(E29*J29,2)</f>
        <v>7630.96</v>
      </c>
      <c r="L29" s="169">
        <v>21</v>
      </c>
      <c r="M29" s="169">
        <f>G29*(1+L29/100)</f>
        <v>0</v>
      </c>
      <c r="N29" s="169">
        <v>6.9999999999999994E-5</v>
      </c>
      <c r="O29" s="169">
        <f>ROUND(E29*N29,2)</f>
        <v>0</v>
      </c>
      <c r="P29" s="169">
        <v>0</v>
      </c>
      <c r="Q29" s="169">
        <f>ROUND(E29*P29,2)</f>
        <v>0</v>
      </c>
      <c r="R29" s="169"/>
      <c r="S29" s="170" t="s">
        <v>121</v>
      </c>
      <c r="T29" s="156">
        <v>0.22500000000000001</v>
      </c>
      <c r="U29" s="156">
        <f>ROUND(E29*T29,2)</f>
        <v>15.3</v>
      </c>
      <c r="V29" s="156"/>
      <c r="W29" s="156" t="s">
        <v>122</v>
      </c>
      <c r="X29" s="147"/>
      <c r="Y29" s="147"/>
      <c r="Z29" s="147"/>
      <c r="AA29" s="147"/>
      <c r="AB29" s="147"/>
      <c r="AC29" s="147"/>
      <c r="AD29" s="147"/>
      <c r="AE29" s="147"/>
      <c r="AF29" s="147" t="s">
        <v>123</v>
      </c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</row>
    <row r="30" spans="1:59" outlineLevel="1">
      <c r="A30" s="154"/>
      <c r="B30" s="155"/>
      <c r="C30" s="252" t="s">
        <v>288</v>
      </c>
      <c r="D30" s="253"/>
      <c r="E30" s="253"/>
      <c r="F30" s="253"/>
      <c r="G30" s="253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47"/>
      <c r="Y30" s="147"/>
      <c r="Z30" s="147"/>
      <c r="AA30" s="147"/>
      <c r="AB30" s="147"/>
      <c r="AC30" s="147"/>
      <c r="AD30" s="147"/>
      <c r="AE30" s="147"/>
      <c r="AF30" s="147" t="s">
        <v>141</v>
      </c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</row>
    <row r="31" spans="1:59" outlineLevel="1">
      <c r="A31" s="154"/>
      <c r="B31" s="155"/>
      <c r="C31" s="254" t="s">
        <v>211</v>
      </c>
      <c r="D31" s="255"/>
      <c r="E31" s="255"/>
      <c r="F31" s="255"/>
      <c r="G31" s="255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47"/>
      <c r="Y31" s="147"/>
      <c r="Z31" s="147"/>
      <c r="AA31" s="147"/>
      <c r="AB31" s="147"/>
      <c r="AC31" s="147"/>
      <c r="AD31" s="147"/>
      <c r="AE31" s="147"/>
      <c r="AF31" s="147" t="s">
        <v>141</v>
      </c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</row>
    <row r="32" spans="1:59" outlineLevel="1">
      <c r="A32" s="154"/>
      <c r="B32" s="155"/>
      <c r="C32" s="254" t="s">
        <v>212</v>
      </c>
      <c r="D32" s="255"/>
      <c r="E32" s="255"/>
      <c r="F32" s="255"/>
      <c r="G32" s="255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47"/>
      <c r="Y32" s="147"/>
      <c r="Z32" s="147"/>
      <c r="AA32" s="147"/>
      <c r="AB32" s="147"/>
      <c r="AC32" s="147"/>
      <c r="AD32" s="147"/>
      <c r="AE32" s="147"/>
      <c r="AF32" s="147" t="s">
        <v>141</v>
      </c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</row>
    <row r="33" spans="1:59" ht="22.5" outlineLevel="1">
      <c r="A33" s="164">
        <v>18</v>
      </c>
      <c r="B33" s="165" t="s">
        <v>213</v>
      </c>
      <c r="C33" s="181" t="s">
        <v>214</v>
      </c>
      <c r="D33" s="166" t="s">
        <v>175</v>
      </c>
      <c r="E33" s="167">
        <v>1</v>
      </c>
      <c r="F33" s="168"/>
      <c r="G33" s="169">
        <f>ROUND(E33*F33,2)</f>
        <v>0</v>
      </c>
      <c r="H33" s="168">
        <v>0</v>
      </c>
      <c r="I33" s="169">
        <f>ROUND(E33*H33,2)</f>
        <v>0</v>
      </c>
      <c r="J33" s="168">
        <v>39000</v>
      </c>
      <c r="K33" s="169">
        <f>ROUND(E33*J33,2)</f>
        <v>39000</v>
      </c>
      <c r="L33" s="169">
        <v>21</v>
      </c>
      <c r="M33" s="169">
        <f>G33*(1+L33/100)</f>
        <v>0</v>
      </c>
      <c r="N33" s="169">
        <v>0</v>
      </c>
      <c r="O33" s="169">
        <f>ROUND(E33*N33,2)</f>
        <v>0</v>
      </c>
      <c r="P33" s="169">
        <v>0</v>
      </c>
      <c r="Q33" s="169">
        <f>ROUND(E33*P33,2)</f>
        <v>0</v>
      </c>
      <c r="R33" s="169"/>
      <c r="S33" s="170" t="s">
        <v>145</v>
      </c>
      <c r="T33" s="156">
        <v>0</v>
      </c>
      <c r="U33" s="156">
        <f>ROUND(E33*T33,2)</f>
        <v>0</v>
      </c>
      <c r="V33" s="156"/>
      <c r="W33" s="156" t="s">
        <v>122</v>
      </c>
      <c r="X33" s="147"/>
      <c r="Y33" s="147"/>
      <c r="Z33" s="147"/>
      <c r="AA33" s="147"/>
      <c r="AB33" s="147"/>
      <c r="AC33" s="147"/>
      <c r="AD33" s="147"/>
      <c r="AE33" s="147"/>
      <c r="AF33" s="147" t="s">
        <v>123</v>
      </c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</row>
    <row r="34" spans="1:59" outlineLevel="1">
      <c r="A34" s="154"/>
      <c r="B34" s="155"/>
      <c r="C34" s="252" t="s">
        <v>215</v>
      </c>
      <c r="D34" s="253"/>
      <c r="E34" s="253"/>
      <c r="F34" s="253"/>
      <c r="G34" s="253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47"/>
      <c r="Y34" s="147"/>
      <c r="Z34" s="147"/>
      <c r="AA34" s="147"/>
      <c r="AB34" s="147"/>
      <c r="AC34" s="147"/>
      <c r="AD34" s="147"/>
      <c r="AE34" s="147"/>
      <c r="AF34" s="147" t="s">
        <v>141</v>
      </c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</row>
    <row r="35" spans="1:59" outlineLevel="1">
      <c r="A35" s="154"/>
      <c r="B35" s="155"/>
      <c r="C35" s="254" t="s">
        <v>216</v>
      </c>
      <c r="D35" s="255"/>
      <c r="E35" s="255"/>
      <c r="F35" s="255"/>
      <c r="G35" s="255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47"/>
      <c r="Y35" s="147"/>
      <c r="Z35" s="147"/>
      <c r="AA35" s="147"/>
      <c r="AB35" s="147"/>
      <c r="AC35" s="147"/>
      <c r="AD35" s="147"/>
      <c r="AE35" s="147"/>
      <c r="AF35" s="147" t="s">
        <v>141</v>
      </c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</row>
    <row r="36" spans="1:59" ht="22.5" outlineLevel="1">
      <c r="A36" s="171">
        <v>19</v>
      </c>
      <c r="B36" s="172" t="s">
        <v>217</v>
      </c>
      <c r="C36" s="180" t="s">
        <v>218</v>
      </c>
      <c r="D36" s="173" t="s">
        <v>131</v>
      </c>
      <c r="E36" s="174">
        <v>68</v>
      </c>
      <c r="F36" s="175"/>
      <c r="G36" s="176">
        <f>ROUND(E36*F36,2)</f>
        <v>0</v>
      </c>
      <c r="H36" s="175">
        <v>96.1</v>
      </c>
      <c r="I36" s="176">
        <f>ROUND(E36*H36,2)</f>
        <v>6534.8</v>
      </c>
      <c r="J36" s="175">
        <v>0</v>
      </c>
      <c r="K36" s="176">
        <f>ROUND(E36*J36,2)</f>
        <v>0</v>
      </c>
      <c r="L36" s="176">
        <v>21</v>
      </c>
      <c r="M36" s="176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6" t="s">
        <v>144</v>
      </c>
      <c r="S36" s="177" t="s">
        <v>121</v>
      </c>
      <c r="T36" s="156">
        <v>0</v>
      </c>
      <c r="U36" s="156">
        <f>ROUND(E36*T36,2)</f>
        <v>0</v>
      </c>
      <c r="V36" s="156"/>
      <c r="W36" s="156" t="s">
        <v>146</v>
      </c>
      <c r="X36" s="147"/>
      <c r="Y36" s="147"/>
      <c r="Z36" s="147"/>
      <c r="AA36" s="147"/>
      <c r="AB36" s="147"/>
      <c r="AC36" s="147"/>
      <c r="AD36" s="147"/>
      <c r="AE36" s="147"/>
      <c r="AF36" s="147" t="s">
        <v>147</v>
      </c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</row>
    <row r="37" spans="1:59">
      <c r="A37" s="158" t="s">
        <v>116</v>
      </c>
      <c r="B37" s="159" t="s">
        <v>74</v>
      </c>
      <c r="C37" s="179" t="s">
        <v>75</v>
      </c>
      <c r="D37" s="160"/>
      <c r="E37" s="161"/>
      <c r="F37" s="162"/>
      <c r="G37" s="162">
        <f>SUMIF(AF38:AF38,"&lt;&gt;NOR",G38:G38)</f>
        <v>0</v>
      </c>
      <c r="H37" s="162"/>
      <c r="I37" s="162">
        <f>SUM(I38:I38)</f>
        <v>0</v>
      </c>
      <c r="J37" s="162"/>
      <c r="K37" s="162">
        <f>SUM(K38:K38)</f>
        <v>9322.36</v>
      </c>
      <c r="L37" s="162"/>
      <c r="M37" s="162">
        <f>SUM(M38:M38)</f>
        <v>0</v>
      </c>
      <c r="N37" s="162"/>
      <c r="O37" s="162">
        <f>SUM(O38:O38)</f>
        <v>0</v>
      </c>
      <c r="P37" s="162"/>
      <c r="Q37" s="162">
        <f>SUM(Q38:Q38)</f>
        <v>0</v>
      </c>
      <c r="R37" s="162"/>
      <c r="S37" s="163"/>
      <c r="T37" s="157"/>
      <c r="U37" s="157">
        <f>SUM(U38:U38)</f>
        <v>22.6</v>
      </c>
      <c r="V37" s="157"/>
      <c r="W37" s="157"/>
      <c r="AF37" t="s">
        <v>117</v>
      </c>
    </row>
    <row r="38" spans="1:59" outlineLevel="1">
      <c r="A38" s="171">
        <v>20</v>
      </c>
      <c r="B38" s="172" t="s">
        <v>219</v>
      </c>
      <c r="C38" s="180" t="s">
        <v>220</v>
      </c>
      <c r="D38" s="173" t="s">
        <v>159</v>
      </c>
      <c r="E38" s="174">
        <v>26.521640000000001</v>
      </c>
      <c r="F38" s="175"/>
      <c r="G38" s="176">
        <f>ROUND(E38*F38,2)</f>
        <v>0</v>
      </c>
      <c r="H38" s="175">
        <v>0</v>
      </c>
      <c r="I38" s="176">
        <f>ROUND(E38*H38,2)</f>
        <v>0</v>
      </c>
      <c r="J38" s="175">
        <v>351.5</v>
      </c>
      <c r="K38" s="176">
        <f>ROUND(E38*J38,2)</f>
        <v>9322.36</v>
      </c>
      <c r="L38" s="176">
        <v>21</v>
      </c>
      <c r="M38" s="176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6"/>
      <c r="S38" s="177" t="s">
        <v>121</v>
      </c>
      <c r="T38" s="156">
        <v>0.85199999999999998</v>
      </c>
      <c r="U38" s="156">
        <f>ROUND(E38*T38,2)</f>
        <v>22.6</v>
      </c>
      <c r="V38" s="156"/>
      <c r="W38" s="156" t="s">
        <v>160</v>
      </c>
      <c r="X38" s="147"/>
      <c r="Y38" s="147"/>
      <c r="Z38" s="147"/>
      <c r="AA38" s="147"/>
      <c r="AB38" s="147"/>
      <c r="AC38" s="147"/>
      <c r="AD38" s="147"/>
      <c r="AE38" s="147"/>
      <c r="AF38" s="147" t="s">
        <v>161</v>
      </c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</row>
    <row r="39" spans="1:59">
      <c r="A39" s="158" t="s">
        <v>116</v>
      </c>
      <c r="B39" s="159" t="s">
        <v>78</v>
      </c>
      <c r="C39" s="179" t="s">
        <v>79</v>
      </c>
      <c r="D39" s="160"/>
      <c r="E39" s="161"/>
      <c r="F39" s="162"/>
      <c r="G39" s="162">
        <f>SUMIF(AF40:AF47,"&lt;&gt;NOR",G40:G47)</f>
        <v>0</v>
      </c>
      <c r="H39" s="162"/>
      <c r="I39" s="162">
        <f>SUM(I40:I47)</f>
        <v>18409.54</v>
      </c>
      <c r="J39" s="162"/>
      <c r="K39" s="162">
        <f>SUM(K40:K47)</f>
        <v>22133.309999999998</v>
      </c>
      <c r="L39" s="162"/>
      <c r="M39" s="162">
        <f>SUM(M40:M47)</f>
        <v>0</v>
      </c>
      <c r="N39" s="162"/>
      <c r="O39" s="162">
        <f>SUM(O40:O47)</f>
        <v>0.16</v>
      </c>
      <c r="P39" s="162"/>
      <c r="Q39" s="162">
        <f>SUM(Q40:Q47)</f>
        <v>0</v>
      </c>
      <c r="R39" s="162"/>
      <c r="S39" s="163"/>
      <c r="T39" s="157"/>
      <c r="U39" s="157">
        <f>SUM(U40:U47)</f>
        <v>44.55</v>
      </c>
      <c r="V39" s="157"/>
      <c r="W39" s="157"/>
      <c r="AF39" t="s">
        <v>117</v>
      </c>
    </row>
    <row r="40" spans="1:59" outlineLevel="1">
      <c r="A40" s="164">
        <v>21</v>
      </c>
      <c r="B40" s="165" t="s">
        <v>221</v>
      </c>
      <c r="C40" s="181" t="s">
        <v>222</v>
      </c>
      <c r="D40" s="166" t="s">
        <v>120</v>
      </c>
      <c r="E40" s="167">
        <v>40.7729</v>
      </c>
      <c r="F40" s="168"/>
      <c r="G40" s="169">
        <f>ROUND(E40*F40,2)</f>
        <v>0</v>
      </c>
      <c r="H40" s="168">
        <v>34.31</v>
      </c>
      <c r="I40" s="169">
        <f>ROUND(E40*H40,2)</f>
        <v>1398.92</v>
      </c>
      <c r="J40" s="168">
        <v>421.19</v>
      </c>
      <c r="K40" s="169">
        <f>ROUND(E40*J40,2)</f>
        <v>17173.14</v>
      </c>
      <c r="L40" s="169">
        <v>21</v>
      </c>
      <c r="M40" s="169">
        <f>G40*(1+L40/100)</f>
        <v>0</v>
      </c>
      <c r="N40" s="169">
        <v>0</v>
      </c>
      <c r="O40" s="169">
        <f>ROUND(E40*N40,2)</f>
        <v>0</v>
      </c>
      <c r="P40" s="169">
        <v>0</v>
      </c>
      <c r="Q40" s="169">
        <f>ROUND(E40*P40,2)</f>
        <v>0</v>
      </c>
      <c r="R40" s="169"/>
      <c r="S40" s="170" t="s">
        <v>121</v>
      </c>
      <c r="T40" s="156">
        <v>0.84799999999999998</v>
      </c>
      <c r="U40" s="156">
        <f>ROUND(E40*T40,2)</f>
        <v>34.58</v>
      </c>
      <c r="V40" s="156"/>
      <c r="W40" s="156" t="s">
        <v>122</v>
      </c>
      <c r="X40" s="147"/>
      <c r="Y40" s="147"/>
      <c r="Z40" s="147"/>
      <c r="AA40" s="147"/>
      <c r="AB40" s="147"/>
      <c r="AC40" s="147"/>
      <c r="AD40" s="147"/>
      <c r="AE40" s="147"/>
      <c r="AF40" s="147" t="s">
        <v>123</v>
      </c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</row>
    <row r="41" spans="1:59" outlineLevel="1">
      <c r="A41" s="154"/>
      <c r="B41" s="155"/>
      <c r="C41" s="252" t="s">
        <v>223</v>
      </c>
      <c r="D41" s="253"/>
      <c r="E41" s="253"/>
      <c r="F41" s="253"/>
      <c r="G41" s="253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47"/>
      <c r="Y41" s="147"/>
      <c r="Z41" s="147"/>
      <c r="AA41" s="147"/>
      <c r="AB41" s="147"/>
      <c r="AC41" s="147"/>
      <c r="AD41" s="147"/>
      <c r="AE41" s="147"/>
      <c r="AF41" s="147" t="s">
        <v>141</v>
      </c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</row>
    <row r="42" spans="1:59" ht="22.5" outlineLevel="1">
      <c r="A42" s="164">
        <v>22</v>
      </c>
      <c r="B42" s="165" t="s">
        <v>224</v>
      </c>
      <c r="C42" s="181" t="s">
        <v>225</v>
      </c>
      <c r="D42" s="166" t="s">
        <v>182</v>
      </c>
      <c r="E42" s="167">
        <v>21.98</v>
      </c>
      <c r="F42" s="168"/>
      <c r="G42" s="169">
        <f>ROUND(E42*F42,2)</f>
        <v>0</v>
      </c>
      <c r="H42" s="168">
        <v>99.38</v>
      </c>
      <c r="I42" s="169">
        <f>ROUND(E42*H42,2)</f>
        <v>2184.37</v>
      </c>
      <c r="J42" s="168">
        <v>124.62</v>
      </c>
      <c r="K42" s="169">
        <f>ROUND(E42*J42,2)</f>
        <v>2739.15</v>
      </c>
      <c r="L42" s="169">
        <v>21</v>
      </c>
      <c r="M42" s="169">
        <f>G42*(1+L42/100)</f>
        <v>0</v>
      </c>
      <c r="N42" s="169">
        <v>1.5200000000000001E-3</v>
      </c>
      <c r="O42" s="169">
        <f>ROUND(E42*N42,2)</f>
        <v>0.03</v>
      </c>
      <c r="P42" s="169">
        <v>0</v>
      </c>
      <c r="Q42" s="169">
        <f>ROUND(E42*P42,2)</f>
        <v>0</v>
      </c>
      <c r="R42" s="169"/>
      <c r="S42" s="170" t="s">
        <v>121</v>
      </c>
      <c r="T42" s="156">
        <v>0.252</v>
      </c>
      <c r="U42" s="156">
        <f>ROUND(E42*T42,2)</f>
        <v>5.54</v>
      </c>
      <c r="V42" s="156"/>
      <c r="W42" s="156" t="s">
        <v>122</v>
      </c>
      <c r="X42" s="147"/>
      <c r="Y42" s="147"/>
      <c r="Z42" s="147"/>
      <c r="AA42" s="147"/>
      <c r="AB42" s="147"/>
      <c r="AC42" s="147"/>
      <c r="AD42" s="147"/>
      <c r="AE42" s="147"/>
      <c r="AF42" s="147" t="s">
        <v>123</v>
      </c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</row>
    <row r="43" spans="1:59" outlineLevel="1">
      <c r="A43" s="154"/>
      <c r="B43" s="155"/>
      <c r="C43" s="252" t="s">
        <v>226</v>
      </c>
      <c r="D43" s="253"/>
      <c r="E43" s="253"/>
      <c r="F43" s="253"/>
      <c r="G43" s="253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47"/>
      <c r="Y43" s="147"/>
      <c r="Z43" s="147"/>
      <c r="AA43" s="147"/>
      <c r="AB43" s="147"/>
      <c r="AC43" s="147"/>
      <c r="AD43" s="147"/>
      <c r="AE43" s="147"/>
      <c r="AF43" s="147" t="s">
        <v>141</v>
      </c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</row>
    <row r="44" spans="1:59" ht="22.5" outlineLevel="1">
      <c r="A44" s="171">
        <v>23</v>
      </c>
      <c r="B44" s="172" t="s">
        <v>227</v>
      </c>
      <c r="C44" s="180" t="s">
        <v>228</v>
      </c>
      <c r="D44" s="173" t="s">
        <v>120</v>
      </c>
      <c r="E44" s="174">
        <v>40.7729</v>
      </c>
      <c r="F44" s="175"/>
      <c r="G44" s="176">
        <f>ROUND(E44*F44,2)</f>
        <v>0</v>
      </c>
      <c r="H44" s="175">
        <v>0</v>
      </c>
      <c r="I44" s="176">
        <f>ROUND(E44*H44,2)</f>
        <v>0</v>
      </c>
      <c r="J44" s="175">
        <v>49.5</v>
      </c>
      <c r="K44" s="176">
        <f>ROUND(E44*J44,2)</f>
        <v>2018.26</v>
      </c>
      <c r="L44" s="176">
        <v>21</v>
      </c>
      <c r="M44" s="176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6"/>
      <c r="S44" s="177" t="s">
        <v>121</v>
      </c>
      <c r="T44" s="156">
        <v>0.1</v>
      </c>
      <c r="U44" s="156">
        <f>ROUND(E44*T44,2)</f>
        <v>4.08</v>
      </c>
      <c r="V44" s="156"/>
      <c r="W44" s="156" t="s">
        <v>122</v>
      </c>
      <c r="X44" s="147"/>
      <c r="Y44" s="147"/>
      <c r="Z44" s="147"/>
      <c r="AA44" s="147"/>
      <c r="AB44" s="147"/>
      <c r="AC44" s="147"/>
      <c r="AD44" s="147"/>
      <c r="AE44" s="147"/>
      <c r="AF44" s="147" t="s">
        <v>123</v>
      </c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</row>
    <row r="45" spans="1:59" outlineLevel="1">
      <c r="A45" s="171">
        <v>24</v>
      </c>
      <c r="B45" s="172" t="s">
        <v>229</v>
      </c>
      <c r="C45" s="180" t="s">
        <v>230</v>
      </c>
      <c r="D45" s="173" t="s">
        <v>120</v>
      </c>
      <c r="E45" s="174">
        <v>46.888829999999999</v>
      </c>
      <c r="F45" s="175"/>
      <c r="G45" s="176">
        <f>ROUND(E45*F45,2)</f>
        <v>0</v>
      </c>
      <c r="H45" s="175">
        <v>277</v>
      </c>
      <c r="I45" s="176">
        <f>ROUND(E45*H45,2)</f>
        <v>12988.21</v>
      </c>
      <c r="J45" s="175">
        <v>0</v>
      </c>
      <c r="K45" s="176">
        <f>ROUND(E45*J45,2)</f>
        <v>0</v>
      </c>
      <c r="L45" s="176">
        <v>21</v>
      </c>
      <c r="M45" s="176">
        <f>G45*(1+L45/100)</f>
        <v>0</v>
      </c>
      <c r="N45" s="176">
        <v>2.5999999999999999E-3</v>
      </c>
      <c r="O45" s="176">
        <f>ROUND(E45*N45,2)</f>
        <v>0.12</v>
      </c>
      <c r="P45" s="176">
        <v>0</v>
      </c>
      <c r="Q45" s="176">
        <f>ROUND(E45*P45,2)</f>
        <v>0</v>
      </c>
      <c r="R45" s="176" t="s">
        <v>144</v>
      </c>
      <c r="S45" s="177" t="s">
        <v>121</v>
      </c>
      <c r="T45" s="156">
        <v>0</v>
      </c>
      <c r="U45" s="156">
        <f>ROUND(E45*T45,2)</f>
        <v>0</v>
      </c>
      <c r="V45" s="156"/>
      <c r="W45" s="156" t="s">
        <v>146</v>
      </c>
      <c r="X45" s="147"/>
      <c r="Y45" s="147"/>
      <c r="Z45" s="147"/>
      <c r="AA45" s="147"/>
      <c r="AB45" s="147"/>
      <c r="AC45" s="147"/>
      <c r="AD45" s="147"/>
      <c r="AE45" s="147"/>
      <c r="AF45" s="147" t="s">
        <v>147</v>
      </c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</row>
    <row r="46" spans="1:59" outlineLevel="1">
      <c r="A46" s="171">
        <v>25</v>
      </c>
      <c r="B46" s="172" t="s">
        <v>231</v>
      </c>
      <c r="C46" s="180" t="s">
        <v>232</v>
      </c>
      <c r="D46" s="173" t="s">
        <v>120</v>
      </c>
      <c r="E46" s="174">
        <v>46.888829999999999</v>
      </c>
      <c r="F46" s="175"/>
      <c r="G46" s="176">
        <f>ROUND(E46*F46,2)</f>
        <v>0</v>
      </c>
      <c r="H46" s="175">
        <v>39.200000000000003</v>
      </c>
      <c r="I46" s="176">
        <f>ROUND(E46*H46,2)</f>
        <v>1838.04</v>
      </c>
      <c r="J46" s="175">
        <v>0</v>
      </c>
      <c r="K46" s="176">
        <f>ROUND(E46*J46,2)</f>
        <v>0</v>
      </c>
      <c r="L46" s="176">
        <v>21</v>
      </c>
      <c r="M46" s="176">
        <f>G46*(1+L46/100)</f>
        <v>0</v>
      </c>
      <c r="N46" s="176">
        <v>2.9999999999999997E-4</v>
      </c>
      <c r="O46" s="176">
        <f>ROUND(E46*N46,2)</f>
        <v>0.01</v>
      </c>
      <c r="P46" s="176">
        <v>0</v>
      </c>
      <c r="Q46" s="176">
        <f>ROUND(E46*P46,2)</f>
        <v>0</v>
      </c>
      <c r="R46" s="176" t="s">
        <v>144</v>
      </c>
      <c r="S46" s="177" t="s">
        <v>121</v>
      </c>
      <c r="T46" s="156">
        <v>0</v>
      </c>
      <c r="U46" s="156">
        <f>ROUND(E46*T46,2)</f>
        <v>0</v>
      </c>
      <c r="V46" s="156"/>
      <c r="W46" s="156" t="s">
        <v>146</v>
      </c>
      <c r="X46" s="147"/>
      <c r="Y46" s="147"/>
      <c r="Z46" s="147"/>
      <c r="AA46" s="147"/>
      <c r="AB46" s="147"/>
      <c r="AC46" s="147"/>
      <c r="AD46" s="147"/>
      <c r="AE46" s="147"/>
      <c r="AF46" s="147" t="s">
        <v>147</v>
      </c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</row>
    <row r="47" spans="1:59" outlineLevel="1">
      <c r="A47" s="171">
        <v>26</v>
      </c>
      <c r="B47" s="172" t="s">
        <v>233</v>
      </c>
      <c r="C47" s="180" t="s">
        <v>234</v>
      </c>
      <c r="D47" s="173" t="s">
        <v>159</v>
      </c>
      <c r="E47" s="174">
        <v>0.16939000000000001</v>
      </c>
      <c r="F47" s="175"/>
      <c r="G47" s="176">
        <f>ROUND(E47*F47,2)</f>
        <v>0</v>
      </c>
      <c r="H47" s="175">
        <v>0</v>
      </c>
      <c r="I47" s="176">
        <f>ROUND(E47*H47,2)</f>
        <v>0</v>
      </c>
      <c r="J47" s="175">
        <v>1197</v>
      </c>
      <c r="K47" s="176">
        <f>ROUND(E47*J47,2)</f>
        <v>202.76</v>
      </c>
      <c r="L47" s="176">
        <v>21</v>
      </c>
      <c r="M47" s="176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6"/>
      <c r="S47" s="177" t="s">
        <v>121</v>
      </c>
      <c r="T47" s="156">
        <v>2.048</v>
      </c>
      <c r="U47" s="156">
        <f>ROUND(E47*T47,2)</f>
        <v>0.35</v>
      </c>
      <c r="V47" s="156"/>
      <c r="W47" s="156" t="s">
        <v>160</v>
      </c>
      <c r="X47" s="147"/>
      <c r="Y47" s="147"/>
      <c r="Z47" s="147"/>
      <c r="AA47" s="147"/>
      <c r="AB47" s="147"/>
      <c r="AC47" s="147"/>
      <c r="AD47" s="147"/>
      <c r="AE47" s="147"/>
      <c r="AF47" s="147" t="s">
        <v>161</v>
      </c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</row>
    <row r="48" spans="1:59">
      <c r="A48" s="158" t="s">
        <v>116</v>
      </c>
      <c r="B48" s="159" t="s">
        <v>80</v>
      </c>
      <c r="C48" s="179" t="s">
        <v>81</v>
      </c>
      <c r="D48" s="160"/>
      <c r="E48" s="161"/>
      <c r="F48" s="162"/>
      <c r="G48" s="162">
        <f>SUMIF(AF49:AF60,"&lt;&gt;NOR",G49:G60)</f>
        <v>0</v>
      </c>
      <c r="H48" s="162"/>
      <c r="I48" s="162">
        <f>SUM(I49:I60)</f>
        <v>74792.69</v>
      </c>
      <c r="J48" s="162"/>
      <c r="K48" s="162">
        <f>SUM(K49:K60)</f>
        <v>61693.31</v>
      </c>
      <c r="L48" s="162"/>
      <c r="M48" s="162">
        <f>SUM(M49:M60)</f>
        <v>0</v>
      </c>
      <c r="N48" s="162"/>
      <c r="O48" s="162">
        <f>SUM(O49:O60)</f>
        <v>3.17</v>
      </c>
      <c r="P48" s="162"/>
      <c r="Q48" s="162">
        <f>SUM(Q49:Q60)</f>
        <v>0</v>
      </c>
      <c r="R48" s="162"/>
      <c r="S48" s="163"/>
      <c r="T48" s="157"/>
      <c r="U48" s="157">
        <f>SUM(U49:U60)</f>
        <v>110.62</v>
      </c>
      <c r="V48" s="157"/>
      <c r="W48" s="157"/>
      <c r="AF48" t="s">
        <v>117</v>
      </c>
    </row>
    <row r="49" spans="1:59" outlineLevel="1">
      <c r="A49" s="171">
        <v>27</v>
      </c>
      <c r="B49" s="172" t="s">
        <v>235</v>
      </c>
      <c r="C49" s="180" t="s">
        <v>236</v>
      </c>
      <c r="D49" s="173" t="s">
        <v>120</v>
      </c>
      <c r="E49" s="174">
        <v>51.84</v>
      </c>
      <c r="F49" s="175"/>
      <c r="G49" s="176">
        <f t="shared" ref="G49:G60" si="7">ROUND(E49*F49,2)</f>
        <v>0</v>
      </c>
      <c r="H49" s="175">
        <v>0</v>
      </c>
      <c r="I49" s="176">
        <f t="shared" ref="I49:I60" si="8">ROUND(E49*H49,2)</f>
        <v>0</v>
      </c>
      <c r="J49" s="175">
        <v>44.3</v>
      </c>
      <c r="K49" s="176">
        <f t="shared" ref="K49:K60" si="9">ROUND(E49*J49,2)</f>
        <v>2296.5100000000002</v>
      </c>
      <c r="L49" s="176">
        <v>21</v>
      </c>
      <c r="M49" s="176">
        <f t="shared" ref="M49:M60" si="10">G49*(1+L49/100)</f>
        <v>0</v>
      </c>
      <c r="N49" s="176">
        <v>0</v>
      </c>
      <c r="O49" s="176">
        <f t="shared" ref="O49:O60" si="11">ROUND(E49*N49,2)</f>
        <v>0</v>
      </c>
      <c r="P49" s="176">
        <v>0</v>
      </c>
      <c r="Q49" s="176">
        <f t="shared" ref="Q49:Q60" si="12">ROUND(E49*P49,2)</f>
        <v>0</v>
      </c>
      <c r="R49" s="176"/>
      <c r="S49" s="177" t="s">
        <v>121</v>
      </c>
      <c r="T49" s="156">
        <v>8.2989999999999994E-2</v>
      </c>
      <c r="U49" s="156">
        <f t="shared" ref="U49:U60" si="13">ROUND(E49*T49,2)</f>
        <v>4.3</v>
      </c>
      <c r="V49" s="156"/>
      <c r="W49" s="156" t="s">
        <v>122</v>
      </c>
      <c r="X49" s="147"/>
      <c r="Y49" s="147"/>
      <c r="Z49" s="147"/>
      <c r="AA49" s="147"/>
      <c r="AB49" s="147"/>
      <c r="AC49" s="147"/>
      <c r="AD49" s="147"/>
      <c r="AE49" s="147"/>
      <c r="AF49" s="147" t="s">
        <v>123</v>
      </c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</row>
    <row r="50" spans="1:59" outlineLevel="1">
      <c r="A50" s="171">
        <v>28</v>
      </c>
      <c r="B50" s="172" t="s">
        <v>237</v>
      </c>
      <c r="C50" s="180" t="s">
        <v>238</v>
      </c>
      <c r="D50" s="173" t="s">
        <v>120</v>
      </c>
      <c r="E50" s="174">
        <v>36.926400000000001</v>
      </c>
      <c r="F50" s="175"/>
      <c r="G50" s="176">
        <f t="shared" si="7"/>
        <v>0</v>
      </c>
      <c r="H50" s="175">
        <v>0</v>
      </c>
      <c r="I50" s="176">
        <f t="shared" si="8"/>
        <v>0</v>
      </c>
      <c r="J50" s="175">
        <v>160.5</v>
      </c>
      <c r="K50" s="176">
        <f t="shared" si="9"/>
        <v>5926.69</v>
      </c>
      <c r="L50" s="176">
        <v>21</v>
      </c>
      <c r="M50" s="176">
        <f t="shared" si="10"/>
        <v>0</v>
      </c>
      <c r="N50" s="176">
        <v>0</v>
      </c>
      <c r="O50" s="176">
        <f t="shared" si="11"/>
        <v>0</v>
      </c>
      <c r="P50" s="176">
        <v>0</v>
      </c>
      <c r="Q50" s="176">
        <f t="shared" si="12"/>
        <v>0</v>
      </c>
      <c r="R50" s="176"/>
      <c r="S50" s="177" t="s">
        <v>121</v>
      </c>
      <c r="T50" s="156">
        <v>0.30099999999999999</v>
      </c>
      <c r="U50" s="156">
        <f t="shared" si="13"/>
        <v>11.11</v>
      </c>
      <c r="V50" s="156"/>
      <c r="W50" s="156" t="s">
        <v>122</v>
      </c>
      <c r="X50" s="147"/>
      <c r="Y50" s="147"/>
      <c r="Z50" s="147"/>
      <c r="AA50" s="147"/>
      <c r="AB50" s="147"/>
      <c r="AC50" s="147"/>
      <c r="AD50" s="147"/>
      <c r="AE50" s="147"/>
      <c r="AF50" s="147" t="s">
        <v>123</v>
      </c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</row>
    <row r="51" spans="1:59" outlineLevel="1">
      <c r="A51" s="171">
        <v>29</v>
      </c>
      <c r="B51" s="172" t="s">
        <v>239</v>
      </c>
      <c r="C51" s="180" t="s">
        <v>240</v>
      </c>
      <c r="D51" s="173" t="s">
        <v>120</v>
      </c>
      <c r="E51" s="174">
        <v>36.926400000000001</v>
      </c>
      <c r="F51" s="175"/>
      <c r="G51" s="176">
        <f t="shared" si="7"/>
        <v>0</v>
      </c>
      <c r="H51" s="175">
        <v>0</v>
      </c>
      <c r="I51" s="176">
        <f t="shared" si="8"/>
        <v>0</v>
      </c>
      <c r="J51" s="175">
        <v>182</v>
      </c>
      <c r="K51" s="176">
        <f t="shared" si="9"/>
        <v>6720.6</v>
      </c>
      <c r="L51" s="176">
        <v>21</v>
      </c>
      <c r="M51" s="176">
        <f t="shared" si="10"/>
        <v>0</v>
      </c>
      <c r="N51" s="176">
        <v>0</v>
      </c>
      <c r="O51" s="176">
        <f t="shared" si="11"/>
        <v>0</v>
      </c>
      <c r="P51" s="176">
        <v>0</v>
      </c>
      <c r="Q51" s="176">
        <f t="shared" si="12"/>
        <v>0</v>
      </c>
      <c r="R51" s="176"/>
      <c r="S51" s="177" t="s">
        <v>121</v>
      </c>
      <c r="T51" s="156">
        <v>0.34100000000000003</v>
      </c>
      <c r="U51" s="156">
        <f t="shared" si="13"/>
        <v>12.59</v>
      </c>
      <c r="V51" s="156"/>
      <c r="W51" s="156" t="s">
        <v>122</v>
      </c>
      <c r="X51" s="147"/>
      <c r="Y51" s="147"/>
      <c r="Z51" s="147"/>
      <c r="AA51" s="147"/>
      <c r="AB51" s="147"/>
      <c r="AC51" s="147"/>
      <c r="AD51" s="147"/>
      <c r="AE51" s="147"/>
      <c r="AF51" s="147" t="s">
        <v>123</v>
      </c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</row>
    <row r="52" spans="1:59" outlineLevel="1">
      <c r="A52" s="171">
        <v>30</v>
      </c>
      <c r="B52" s="172" t="s">
        <v>241</v>
      </c>
      <c r="C52" s="180" t="s">
        <v>242</v>
      </c>
      <c r="D52" s="173" t="s">
        <v>120</v>
      </c>
      <c r="E52" s="174">
        <v>73.852800000000002</v>
      </c>
      <c r="F52" s="175"/>
      <c r="G52" s="176">
        <f t="shared" si="7"/>
        <v>0</v>
      </c>
      <c r="H52" s="175">
        <v>0</v>
      </c>
      <c r="I52" s="176">
        <f t="shared" si="8"/>
        <v>0</v>
      </c>
      <c r="J52" s="175">
        <v>144</v>
      </c>
      <c r="K52" s="176">
        <f t="shared" si="9"/>
        <v>10634.8</v>
      </c>
      <c r="L52" s="176">
        <v>21</v>
      </c>
      <c r="M52" s="176">
        <f t="shared" si="10"/>
        <v>0</v>
      </c>
      <c r="N52" s="176">
        <v>0</v>
      </c>
      <c r="O52" s="176">
        <f t="shared" si="11"/>
        <v>0</v>
      </c>
      <c r="P52" s="176">
        <v>0</v>
      </c>
      <c r="Q52" s="176">
        <f t="shared" si="12"/>
        <v>0</v>
      </c>
      <c r="R52" s="176"/>
      <c r="S52" s="177" t="s">
        <v>121</v>
      </c>
      <c r="T52" s="156">
        <v>0.29899999999999999</v>
      </c>
      <c r="U52" s="156">
        <f t="shared" si="13"/>
        <v>22.08</v>
      </c>
      <c r="V52" s="156"/>
      <c r="W52" s="156" t="s">
        <v>122</v>
      </c>
      <c r="X52" s="147"/>
      <c r="Y52" s="147"/>
      <c r="Z52" s="147"/>
      <c r="AA52" s="147"/>
      <c r="AB52" s="147"/>
      <c r="AC52" s="147"/>
      <c r="AD52" s="147"/>
      <c r="AE52" s="147"/>
      <c r="AF52" s="147" t="s">
        <v>123</v>
      </c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</row>
    <row r="53" spans="1:59" outlineLevel="1">
      <c r="A53" s="171">
        <v>31</v>
      </c>
      <c r="B53" s="172" t="s">
        <v>243</v>
      </c>
      <c r="C53" s="180" t="s">
        <v>244</v>
      </c>
      <c r="D53" s="173" t="s">
        <v>126</v>
      </c>
      <c r="E53" s="174">
        <v>2.7694800000000002</v>
      </c>
      <c r="F53" s="175"/>
      <c r="G53" s="176">
        <f t="shared" si="7"/>
        <v>0</v>
      </c>
      <c r="H53" s="175">
        <v>184.5</v>
      </c>
      <c r="I53" s="176">
        <f t="shared" si="8"/>
        <v>510.97</v>
      </c>
      <c r="J53" s="175">
        <v>0</v>
      </c>
      <c r="K53" s="176">
        <f t="shared" si="9"/>
        <v>0</v>
      </c>
      <c r="L53" s="176">
        <v>21</v>
      </c>
      <c r="M53" s="176">
        <f t="shared" si="10"/>
        <v>0</v>
      </c>
      <c r="N53" s="176">
        <v>2.9499999999999999E-3</v>
      </c>
      <c r="O53" s="176">
        <f t="shared" si="11"/>
        <v>0.01</v>
      </c>
      <c r="P53" s="176">
        <v>0</v>
      </c>
      <c r="Q53" s="176">
        <f t="shared" si="12"/>
        <v>0</v>
      </c>
      <c r="R53" s="176"/>
      <c r="S53" s="177" t="s">
        <v>121</v>
      </c>
      <c r="T53" s="156">
        <v>0</v>
      </c>
      <c r="U53" s="156">
        <f t="shared" si="13"/>
        <v>0</v>
      </c>
      <c r="V53" s="156"/>
      <c r="W53" s="156" t="s">
        <v>122</v>
      </c>
      <c r="X53" s="147"/>
      <c r="Y53" s="147"/>
      <c r="Z53" s="147"/>
      <c r="AA53" s="147"/>
      <c r="AB53" s="147"/>
      <c r="AC53" s="147"/>
      <c r="AD53" s="147"/>
      <c r="AE53" s="147"/>
      <c r="AF53" s="147" t="s">
        <v>123</v>
      </c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</row>
    <row r="54" spans="1:59" outlineLevel="1">
      <c r="A54" s="171">
        <v>32</v>
      </c>
      <c r="B54" s="172" t="s">
        <v>245</v>
      </c>
      <c r="C54" s="180" t="s">
        <v>246</v>
      </c>
      <c r="D54" s="173" t="s">
        <v>182</v>
      </c>
      <c r="E54" s="174">
        <v>81</v>
      </c>
      <c r="F54" s="175"/>
      <c r="G54" s="176">
        <f t="shared" si="7"/>
        <v>0</v>
      </c>
      <c r="H54" s="175">
        <v>6.85</v>
      </c>
      <c r="I54" s="176">
        <f t="shared" si="8"/>
        <v>554.85</v>
      </c>
      <c r="J54" s="175">
        <v>389.65</v>
      </c>
      <c r="K54" s="176">
        <f t="shared" si="9"/>
        <v>31561.65</v>
      </c>
      <c r="L54" s="176">
        <v>21</v>
      </c>
      <c r="M54" s="176">
        <f t="shared" si="10"/>
        <v>0</v>
      </c>
      <c r="N54" s="176">
        <v>2.5500000000000002E-3</v>
      </c>
      <c r="O54" s="176">
        <f t="shared" si="11"/>
        <v>0.21</v>
      </c>
      <c r="P54" s="176">
        <v>0</v>
      </c>
      <c r="Q54" s="176">
        <f t="shared" si="12"/>
        <v>0</v>
      </c>
      <c r="R54" s="176"/>
      <c r="S54" s="177" t="s">
        <v>121</v>
      </c>
      <c r="T54" s="156">
        <v>0.67900000000000005</v>
      </c>
      <c r="U54" s="156">
        <f t="shared" si="13"/>
        <v>55</v>
      </c>
      <c r="V54" s="156"/>
      <c r="W54" s="156" t="s">
        <v>122</v>
      </c>
      <c r="X54" s="147"/>
      <c r="Y54" s="147"/>
      <c r="Z54" s="147"/>
      <c r="AA54" s="147"/>
      <c r="AB54" s="147"/>
      <c r="AC54" s="147"/>
      <c r="AD54" s="147"/>
      <c r="AE54" s="147"/>
      <c r="AF54" s="147" t="s">
        <v>123</v>
      </c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</row>
    <row r="55" spans="1:59" outlineLevel="1">
      <c r="A55" s="171">
        <v>33</v>
      </c>
      <c r="B55" s="172" t="s">
        <v>247</v>
      </c>
      <c r="C55" s="180" t="s">
        <v>248</v>
      </c>
      <c r="D55" s="173" t="s">
        <v>126</v>
      </c>
      <c r="E55" s="174">
        <v>1.944</v>
      </c>
      <c r="F55" s="175"/>
      <c r="G55" s="176">
        <f t="shared" si="7"/>
        <v>0</v>
      </c>
      <c r="H55" s="175">
        <v>831</v>
      </c>
      <c r="I55" s="176">
        <f t="shared" si="8"/>
        <v>1615.46</v>
      </c>
      <c r="J55" s="175">
        <v>0</v>
      </c>
      <c r="K55" s="176">
        <f t="shared" si="9"/>
        <v>0</v>
      </c>
      <c r="L55" s="176">
        <v>21</v>
      </c>
      <c r="M55" s="176">
        <f t="shared" si="10"/>
        <v>0</v>
      </c>
      <c r="N55" s="176">
        <v>2.9100000000000001E-2</v>
      </c>
      <c r="O55" s="176">
        <f t="shared" si="11"/>
        <v>0.06</v>
      </c>
      <c r="P55" s="176">
        <v>0</v>
      </c>
      <c r="Q55" s="176">
        <f t="shared" si="12"/>
        <v>0</v>
      </c>
      <c r="R55" s="176"/>
      <c r="S55" s="177" t="s">
        <v>121</v>
      </c>
      <c r="T55" s="156">
        <v>0</v>
      </c>
      <c r="U55" s="156">
        <f t="shared" si="13"/>
        <v>0</v>
      </c>
      <c r="V55" s="156"/>
      <c r="W55" s="156" t="s">
        <v>122</v>
      </c>
      <c r="X55" s="147"/>
      <c r="Y55" s="147"/>
      <c r="Z55" s="147"/>
      <c r="AA55" s="147"/>
      <c r="AB55" s="147"/>
      <c r="AC55" s="147"/>
      <c r="AD55" s="147"/>
      <c r="AE55" s="147"/>
      <c r="AF55" s="147" t="s">
        <v>123</v>
      </c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</row>
    <row r="56" spans="1:59" outlineLevel="1">
      <c r="A56" s="171">
        <v>34</v>
      </c>
      <c r="B56" s="172" t="s">
        <v>249</v>
      </c>
      <c r="C56" s="180" t="s">
        <v>250</v>
      </c>
      <c r="D56" s="173" t="s">
        <v>131</v>
      </c>
      <c r="E56" s="174">
        <v>120</v>
      </c>
      <c r="F56" s="175"/>
      <c r="G56" s="176">
        <f t="shared" si="7"/>
        <v>0</v>
      </c>
      <c r="H56" s="175">
        <v>53.2</v>
      </c>
      <c r="I56" s="176">
        <f t="shared" si="8"/>
        <v>6384</v>
      </c>
      <c r="J56" s="175">
        <v>0</v>
      </c>
      <c r="K56" s="176">
        <f t="shared" si="9"/>
        <v>0</v>
      </c>
      <c r="L56" s="176">
        <v>21</v>
      </c>
      <c r="M56" s="176">
        <f t="shared" si="10"/>
        <v>0</v>
      </c>
      <c r="N56" s="176">
        <v>9.0000000000000006E-5</v>
      </c>
      <c r="O56" s="176">
        <f t="shared" si="11"/>
        <v>0.01</v>
      </c>
      <c r="P56" s="176">
        <v>0</v>
      </c>
      <c r="Q56" s="176">
        <f t="shared" si="12"/>
        <v>0</v>
      </c>
      <c r="R56" s="176" t="s">
        <v>144</v>
      </c>
      <c r="S56" s="177" t="s">
        <v>121</v>
      </c>
      <c r="T56" s="156">
        <v>0</v>
      </c>
      <c r="U56" s="156">
        <f t="shared" si="13"/>
        <v>0</v>
      </c>
      <c r="V56" s="156"/>
      <c r="W56" s="156" t="s">
        <v>146</v>
      </c>
      <c r="X56" s="147"/>
      <c r="Y56" s="147"/>
      <c r="Z56" s="147"/>
      <c r="AA56" s="147"/>
      <c r="AB56" s="147"/>
      <c r="AC56" s="147"/>
      <c r="AD56" s="147"/>
      <c r="AE56" s="147"/>
      <c r="AF56" s="147" t="s">
        <v>147</v>
      </c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</row>
    <row r="57" spans="1:59" ht="22.5" outlineLevel="1">
      <c r="A57" s="171">
        <v>35</v>
      </c>
      <c r="B57" s="172" t="s">
        <v>251</v>
      </c>
      <c r="C57" s="180" t="s">
        <v>252</v>
      </c>
      <c r="D57" s="173" t="s">
        <v>126</v>
      </c>
      <c r="E57" s="174">
        <v>2.2155800000000001</v>
      </c>
      <c r="F57" s="175"/>
      <c r="G57" s="176">
        <f t="shared" si="7"/>
        <v>0</v>
      </c>
      <c r="H57" s="175">
        <v>12100</v>
      </c>
      <c r="I57" s="176">
        <f t="shared" si="8"/>
        <v>26808.52</v>
      </c>
      <c r="J57" s="175">
        <v>0</v>
      </c>
      <c r="K57" s="176">
        <f t="shared" si="9"/>
        <v>0</v>
      </c>
      <c r="L57" s="176">
        <v>21</v>
      </c>
      <c r="M57" s="176">
        <f t="shared" si="10"/>
        <v>0</v>
      </c>
      <c r="N57" s="176">
        <v>0.46</v>
      </c>
      <c r="O57" s="176">
        <f t="shared" si="11"/>
        <v>1.02</v>
      </c>
      <c r="P57" s="176">
        <v>0</v>
      </c>
      <c r="Q57" s="176">
        <f t="shared" si="12"/>
        <v>0</v>
      </c>
      <c r="R57" s="176" t="s">
        <v>144</v>
      </c>
      <c r="S57" s="177" t="s">
        <v>145</v>
      </c>
      <c r="T57" s="156">
        <v>0</v>
      </c>
      <c r="U57" s="156">
        <f t="shared" si="13"/>
        <v>0</v>
      </c>
      <c r="V57" s="156"/>
      <c r="W57" s="156" t="s">
        <v>146</v>
      </c>
      <c r="X57" s="147"/>
      <c r="Y57" s="147"/>
      <c r="Z57" s="147"/>
      <c r="AA57" s="147"/>
      <c r="AB57" s="147"/>
      <c r="AC57" s="147"/>
      <c r="AD57" s="147"/>
      <c r="AE57" s="147"/>
      <c r="AF57" s="147" t="s">
        <v>147</v>
      </c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</row>
    <row r="58" spans="1:59" outlineLevel="1">
      <c r="A58" s="171">
        <v>36</v>
      </c>
      <c r="B58" s="172" t="s">
        <v>253</v>
      </c>
      <c r="C58" s="180" t="s">
        <v>254</v>
      </c>
      <c r="D58" s="173" t="s">
        <v>126</v>
      </c>
      <c r="E58" s="174">
        <v>2.8695400000000002</v>
      </c>
      <c r="F58" s="175"/>
      <c r="G58" s="176">
        <f t="shared" si="7"/>
        <v>0</v>
      </c>
      <c r="H58" s="175">
        <v>9100</v>
      </c>
      <c r="I58" s="176">
        <f t="shared" si="8"/>
        <v>26112.81</v>
      </c>
      <c r="J58" s="175">
        <v>0</v>
      </c>
      <c r="K58" s="176">
        <f t="shared" si="9"/>
        <v>0</v>
      </c>
      <c r="L58" s="176">
        <v>21</v>
      </c>
      <c r="M58" s="176">
        <f t="shared" si="10"/>
        <v>0</v>
      </c>
      <c r="N58" s="176">
        <v>0.46</v>
      </c>
      <c r="O58" s="176">
        <f t="shared" si="11"/>
        <v>1.32</v>
      </c>
      <c r="P58" s="176">
        <v>0</v>
      </c>
      <c r="Q58" s="176">
        <f t="shared" si="12"/>
        <v>0</v>
      </c>
      <c r="R58" s="176" t="s">
        <v>144</v>
      </c>
      <c r="S58" s="177" t="s">
        <v>145</v>
      </c>
      <c r="T58" s="156">
        <v>0</v>
      </c>
      <c r="U58" s="156">
        <f t="shared" si="13"/>
        <v>0</v>
      </c>
      <c r="V58" s="156"/>
      <c r="W58" s="156" t="s">
        <v>146</v>
      </c>
      <c r="X58" s="147"/>
      <c r="Y58" s="147"/>
      <c r="Z58" s="147"/>
      <c r="AA58" s="147"/>
      <c r="AB58" s="147"/>
      <c r="AC58" s="147"/>
      <c r="AD58" s="147"/>
      <c r="AE58" s="147"/>
      <c r="AF58" s="147" t="s">
        <v>147</v>
      </c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</row>
    <row r="59" spans="1:59" ht="22.5" outlineLevel="1">
      <c r="A59" s="171">
        <v>37</v>
      </c>
      <c r="B59" s="172" t="s">
        <v>255</v>
      </c>
      <c r="C59" s="180" t="s">
        <v>256</v>
      </c>
      <c r="D59" s="173" t="s">
        <v>120</v>
      </c>
      <c r="E59" s="174">
        <v>44.311680000000003</v>
      </c>
      <c r="F59" s="175"/>
      <c r="G59" s="176">
        <f t="shared" si="7"/>
        <v>0</v>
      </c>
      <c r="H59" s="175">
        <v>289</v>
      </c>
      <c r="I59" s="176">
        <f t="shared" si="8"/>
        <v>12806.08</v>
      </c>
      <c r="J59" s="175">
        <v>0</v>
      </c>
      <c r="K59" s="176">
        <f t="shared" si="9"/>
        <v>0</v>
      </c>
      <c r="L59" s="176">
        <v>21</v>
      </c>
      <c r="M59" s="176">
        <f t="shared" si="10"/>
        <v>0</v>
      </c>
      <c r="N59" s="176">
        <v>1.2200000000000001E-2</v>
      </c>
      <c r="O59" s="176">
        <f t="shared" si="11"/>
        <v>0.54</v>
      </c>
      <c r="P59" s="176">
        <v>0</v>
      </c>
      <c r="Q59" s="176">
        <f t="shared" si="12"/>
        <v>0</v>
      </c>
      <c r="R59" s="176" t="s">
        <v>144</v>
      </c>
      <c r="S59" s="177" t="s">
        <v>121</v>
      </c>
      <c r="T59" s="156">
        <v>0</v>
      </c>
      <c r="U59" s="156">
        <f t="shared" si="13"/>
        <v>0</v>
      </c>
      <c r="V59" s="156"/>
      <c r="W59" s="156" t="s">
        <v>146</v>
      </c>
      <c r="X59" s="147"/>
      <c r="Y59" s="147"/>
      <c r="Z59" s="147"/>
      <c r="AA59" s="147"/>
      <c r="AB59" s="147"/>
      <c r="AC59" s="147"/>
      <c r="AD59" s="147"/>
      <c r="AE59" s="147"/>
      <c r="AF59" s="147" t="s">
        <v>147</v>
      </c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</row>
    <row r="60" spans="1:59" ht="22.5" outlineLevel="1">
      <c r="A60" s="171">
        <v>38</v>
      </c>
      <c r="B60" s="172" t="s">
        <v>257</v>
      </c>
      <c r="C60" s="180" t="s">
        <v>258</v>
      </c>
      <c r="D60" s="173" t="s">
        <v>159</v>
      </c>
      <c r="E60" s="174">
        <v>3.1618499999999998</v>
      </c>
      <c r="F60" s="175"/>
      <c r="G60" s="176">
        <f t="shared" si="7"/>
        <v>0</v>
      </c>
      <c r="H60" s="175">
        <v>0</v>
      </c>
      <c r="I60" s="176">
        <f t="shared" si="8"/>
        <v>0</v>
      </c>
      <c r="J60" s="175">
        <v>1440</v>
      </c>
      <c r="K60" s="176">
        <f t="shared" si="9"/>
        <v>4553.0600000000004</v>
      </c>
      <c r="L60" s="176">
        <v>21</v>
      </c>
      <c r="M60" s="176">
        <f t="shared" si="10"/>
        <v>0</v>
      </c>
      <c r="N60" s="176">
        <v>0</v>
      </c>
      <c r="O60" s="176">
        <f t="shared" si="11"/>
        <v>0</v>
      </c>
      <c r="P60" s="176">
        <v>0</v>
      </c>
      <c r="Q60" s="176">
        <f t="shared" si="12"/>
        <v>0</v>
      </c>
      <c r="R60" s="176"/>
      <c r="S60" s="177" t="s">
        <v>121</v>
      </c>
      <c r="T60" s="156">
        <v>1.7509999999999999</v>
      </c>
      <c r="U60" s="156">
        <f t="shared" si="13"/>
        <v>5.54</v>
      </c>
      <c r="V60" s="156"/>
      <c r="W60" s="156" t="s">
        <v>160</v>
      </c>
      <c r="X60" s="147"/>
      <c r="Y60" s="147"/>
      <c r="Z60" s="147"/>
      <c r="AA60" s="147"/>
      <c r="AB60" s="147"/>
      <c r="AC60" s="147"/>
      <c r="AD60" s="147"/>
      <c r="AE60" s="147"/>
      <c r="AF60" s="147" t="s">
        <v>161</v>
      </c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</row>
    <row r="61" spans="1:59">
      <c r="A61" s="158" t="s">
        <v>116</v>
      </c>
      <c r="B61" s="159" t="s">
        <v>82</v>
      </c>
      <c r="C61" s="179" t="s">
        <v>83</v>
      </c>
      <c r="D61" s="160"/>
      <c r="E61" s="161"/>
      <c r="F61" s="162"/>
      <c r="G61" s="162">
        <f>SUMIF(AF62:AF64,"&lt;&gt;NOR",G62:G64)</f>
        <v>0</v>
      </c>
      <c r="H61" s="162"/>
      <c r="I61" s="162">
        <f>SUM(I62:I64)</f>
        <v>7881.5700000000006</v>
      </c>
      <c r="J61" s="162"/>
      <c r="K61" s="162">
        <f>SUM(K62:K64)</f>
        <v>4682.28</v>
      </c>
      <c r="L61" s="162"/>
      <c r="M61" s="162">
        <f>SUM(M62:M64)</f>
        <v>0</v>
      </c>
      <c r="N61" s="162"/>
      <c r="O61" s="162">
        <f>SUM(O62:O64)</f>
        <v>0.4</v>
      </c>
      <c r="P61" s="162"/>
      <c r="Q61" s="162">
        <f>SUM(Q62:Q64)</f>
        <v>0</v>
      </c>
      <c r="R61" s="162"/>
      <c r="S61" s="163"/>
      <c r="T61" s="157"/>
      <c r="U61" s="157">
        <f>SUM(U62:U64)</f>
        <v>9.0400000000000009</v>
      </c>
      <c r="V61" s="157"/>
      <c r="W61" s="157"/>
      <c r="AF61" t="s">
        <v>117</v>
      </c>
    </row>
    <row r="62" spans="1:59" ht="22.5" outlineLevel="1">
      <c r="A62" s="171">
        <v>39</v>
      </c>
      <c r="B62" s="172" t="s">
        <v>259</v>
      </c>
      <c r="C62" s="180" t="s">
        <v>260</v>
      </c>
      <c r="D62" s="173" t="s">
        <v>120</v>
      </c>
      <c r="E62" s="174">
        <v>36.926400000000001</v>
      </c>
      <c r="F62" s="175"/>
      <c r="G62" s="176">
        <f>ROUND(E62*F62,2)</f>
        <v>0</v>
      </c>
      <c r="H62" s="175">
        <v>11.24</v>
      </c>
      <c r="I62" s="176">
        <f>ROUND(E62*H62,2)</f>
        <v>415.05</v>
      </c>
      <c r="J62" s="175">
        <v>114.76</v>
      </c>
      <c r="K62" s="176">
        <f>ROUND(E62*J62,2)</f>
        <v>4237.67</v>
      </c>
      <c r="L62" s="176">
        <v>21</v>
      </c>
      <c r="M62" s="176">
        <f>G62*(1+L62/100)</f>
        <v>0</v>
      </c>
      <c r="N62" s="176">
        <v>6.9999999999999994E-5</v>
      </c>
      <c r="O62" s="176">
        <f>ROUND(E62*N62,2)</f>
        <v>0</v>
      </c>
      <c r="P62" s="176">
        <v>0</v>
      </c>
      <c r="Q62" s="176">
        <f>ROUND(E62*P62,2)</f>
        <v>0</v>
      </c>
      <c r="R62" s="176"/>
      <c r="S62" s="177" t="s">
        <v>121</v>
      </c>
      <c r="T62" s="156">
        <v>0.23200000000000001</v>
      </c>
      <c r="U62" s="156">
        <f>ROUND(E62*T62,2)</f>
        <v>8.57</v>
      </c>
      <c r="V62" s="156"/>
      <c r="W62" s="156" t="s">
        <v>122</v>
      </c>
      <c r="X62" s="147"/>
      <c r="Y62" s="147"/>
      <c r="Z62" s="147"/>
      <c r="AA62" s="147"/>
      <c r="AB62" s="147"/>
      <c r="AC62" s="147"/>
      <c r="AD62" s="147"/>
      <c r="AE62" s="147"/>
      <c r="AF62" s="147" t="s">
        <v>123</v>
      </c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</row>
    <row r="63" spans="1:59" outlineLevel="1">
      <c r="A63" s="171">
        <v>40</v>
      </c>
      <c r="B63" s="172" t="s">
        <v>261</v>
      </c>
      <c r="C63" s="180" t="s">
        <v>447</v>
      </c>
      <c r="D63" s="173" t="s">
        <v>120</v>
      </c>
      <c r="E63" s="174">
        <v>44.311680000000003</v>
      </c>
      <c r="F63" s="175"/>
      <c r="G63" s="176">
        <f>ROUND(E63*F63,2)</f>
        <v>0</v>
      </c>
      <c r="H63" s="175">
        <v>168.5</v>
      </c>
      <c r="I63" s="176">
        <f>ROUND(E63*H63,2)</f>
        <v>7466.52</v>
      </c>
      <c r="J63" s="175">
        <v>0</v>
      </c>
      <c r="K63" s="176">
        <f>ROUND(E63*J63,2)</f>
        <v>0</v>
      </c>
      <c r="L63" s="176">
        <v>21</v>
      </c>
      <c r="M63" s="176">
        <f>G63*(1+L63/100)</f>
        <v>0</v>
      </c>
      <c r="N63" s="176">
        <v>9.0799999999999995E-3</v>
      </c>
      <c r="O63" s="176">
        <f>ROUND(E63*N63,2)</f>
        <v>0.4</v>
      </c>
      <c r="P63" s="176">
        <v>0</v>
      </c>
      <c r="Q63" s="176">
        <f>ROUND(E63*P63,2)</f>
        <v>0</v>
      </c>
      <c r="R63" s="176" t="s">
        <v>144</v>
      </c>
      <c r="S63" s="177" t="s">
        <v>121</v>
      </c>
      <c r="T63" s="156">
        <v>0</v>
      </c>
      <c r="U63" s="156">
        <f>ROUND(E63*T63,2)</f>
        <v>0</v>
      </c>
      <c r="V63" s="156"/>
      <c r="W63" s="156" t="s">
        <v>146</v>
      </c>
      <c r="X63" s="147"/>
      <c r="Y63" s="147"/>
      <c r="Z63" s="147"/>
      <c r="AA63" s="147"/>
      <c r="AB63" s="147"/>
      <c r="AC63" s="147"/>
      <c r="AD63" s="147"/>
      <c r="AE63" s="147"/>
      <c r="AF63" s="147" t="s">
        <v>147</v>
      </c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</row>
    <row r="64" spans="1:59" outlineLevel="1">
      <c r="A64" s="171">
        <v>41</v>
      </c>
      <c r="B64" s="172" t="s">
        <v>262</v>
      </c>
      <c r="C64" s="180" t="s">
        <v>263</v>
      </c>
      <c r="D64" s="173" t="s">
        <v>159</v>
      </c>
      <c r="E64" s="174">
        <v>0.40493000000000001</v>
      </c>
      <c r="F64" s="175"/>
      <c r="G64" s="176">
        <f>ROUND(E64*F64,2)</f>
        <v>0</v>
      </c>
      <c r="H64" s="175">
        <v>0</v>
      </c>
      <c r="I64" s="176">
        <f>ROUND(E64*H64,2)</f>
        <v>0</v>
      </c>
      <c r="J64" s="175">
        <v>1098</v>
      </c>
      <c r="K64" s="176">
        <f>ROUND(E64*J64,2)</f>
        <v>444.61</v>
      </c>
      <c r="L64" s="176">
        <v>21</v>
      </c>
      <c r="M64" s="176">
        <f>G64*(1+L64/100)</f>
        <v>0</v>
      </c>
      <c r="N64" s="176">
        <v>0</v>
      </c>
      <c r="O64" s="176">
        <f>ROUND(E64*N64,2)</f>
        <v>0</v>
      </c>
      <c r="P64" s="176">
        <v>0</v>
      </c>
      <c r="Q64" s="176">
        <f>ROUND(E64*P64,2)</f>
        <v>0</v>
      </c>
      <c r="R64" s="176"/>
      <c r="S64" s="177" t="s">
        <v>121</v>
      </c>
      <c r="T64" s="156">
        <v>1.1559999999999999</v>
      </c>
      <c r="U64" s="156">
        <f>ROUND(E64*T64,2)</f>
        <v>0.47</v>
      </c>
      <c r="V64" s="156"/>
      <c r="W64" s="156" t="s">
        <v>160</v>
      </c>
      <c r="X64" s="147"/>
      <c r="Y64" s="147"/>
      <c r="Z64" s="147"/>
      <c r="AA64" s="147"/>
      <c r="AB64" s="147"/>
      <c r="AC64" s="147"/>
      <c r="AD64" s="147"/>
      <c r="AE64" s="147"/>
      <c r="AF64" s="147" t="s">
        <v>161</v>
      </c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</row>
    <row r="65" spans="1:59">
      <c r="A65" s="158" t="s">
        <v>116</v>
      </c>
      <c r="B65" s="159" t="s">
        <v>86</v>
      </c>
      <c r="C65" s="179" t="s">
        <v>87</v>
      </c>
      <c r="D65" s="160"/>
      <c r="E65" s="161"/>
      <c r="F65" s="162"/>
      <c r="G65" s="162">
        <f>SUMIF(AF66:AF79,"&lt;&gt;NOR",G66:G79)</f>
        <v>0</v>
      </c>
      <c r="H65" s="162"/>
      <c r="I65" s="162">
        <f>SUM(I66:I79)</f>
        <v>131338.59999999998</v>
      </c>
      <c r="J65" s="162"/>
      <c r="K65" s="162">
        <f>SUM(K66:K79)</f>
        <v>382609.45</v>
      </c>
      <c r="L65" s="162"/>
      <c r="M65" s="162">
        <f>SUM(M66:M79)</f>
        <v>0</v>
      </c>
      <c r="N65" s="162"/>
      <c r="O65" s="162">
        <f>SUM(O66:O79)</f>
        <v>2.9</v>
      </c>
      <c r="P65" s="162"/>
      <c r="Q65" s="162">
        <f>SUM(Q66:Q79)</f>
        <v>0</v>
      </c>
      <c r="R65" s="162"/>
      <c r="S65" s="163"/>
      <c r="T65" s="157"/>
      <c r="U65" s="157">
        <f>SUM(U66:U79)</f>
        <v>819.41000000000008</v>
      </c>
      <c r="V65" s="157"/>
      <c r="W65" s="157"/>
      <c r="AF65" t="s">
        <v>117</v>
      </c>
    </row>
    <row r="66" spans="1:59" outlineLevel="1">
      <c r="A66" s="171">
        <v>42</v>
      </c>
      <c r="B66" s="172" t="s">
        <v>168</v>
      </c>
      <c r="C66" s="180" t="s">
        <v>169</v>
      </c>
      <c r="D66" s="173" t="s">
        <v>170</v>
      </c>
      <c r="E66" s="174">
        <v>1796.3474000000001</v>
      </c>
      <c r="F66" s="175"/>
      <c r="G66" s="176">
        <f t="shared" ref="G66:G79" si="14">ROUND(E66*F66,2)</f>
        <v>0</v>
      </c>
      <c r="H66" s="175">
        <v>14.26</v>
      </c>
      <c r="I66" s="176">
        <f t="shared" ref="I66:I79" si="15">ROUND(E66*H66,2)</f>
        <v>25615.91</v>
      </c>
      <c r="J66" s="175">
        <v>198.74</v>
      </c>
      <c r="K66" s="176">
        <f t="shared" ref="K66:K79" si="16">ROUND(E66*J66,2)</f>
        <v>357006.08000000002</v>
      </c>
      <c r="L66" s="176">
        <v>21</v>
      </c>
      <c r="M66" s="176">
        <f t="shared" ref="M66:M79" si="17">G66*(1+L66/100)</f>
        <v>0</v>
      </c>
      <c r="N66" s="176">
        <v>6.0000000000000002E-5</v>
      </c>
      <c r="O66" s="176">
        <f t="shared" ref="O66:O79" si="18">ROUND(E66*N66,2)</f>
        <v>0.11</v>
      </c>
      <c r="P66" s="176">
        <v>0</v>
      </c>
      <c r="Q66" s="176">
        <f t="shared" ref="Q66:Q79" si="19">ROUND(E66*P66,2)</f>
        <v>0</v>
      </c>
      <c r="R66" s="176"/>
      <c r="S66" s="177" t="s">
        <v>121</v>
      </c>
      <c r="T66" s="156">
        <v>0.42599999999999999</v>
      </c>
      <c r="U66" s="156">
        <f t="shared" ref="U66:U79" si="20">ROUND(E66*T66,2)</f>
        <v>765.24</v>
      </c>
      <c r="V66" s="156"/>
      <c r="W66" s="156" t="s">
        <v>122</v>
      </c>
      <c r="X66" s="147"/>
      <c r="Y66" s="147"/>
      <c r="Z66" s="147"/>
      <c r="AA66" s="147"/>
      <c r="AB66" s="147"/>
      <c r="AC66" s="147"/>
      <c r="AD66" s="147"/>
      <c r="AE66" s="147"/>
      <c r="AF66" s="147" t="s">
        <v>123</v>
      </c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</row>
    <row r="67" spans="1:59" outlineLevel="1">
      <c r="A67" s="171">
        <v>43</v>
      </c>
      <c r="B67" s="172" t="s">
        <v>264</v>
      </c>
      <c r="C67" s="180" t="s">
        <v>265</v>
      </c>
      <c r="D67" s="173" t="s">
        <v>170</v>
      </c>
      <c r="E67" s="174">
        <v>530.74855000000002</v>
      </c>
      <c r="F67" s="175"/>
      <c r="G67" s="176">
        <f t="shared" si="14"/>
        <v>0</v>
      </c>
      <c r="H67" s="175">
        <v>6.55</v>
      </c>
      <c r="I67" s="176">
        <f t="shared" si="15"/>
        <v>3476.4</v>
      </c>
      <c r="J67" s="175">
        <v>41.05</v>
      </c>
      <c r="K67" s="176">
        <f t="shared" si="16"/>
        <v>21787.23</v>
      </c>
      <c r="L67" s="176">
        <v>21</v>
      </c>
      <c r="M67" s="176">
        <f t="shared" si="17"/>
        <v>0</v>
      </c>
      <c r="N67" s="176">
        <v>5.0000000000000002E-5</v>
      </c>
      <c r="O67" s="176">
        <f t="shared" si="18"/>
        <v>0.03</v>
      </c>
      <c r="P67" s="176">
        <v>0</v>
      </c>
      <c r="Q67" s="176">
        <f t="shared" si="19"/>
        <v>0</v>
      </c>
      <c r="R67" s="176"/>
      <c r="S67" s="177" t="s">
        <v>121</v>
      </c>
      <c r="T67" s="156">
        <v>8.4000000000000005E-2</v>
      </c>
      <c r="U67" s="156">
        <f t="shared" si="20"/>
        <v>44.58</v>
      </c>
      <c r="V67" s="156"/>
      <c r="W67" s="156" t="s">
        <v>122</v>
      </c>
      <c r="X67" s="147"/>
      <c r="Y67" s="147"/>
      <c r="Z67" s="147"/>
      <c r="AA67" s="147"/>
      <c r="AB67" s="147"/>
      <c r="AC67" s="147"/>
      <c r="AD67" s="147"/>
      <c r="AE67" s="147"/>
      <c r="AF67" s="147" t="s">
        <v>123</v>
      </c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</row>
    <row r="68" spans="1:59" outlineLevel="1">
      <c r="A68" s="171">
        <v>44</v>
      </c>
      <c r="B68" s="172" t="s">
        <v>266</v>
      </c>
      <c r="C68" s="180" t="s">
        <v>267</v>
      </c>
      <c r="D68" s="173" t="s">
        <v>170</v>
      </c>
      <c r="E68" s="174">
        <v>550</v>
      </c>
      <c r="F68" s="175"/>
      <c r="G68" s="176">
        <f t="shared" si="14"/>
        <v>0</v>
      </c>
      <c r="H68" s="175">
        <v>31.5</v>
      </c>
      <c r="I68" s="176">
        <f t="shared" si="15"/>
        <v>17325</v>
      </c>
      <c r="J68" s="175">
        <v>0</v>
      </c>
      <c r="K68" s="176">
        <f t="shared" si="16"/>
        <v>0</v>
      </c>
      <c r="L68" s="176">
        <v>21</v>
      </c>
      <c r="M68" s="176">
        <f t="shared" si="17"/>
        <v>0</v>
      </c>
      <c r="N68" s="176">
        <v>1E-3</v>
      </c>
      <c r="O68" s="176">
        <f t="shared" si="18"/>
        <v>0.55000000000000004</v>
      </c>
      <c r="P68" s="176">
        <v>0</v>
      </c>
      <c r="Q68" s="176">
        <f t="shared" si="19"/>
        <v>0</v>
      </c>
      <c r="R68" s="176"/>
      <c r="S68" s="177" t="s">
        <v>145</v>
      </c>
      <c r="T68" s="156">
        <v>0</v>
      </c>
      <c r="U68" s="156">
        <f t="shared" si="20"/>
        <v>0</v>
      </c>
      <c r="V68" s="156"/>
      <c r="W68" s="156" t="s">
        <v>146</v>
      </c>
      <c r="X68" s="147"/>
      <c r="Y68" s="147"/>
      <c r="Z68" s="147"/>
      <c r="AA68" s="147"/>
      <c r="AB68" s="147"/>
      <c r="AC68" s="147"/>
      <c r="AD68" s="147"/>
      <c r="AE68" s="147"/>
      <c r="AF68" s="147" t="s">
        <v>147</v>
      </c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</row>
    <row r="69" spans="1:59" outlineLevel="1">
      <c r="A69" s="171">
        <v>45</v>
      </c>
      <c r="B69" s="172" t="s">
        <v>268</v>
      </c>
      <c r="C69" s="180" t="s">
        <v>269</v>
      </c>
      <c r="D69" s="173" t="s">
        <v>159</v>
      </c>
      <c r="E69" s="174">
        <v>0.26545999999999997</v>
      </c>
      <c r="F69" s="175"/>
      <c r="G69" s="176">
        <f t="shared" si="14"/>
        <v>0</v>
      </c>
      <c r="H69" s="175">
        <v>27130</v>
      </c>
      <c r="I69" s="176">
        <f t="shared" si="15"/>
        <v>7201.93</v>
      </c>
      <c r="J69" s="175">
        <v>0</v>
      </c>
      <c r="K69" s="176">
        <f t="shared" si="16"/>
        <v>0</v>
      </c>
      <c r="L69" s="176">
        <v>21</v>
      </c>
      <c r="M69" s="176">
        <f t="shared" si="17"/>
        <v>0</v>
      </c>
      <c r="N69" s="176">
        <v>1</v>
      </c>
      <c r="O69" s="176">
        <f t="shared" si="18"/>
        <v>0.27</v>
      </c>
      <c r="P69" s="176">
        <v>0</v>
      </c>
      <c r="Q69" s="176">
        <f t="shared" si="19"/>
        <v>0</v>
      </c>
      <c r="R69" s="176" t="s">
        <v>144</v>
      </c>
      <c r="S69" s="177" t="s">
        <v>121</v>
      </c>
      <c r="T69" s="156">
        <v>0</v>
      </c>
      <c r="U69" s="156">
        <f t="shared" si="20"/>
        <v>0</v>
      </c>
      <c r="V69" s="156"/>
      <c r="W69" s="156" t="s">
        <v>146</v>
      </c>
      <c r="X69" s="147"/>
      <c r="Y69" s="147"/>
      <c r="Z69" s="147"/>
      <c r="AA69" s="147"/>
      <c r="AB69" s="147"/>
      <c r="AC69" s="147"/>
      <c r="AD69" s="147"/>
      <c r="AE69" s="147"/>
      <c r="AF69" s="147" t="s">
        <v>147</v>
      </c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</row>
    <row r="70" spans="1:59" outlineLevel="1">
      <c r="A70" s="171">
        <v>46</v>
      </c>
      <c r="B70" s="172" t="s">
        <v>270</v>
      </c>
      <c r="C70" s="180" t="s">
        <v>271</v>
      </c>
      <c r="D70" s="173" t="s">
        <v>159</v>
      </c>
      <c r="E70" s="174">
        <v>4.836E-2</v>
      </c>
      <c r="F70" s="175"/>
      <c r="G70" s="176">
        <f t="shared" si="14"/>
        <v>0</v>
      </c>
      <c r="H70" s="175">
        <v>26450</v>
      </c>
      <c r="I70" s="176">
        <f t="shared" si="15"/>
        <v>1279.1199999999999</v>
      </c>
      <c r="J70" s="175">
        <v>0</v>
      </c>
      <c r="K70" s="176">
        <f t="shared" si="16"/>
        <v>0</v>
      </c>
      <c r="L70" s="176">
        <v>21</v>
      </c>
      <c r="M70" s="176">
        <f t="shared" si="17"/>
        <v>0</v>
      </c>
      <c r="N70" s="176">
        <v>1</v>
      </c>
      <c r="O70" s="176">
        <f t="shared" si="18"/>
        <v>0.05</v>
      </c>
      <c r="P70" s="176">
        <v>0</v>
      </c>
      <c r="Q70" s="176">
        <f t="shared" si="19"/>
        <v>0</v>
      </c>
      <c r="R70" s="176" t="s">
        <v>144</v>
      </c>
      <c r="S70" s="177" t="s">
        <v>121</v>
      </c>
      <c r="T70" s="156">
        <v>0</v>
      </c>
      <c r="U70" s="156">
        <f t="shared" si="20"/>
        <v>0</v>
      </c>
      <c r="V70" s="156"/>
      <c r="W70" s="156" t="s">
        <v>146</v>
      </c>
      <c r="X70" s="147"/>
      <c r="Y70" s="147"/>
      <c r="Z70" s="147"/>
      <c r="AA70" s="147"/>
      <c r="AB70" s="147"/>
      <c r="AC70" s="147"/>
      <c r="AD70" s="147"/>
      <c r="AE70" s="147"/>
      <c r="AF70" s="147" t="s">
        <v>147</v>
      </c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</row>
    <row r="71" spans="1:59" outlineLevel="1">
      <c r="A71" s="171">
        <v>47</v>
      </c>
      <c r="B71" s="172" t="s">
        <v>272</v>
      </c>
      <c r="C71" s="180" t="s">
        <v>273</v>
      </c>
      <c r="D71" s="173" t="s">
        <v>159</v>
      </c>
      <c r="E71" s="174">
        <v>1.934E-2</v>
      </c>
      <c r="F71" s="175"/>
      <c r="G71" s="176">
        <f t="shared" si="14"/>
        <v>0</v>
      </c>
      <c r="H71" s="175">
        <v>25970</v>
      </c>
      <c r="I71" s="176">
        <f t="shared" si="15"/>
        <v>502.26</v>
      </c>
      <c r="J71" s="175">
        <v>0</v>
      </c>
      <c r="K71" s="176">
        <f t="shared" si="16"/>
        <v>0</v>
      </c>
      <c r="L71" s="176">
        <v>21</v>
      </c>
      <c r="M71" s="176">
        <f t="shared" si="17"/>
        <v>0</v>
      </c>
      <c r="N71" s="176">
        <v>1</v>
      </c>
      <c r="O71" s="176">
        <f t="shared" si="18"/>
        <v>0.02</v>
      </c>
      <c r="P71" s="176">
        <v>0</v>
      </c>
      <c r="Q71" s="176">
        <f t="shared" si="19"/>
        <v>0</v>
      </c>
      <c r="R71" s="176" t="s">
        <v>144</v>
      </c>
      <c r="S71" s="177" t="s">
        <v>121</v>
      </c>
      <c r="T71" s="156">
        <v>0</v>
      </c>
      <c r="U71" s="156">
        <f t="shared" si="20"/>
        <v>0</v>
      </c>
      <c r="V71" s="156"/>
      <c r="W71" s="156" t="s">
        <v>146</v>
      </c>
      <c r="X71" s="147"/>
      <c r="Y71" s="147"/>
      <c r="Z71" s="147"/>
      <c r="AA71" s="147"/>
      <c r="AB71" s="147"/>
      <c r="AC71" s="147"/>
      <c r="AD71" s="147"/>
      <c r="AE71" s="147"/>
      <c r="AF71" s="147" t="s">
        <v>147</v>
      </c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</row>
    <row r="72" spans="1:59" outlineLevel="1">
      <c r="A72" s="171">
        <v>48</v>
      </c>
      <c r="B72" s="172" t="s">
        <v>274</v>
      </c>
      <c r="C72" s="180" t="s">
        <v>275</v>
      </c>
      <c r="D72" s="173" t="s">
        <v>159</v>
      </c>
      <c r="E72" s="174">
        <v>2.3939999999999999E-2</v>
      </c>
      <c r="F72" s="175"/>
      <c r="G72" s="176">
        <f t="shared" si="14"/>
        <v>0</v>
      </c>
      <c r="H72" s="175">
        <v>25970</v>
      </c>
      <c r="I72" s="176">
        <f t="shared" si="15"/>
        <v>621.72</v>
      </c>
      <c r="J72" s="175">
        <v>0</v>
      </c>
      <c r="K72" s="176">
        <f t="shared" si="16"/>
        <v>0</v>
      </c>
      <c r="L72" s="176">
        <v>21</v>
      </c>
      <c r="M72" s="176">
        <f t="shared" si="17"/>
        <v>0</v>
      </c>
      <c r="N72" s="176">
        <v>1</v>
      </c>
      <c r="O72" s="176">
        <f t="shared" si="18"/>
        <v>0.02</v>
      </c>
      <c r="P72" s="176">
        <v>0</v>
      </c>
      <c r="Q72" s="176">
        <f t="shared" si="19"/>
        <v>0</v>
      </c>
      <c r="R72" s="176" t="s">
        <v>144</v>
      </c>
      <c r="S72" s="177" t="s">
        <v>121</v>
      </c>
      <c r="T72" s="156">
        <v>0</v>
      </c>
      <c r="U72" s="156">
        <f t="shared" si="20"/>
        <v>0</v>
      </c>
      <c r="V72" s="156"/>
      <c r="W72" s="156" t="s">
        <v>146</v>
      </c>
      <c r="X72" s="147"/>
      <c r="Y72" s="147"/>
      <c r="Z72" s="147"/>
      <c r="AA72" s="147"/>
      <c r="AB72" s="147"/>
      <c r="AC72" s="147"/>
      <c r="AD72" s="147"/>
      <c r="AE72" s="147"/>
      <c r="AF72" s="147" t="s">
        <v>147</v>
      </c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</row>
    <row r="73" spans="1:59" outlineLevel="1">
      <c r="A73" s="171">
        <v>49</v>
      </c>
      <c r="B73" s="172" t="s">
        <v>276</v>
      </c>
      <c r="C73" s="180" t="s">
        <v>277</v>
      </c>
      <c r="D73" s="173" t="s">
        <v>159</v>
      </c>
      <c r="E73" s="174">
        <v>6.1449999999999998E-2</v>
      </c>
      <c r="F73" s="175"/>
      <c r="G73" s="176">
        <f t="shared" si="14"/>
        <v>0</v>
      </c>
      <c r="H73" s="175">
        <v>30050</v>
      </c>
      <c r="I73" s="176">
        <f t="shared" si="15"/>
        <v>1846.57</v>
      </c>
      <c r="J73" s="175">
        <v>0</v>
      </c>
      <c r="K73" s="176">
        <f t="shared" si="16"/>
        <v>0</v>
      </c>
      <c r="L73" s="176">
        <v>21</v>
      </c>
      <c r="M73" s="176">
        <f t="shared" si="17"/>
        <v>0</v>
      </c>
      <c r="N73" s="176">
        <v>1</v>
      </c>
      <c r="O73" s="176">
        <f t="shared" si="18"/>
        <v>0.06</v>
      </c>
      <c r="P73" s="176">
        <v>0</v>
      </c>
      <c r="Q73" s="176">
        <f t="shared" si="19"/>
        <v>0</v>
      </c>
      <c r="R73" s="176" t="s">
        <v>144</v>
      </c>
      <c r="S73" s="177" t="s">
        <v>121</v>
      </c>
      <c r="T73" s="156">
        <v>0</v>
      </c>
      <c r="U73" s="156">
        <f t="shared" si="20"/>
        <v>0</v>
      </c>
      <c r="V73" s="156"/>
      <c r="W73" s="156" t="s">
        <v>146</v>
      </c>
      <c r="X73" s="147"/>
      <c r="Y73" s="147"/>
      <c r="Z73" s="147"/>
      <c r="AA73" s="147"/>
      <c r="AB73" s="147"/>
      <c r="AC73" s="147"/>
      <c r="AD73" s="147"/>
      <c r="AE73" s="147"/>
      <c r="AF73" s="147" t="s">
        <v>147</v>
      </c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</row>
    <row r="74" spans="1:59" outlineLevel="1">
      <c r="A74" s="171">
        <v>50</v>
      </c>
      <c r="B74" s="172" t="s">
        <v>278</v>
      </c>
      <c r="C74" s="180" t="s">
        <v>279</v>
      </c>
      <c r="D74" s="173" t="s">
        <v>159</v>
      </c>
      <c r="E74" s="174">
        <v>0.68894</v>
      </c>
      <c r="F74" s="175"/>
      <c r="G74" s="176">
        <f t="shared" si="14"/>
        <v>0</v>
      </c>
      <c r="H74" s="175">
        <v>25500</v>
      </c>
      <c r="I74" s="176">
        <f t="shared" si="15"/>
        <v>17567.97</v>
      </c>
      <c r="J74" s="175">
        <v>0</v>
      </c>
      <c r="K74" s="176">
        <f t="shared" si="16"/>
        <v>0</v>
      </c>
      <c r="L74" s="176">
        <v>21</v>
      </c>
      <c r="M74" s="176">
        <f t="shared" si="17"/>
        <v>0</v>
      </c>
      <c r="N74" s="176">
        <v>1</v>
      </c>
      <c r="O74" s="176">
        <f t="shared" si="18"/>
        <v>0.69</v>
      </c>
      <c r="P74" s="176">
        <v>0</v>
      </c>
      <c r="Q74" s="176">
        <f t="shared" si="19"/>
        <v>0</v>
      </c>
      <c r="R74" s="176" t="s">
        <v>144</v>
      </c>
      <c r="S74" s="177" t="s">
        <v>121</v>
      </c>
      <c r="T74" s="156">
        <v>0</v>
      </c>
      <c r="U74" s="156">
        <f t="shared" si="20"/>
        <v>0</v>
      </c>
      <c r="V74" s="156"/>
      <c r="W74" s="156" t="s">
        <v>146</v>
      </c>
      <c r="X74" s="147"/>
      <c r="Y74" s="147"/>
      <c r="Z74" s="147"/>
      <c r="AA74" s="147"/>
      <c r="AB74" s="147"/>
      <c r="AC74" s="147"/>
      <c r="AD74" s="147"/>
      <c r="AE74" s="147"/>
      <c r="AF74" s="147" t="s">
        <v>147</v>
      </c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</row>
    <row r="75" spans="1:59" ht="22.5" outlineLevel="1">
      <c r="A75" s="171">
        <v>51</v>
      </c>
      <c r="B75" s="172" t="s">
        <v>280</v>
      </c>
      <c r="C75" s="180" t="s">
        <v>281</v>
      </c>
      <c r="D75" s="173" t="s">
        <v>182</v>
      </c>
      <c r="E75" s="174">
        <v>337.56799999999998</v>
      </c>
      <c r="F75" s="175"/>
      <c r="G75" s="176">
        <f t="shared" si="14"/>
        <v>0</v>
      </c>
      <c r="H75" s="175">
        <v>69.3</v>
      </c>
      <c r="I75" s="176">
        <f t="shared" si="15"/>
        <v>23393.46</v>
      </c>
      <c r="J75" s="175">
        <v>0</v>
      </c>
      <c r="K75" s="176">
        <f t="shared" si="16"/>
        <v>0</v>
      </c>
      <c r="L75" s="176">
        <v>21</v>
      </c>
      <c r="M75" s="176">
        <f t="shared" si="17"/>
        <v>0</v>
      </c>
      <c r="N75" s="176">
        <v>1.1999999999999999E-3</v>
      </c>
      <c r="O75" s="176">
        <f t="shared" si="18"/>
        <v>0.41</v>
      </c>
      <c r="P75" s="176">
        <v>0</v>
      </c>
      <c r="Q75" s="176">
        <f t="shared" si="19"/>
        <v>0</v>
      </c>
      <c r="R75" s="176" t="s">
        <v>144</v>
      </c>
      <c r="S75" s="177" t="s">
        <v>121</v>
      </c>
      <c r="T75" s="156">
        <v>0</v>
      </c>
      <c r="U75" s="156">
        <f t="shared" si="20"/>
        <v>0</v>
      </c>
      <c r="V75" s="156"/>
      <c r="W75" s="156" t="s">
        <v>146</v>
      </c>
      <c r="X75" s="147"/>
      <c r="Y75" s="147"/>
      <c r="Z75" s="147"/>
      <c r="AA75" s="147"/>
      <c r="AB75" s="147"/>
      <c r="AC75" s="147"/>
      <c r="AD75" s="147"/>
      <c r="AE75" s="147"/>
      <c r="AF75" s="147" t="s">
        <v>147</v>
      </c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</row>
    <row r="76" spans="1:59" outlineLevel="1">
      <c r="A76" s="171">
        <v>52</v>
      </c>
      <c r="B76" s="172" t="s">
        <v>282</v>
      </c>
      <c r="C76" s="180" t="s">
        <v>283</v>
      </c>
      <c r="D76" s="173" t="s">
        <v>182</v>
      </c>
      <c r="E76" s="174">
        <v>75.790000000000006</v>
      </c>
      <c r="F76" s="175"/>
      <c r="G76" s="176">
        <f t="shared" si="14"/>
        <v>0</v>
      </c>
      <c r="H76" s="175">
        <v>109.5</v>
      </c>
      <c r="I76" s="176">
        <f t="shared" si="15"/>
        <v>8299.01</v>
      </c>
      <c r="J76" s="175">
        <v>0</v>
      </c>
      <c r="K76" s="176">
        <f t="shared" si="16"/>
        <v>0</v>
      </c>
      <c r="L76" s="176">
        <v>21</v>
      </c>
      <c r="M76" s="176">
        <f t="shared" si="17"/>
        <v>0</v>
      </c>
      <c r="N76" s="176">
        <v>2.2599999999999999E-3</v>
      </c>
      <c r="O76" s="176">
        <f t="shared" si="18"/>
        <v>0.17</v>
      </c>
      <c r="P76" s="176">
        <v>0</v>
      </c>
      <c r="Q76" s="176">
        <f t="shared" si="19"/>
        <v>0</v>
      </c>
      <c r="R76" s="176" t="s">
        <v>144</v>
      </c>
      <c r="S76" s="177" t="s">
        <v>121</v>
      </c>
      <c r="T76" s="156">
        <v>0</v>
      </c>
      <c r="U76" s="156">
        <f t="shared" si="20"/>
        <v>0</v>
      </c>
      <c r="V76" s="156"/>
      <c r="W76" s="156" t="s">
        <v>146</v>
      </c>
      <c r="X76" s="147"/>
      <c r="Y76" s="147"/>
      <c r="Z76" s="147"/>
      <c r="AA76" s="147"/>
      <c r="AB76" s="147"/>
      <c r="AC76" s="147"/>
      <c r="AD76" s="147"/>
      <c r="AE76" s="147"/>
      <c r="AF76" s="147" t="s">
        <v>147</v>
      </c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</row>
    <row r="77" spans="1:59" ht="22.5" outlineLevel="1">
      <c r="A77" s="171">
        <v>53</v>
      </c>
      <c r="B77" s="172" t="s">
        <v>284</v>
      </c>
      <c r="C77" s="180" t="s">
        <v>285</v>
      </c>
      <c r="D77" s="173" t="s">
        <v>182</v>
      </c>
      <c r="E77" s="174">
        <v>17.489999999999998</v>
      </c>
      <c r="F77" s="175"/>
      <c r="G77" s="176">
        <f t="shared" si="14"/>
        <v>0</v>
      </c>
      <c r="H77" s="175">
        <v>394.5</v>
      </c>
      <c r="I77" s="176">
        <f t="shared" si="15"/>
        <v>6899.81</v>
      </c>
      <c r="J77" s="175">
        <v>0</v>
      </c>
      <c r="K77" s="176">
        <f t="shared" si="16"/>
        <v>0</v>
      </c>
      <c r="L77" s="176">
        <v>21</v>
      </c>
      <c r="M77" s="176">
        <f t="shared" si="17"/>
        <v>0</v>
      </c>
      <c r="N77" s="176">
        <v>8.3000000000000001E-3</v>
      </c>
      <c r="O77" s="176">
        <f t="shared" si="18"/>
        <v>0.15</v>
      </c>
      <c r="P77" s="176">
        <v>0</v>
      </c>
      <c r="Q77" s="176">
        <f t="shared" si="19"/>
        <v>0</v>
      </c>
      <c r="R77" s="176" t="s">
        <v>144</v>
      </c>
      <c r="S77" s="177" t="s">
        <v>121</v>
      </c>
      <c r="T77" s="156">
        <v>0</v>
      </c>
      <c r="U77" s="156">
        <f t="shared" si="20"/>
        <v>0</v>
      </c>
      <c r="V77" s="156"/>
      <c r="W77" s="156" t="s">
        <v>146</v>
      </c>
      <c r="X77" s="147"/>
      <c r="Y77" s="147"/>
      <c r="Z77" s="147"/>
      <c r="AA77" s="147"/>
      <c r="AB77" s="147"/>
      <c r="AC77" s="147"/>
      <c r="AD77" s="147"/>
      <c r="AE77" s="147"/>
      <c r="AF77" s="147" t="s">
        <v>147</v>
      </c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</row>
    <row r="78" spans="1:59" ht="22.5" outlineLevel="1">
      <c r="A78" s="171">
        <v>54</v>
      </c>
      <c r="B78" s="172" t="s">
        <v>286</v>
      </c>
      <c r="C78" s="180" t="s">
        <v>287</v>
      </c>
      <c r="D78" s="173" t="s">
        <v>182</v>
      </c>
      <c r="E78" s="174">
        <v>30.745000000000001</v>
      </c>
      <c r="F78" s="175"/>
      <c r="G78" s="176">
        <f t="shared" si="14"/>
        <v>0</v>
      </c>
      <c r="H78" s="175">
        <v>563</v>
      </c>
      <c r="I78" s="176">
        <f t="shared" si="15"/>
        <v>17309.439999999999</v>
      </c>
      <c r="J78" s="175">
        <v>0</v>
      </c>
      <c r="K78" s="176">
        <f t="shared" si="16"/>
        <v>0</v>
      </c>
      <c r="L78" s="176">
        <v>21</v>
      </c>
      <c r="M78" s="176">
        <f t="shared" si="17"/>
        <v>0</v>
      </c>
      <c r="N78" s="176">
        <v>1.2E-2</v>
      </c>
      <c r="O78" s="176">
        <f t="shared" si="18"/>
        <v>0.37</v>
      </c>
      <c r="P78" s="176">
        <v>0</v>
      </c>
      <c r="Q78" s="176">
        <f t="shared" si="19"/>
        <v>0</v>
      </c>
      <c r="R78" s="176" t="s">
        <v>144</v>
      </c>
      <c r="S78" s="177" t="s">
        <v>121</v>
      </c>
      <c r="T78" s="156">
        <v>0</v>
      </c>
      <c r="U78" s="156">
        <f t="shared" si="20"/>
        <v>0</v>
      </c>
      <c r="V78" s="156"/>
      <c r="W78" s="156" t="s">
        <v>146</v>
      </c>
      <c r="X78" s="147"/>
      <c r="Y78" s="147"/>
      <c r="Z78" s="147"/>
      <c r="AA78" s="147"/>
      <c r="AB78" s="147"/>
      <c r="AC78" s="147"/>
      <c r="AD78" s="147"/>
      <c r="AE78" s="147"/>
      <c r="AF78" s="147" t="s">
        <v>147</v>
      </c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</row>
    <row r="79" spans="1:59" outlineLevel="1">
      <c r="A79" s="164">
        <v>55</v>
      </c>
      <c r="B79" s="165" t="s">
        <v>185</v>
      </c>
      <c r="C79" s="181" t="s">
        <v>186</v>
      </c>
      <c r="D79" s="166" t="s">
        <v>159</v>
      </c>
      <c r="E79" s="167">
        <v>2.8822800000000002</v>
      </c>
      <c r="F79" s="168"/>
      <c r="G79" s="169">
        <f t="shared" si="14"/>
        <v>0</v>
      </c>
      <c r="H79" s="168">
        <v>0</v>
      </c>
      <c r="I79" s="169">
        <f t="shared" si="15"/>
        <v>0</v>
      </c>
      <c r="J79" s="168">
        <v>1324</v>
      </c>
      <c r="K79" s="169">
        <f t="shared" si="16"/>
        <v>3816.14</v>
      </c>
      <c r="L79" s="169">
        <v>21</v>
      </c>
      <c r="M79" s="169">
        <f t="shared" si="17"/>
        <v>0</v>
      </c>
      <c r="N79" s="169">
        <v>0</v>
      </c>
      <c r="O79" s="169">
        <f t="shared" si="18"/>
        <v>0</v>
      </c>
      <c r="P79" s="169">
        <v>0</v>
      </c>
      <c r="Q79" s="169">
        <f t="shared" si="19"/>
        <v>0</v>
      </c>
      <c r="R79" s="169"/>
      <c r="S79" s="170" t="s">
        <v>121</v>
      </c>
      <c r="T79" s="156">
        <v>3.327</v>
      </c>
      <c r="U79" s="156">
        <f t="shared" si="20"/>
        <v>9.59</v>
      </c>
      <c r="V79" s="156"/>
      <c r="W79" s="156" t="s">
        <v>160</v>
      </c>
      <c r="X79" s="147"/>
      <c r="Y79" s="147"/>
      <c r="Z79" s="147"/>
      <c r="AA79" s="147"/>
      <c r="AB79" s="147"/>
      <c r="AC79" s="147"/>
      <c r="AD79" s="147"/>
      <c r="AE79" s="147"/>
      <c r="AF79" s="147" t="s">
        <v>161</v>
      </c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</row>
    <row r="80" spans="1:59">
      <c r="A80" s="3"/>
      <c r="B80" s="4"/>
      <c r="C80" s="182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AD80">
        <v>15</v>
      </c>
      <c r="AE80">
        <v>21</v>
      </c>
      <c r="AF80" t="s">
        <v>104</v>
      </c>
    </row>
    <row r="81" spans="1:32">
      <c r="A81" s="150"/>
      <c r="B81" s="151" t="s">
        <v>31</v>
      </c>
      <c r="C81" s="183"/>
      <c r="D81" s="152"/>
      <c r="E81" s="153"/>
      <c r="F81" s="153"/>
      <c r="G81" s="178">
        <f>G8+G14+G23+G26+G28+G37+G39+G48+G61+G65</f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AD81">
        <f>SUMIF(L7:L79,AD80,G7:G79)</f>
        <v>0</v>
      </c>
      <c r="AE81">
        <f>SUMIF(L7:L79,AE80,G7:G79)</f>
        <v>0</v>
      </c>
      <c r="AF81" t="s">
        <v>187</v>
      </c>
    </row>
    <row r="82" spans="1:32">
      <c r="A82" s="3"/>
      <c r="B82" s="4"/>
      <c r="C82" s="182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32">
      <c r="A83" s="3"/>
      <c r="B83" s="4"/>
      <c r="C83" s="182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32">
      <c r="A84" s="263" t="s">
        <v>188</v>
      </c>
      <c r="B84" s="263"/>
      <c r="C84" s="264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32">
      <c r="A85" s="240"/>
      <c r="B85" s="241"/>
      <c r="C85" s="242"/>
      <c r="D85" s="241"/>
      <c r="E85" s="241"/>
      <c r="F85" s="241"/>
      <c r="G85" s="24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AF85" t="s">
        <v>189</v>
      </c>
    </row>
    <row r="86" spans="1:32">
      <c r="A86" s="244"/>
      <c r="B86" s="245"/>
      <c r="C86" s="246"/>
      <c r="D86" s="245"/>
      <c r="E86" s="245"/>
      <c r="F86" s="245"/>
      <c r="G86" s="247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32">
      <c r="A87" s="244"/>
      <c r="B87" s="245"/>
      <c r="C87" s="246"/>
      <c r="D87" s="245"/>
      <c r="E87" s="245"/>
      <c r="F87" s="245"/>
      <c r="G87" s="247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32">
      <c r="A88" s="244"/>
      <c r="B88" s="245"/>
      <c r="C88" s="246"/>
      <c r="D88" s="245"/>
      <c r="E88" s="245"/>
      <c r="F88" s="245"/>
      <c r="G88" s="247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32">
      <c r="A89" s="248"/>
      <c r="B89" s="249"/>
      <c r="C89" s="250"/>
      <c r="D89" s="249"/>
      <c r="E89" s="249"/>
      <c r="F89" s="249"/>
      <c r="G89" s="251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32">
      <c r="A90" s="3"/>
      <c r="B90" s="4"/>
      <c r="C90" s="182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32">
      <c r="C91" s="184"/>
      <c r="D91" s="10"/>
      <c r="AF91" t="s">
        <v>190</v>
      </c>
    </row>
    <row r="92" spans="1:32">
      <c r="D92" s="10"/>
    </row>
    <row r="93" spans="1:32">
      <c r="D93" s="10"/>
    </row>
    <row r="94" spans="1:32">
      <c r="D94" s="10"/>
    </row>
    <row r="95" spans="1:32">
      <c r="D95" s="10"/>
    </row>
    <row r="96" spans="1:32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13">
    <mergeCell ref="A1:G1"/>
    <mergeCell ref="C2:G2"/>
    <mergeCell ref="C3:G3"/>
    <mergeCell ref="C4:G4"/>
    <mergeCell ref="A84:C84"/>
    <mergeCell ref="A85:G89"/>
    <mergeCell ref="C30:G30"/>
    <mergeCell ref="C31:G31"/>
    <mergeCell ref="C32:G32"/>
    <mergeCell ref="C34:G34"/>
    <mergeCell ref="C35:G35"/>
    <mergeCell ref="C41:G41"/>
    <mergeCell ref="C43:G4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G5000"/>
  <sheetViews>
    <sheetView workbookViewId="0">
      <pane ySplit="7" topLeftCell="A44" activePane="bottomLeft" state="frozen"/>
      <selection pane="bottomLeft" activeCell="F62" sqref="F62:F66"/>
    </sheetView>
  </sheetViews>
  <sheetFormatPr defaultRowHeight="12.75" outlineLevelRow="1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3" width="0" hidden="1" customWidth="1"/>
    <col min="28" max="28" width="0" hidden="1" customWidth="1"/>
    <col min="30" max="40" width="0" hidden="1" customWidth="1"/>
  </cols>
  <sheetData>
    <row r="1" spans="1:59" ht="15.75" customHeight="1">
      <c r="A1" s="256" t="s">
        <v>7</v>
      </c>
      <c r="B1" s="256"/>
      <c r="C1" s="256"/>
      <c r="D1" s="256"/>
      <c r="E1" s="256"/>
      <c r="F1" s="256"/>
      <c r="G1" s="256"/>
      <c r="AF1" t="s">
        <v>92</v>
      </c>
    </row>
    <row r="2" spans="1:59" ht="24.95" customHeight="1">
      <c r="A2" s="139" t="s">
        <v>8</v>
      </c>
      <c r="B2" s="49" t="s">
        <v>41</v>
      </c>
      <c r="C2" s="257" t="s">
        <v>42</v>
      </c>
      <c r="D2" s="258"/>
      <c r="E2" s="258"/>
      <c r="F2" s="258"/>
      <c r="G2" s="259"/>
      <c r="AF2" t="s">
        <v>93</v>
      </c>
    </row>
    <row r="3" spans="1:59" ht="24.95" customHeight="1">
      <c r="A3" s="139" t="s">
        <v>9</v>
      </c>
      <c r="B3" s="49" t="s">
        <v>50</v>
      </c>
      <c r="C3" s="257" t="s">
        <v>51</v>
      </c>
      <c r="D3" s="258"/>
      <c r="E3" s="258"/>
      <c r="F3" s="258"/>
      <c r="G3" s="259"/>
      <c r="AB3" s="121" t="s">
        <v>93</v>
      </c>
      <c r="AF3" t="s">
        <v>94</v>
      </c>
    </row>
    <row r="4" spans="1:59" ht="24.95" customHeight="1">
      <c r="A4" s="140" t="s">
        <v>10</v>
      </c>
      <c r="B4" s="141" t="s">
        <v>41</v>
      </c>
      <c r="C4" s="260" t="s">
        <v>47</v>
      </c>
      <c r="D4" s="261"/>
      <c r="E4" s="261"/>
      <c r="F4" s="261"/>
      <c r="G4" s="262"/>
      <c r="AF4" t="s">
        <v>95</v>
      </c>
    </row>
    <row r="5" spans="1:59">
      <c r="D5" s="10"/>
    </row>
    <row r="6" spans="1:59" ht="38.25">
      <c r="A6" s="143" t="s">
        <v>96</v>
      </c>
      <c r="B6" s="145" t="s">
        <v>97</v>
      </c>
      <c r="C6" s="145" t="s">
        <v>98</v>
      </c>
      <c r="D6" s="144" t="s">
        <v>99</v>
      </c>
      <c r="E6" s="143" t="s">
        <v>100</v>
      </c>
      <c r="F6" s="142" t="s">
        <v>101</v>
      </c>
      <c r="G6" s="143" t="s">
        <v>31</v>
      </c>
      <c r="H6" s="146" t="s">
        <v>32</v>
      </c>
      <c r="I6" s="146" t="s">
        <v>102</v>
      </c>
      <c r="J6" s="146" t="s">
        <v>33</v>
      </c>
      <c r="K6" s="146" t="s">
        <v>103</v>
      </c>
      <c r="L6" s="146" t="s">
        <v>104</v>
      </c>
      <c r="M6" s="146" t="s">
        <v>105</v>
      </c>
      <c r="N6" s="146" t="s">
        <v>106</v>
      </c>
      <c r="O6" s="146" t="s">
        <v>107</v>
      </c>
      <c r="P6" s="146" t="s">
        <v>108</v>
      </c>
      <c r="Q6" s="146" t="s">
        <v>109</v>
      </c>
      <c r="R6" s="146" t="s">
        <v>110</v>
      </c>
      <c r="S6" s="146" t="s">
        <v>111</v>
      </c>
      <c r="T6" s="146" t="s">
        <v>112</v>
      </c>
      <c r="U6" s="146" t="s">
        <v>113</v>
      </c>
      <c r="V6" s="146" t="s">
        <v>114</v>
      </c>
      <c r="W6" s="146" t="s">
        <v>115</v>
      </c>
    </row>
    <row r="7" spans="1:59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59">
      <c r="A8" s="158" t="s">
        <v>116</v>
      </c>
      <c r="B8" s="159" t="s">
        <v>60</v>
      </c>
      <c r="C8" s="179" t="s">
        <v>61</v>
      </c>
      <c r="D8" s="160"/>
      <c r="E8" s="161"/>
      <c r="F8" s="162"/>
      <c r="G8" s="162">
        <f>SUMIF(AF9:AF21,"&lt;&gt;NOR",G9:G21)</f>
        <v>0</v>
      </c>
      <c r="H8" s="162"/>
      <c r="I8" s="162">
        <f>SUM(I9:I21)</f>
        <v>70217.61</v>
      </c>
      <c r="J8" s="162"/>
      <c r="K8" s="162">
        <f>SUM(K9:K21)</f>
        <v>84350.01</v>
      </c>
      <c r="L8" s="162"/>
      <c r="M8" s="162">
        <f>SUM(M9:M21)</f>
        <v>0</v>
      </c>
      <c r="N8" s="162"/>
      <c r="O8" s="162">
        <f>SUM(O9:O21)</f>
        <v>133.97</v>
      </c>
      <c r="P8" s="162"/>
      <c r="Q8" s="162">
        <f>SUM(Q9:Q21)</f>
        <v>0</v>
      </c>
      <c r="R8" s="162"/>
      <c r="S8" s="163"/>
      <c r="T8" s="157"/>
      <c r="U8" s="157">
        <f>SUM(U9:U21)</f>
        <v>168.01999999999998</v>
      </c>
      <c r="V8" s="157"/>
      <c r="W8" s="157"/>
      <c r="AF8" t="s">
        <v>117</v>
      </c>
    </row>
    <row r="9" spans="1:59" outlineLevel="1">
      <c r="A9" s="171">
        <v>1</v>
      </c>
      <c r="B9" s="172" t="s">
        <v>118</v>
      </c>
      <c r="C9" s="180" t="s">
        <v>119</v>
      </c>
      <c r="D9" s="173" t="s">
        <v>120</v>
      </c>
      <c r="E9" s="174">
        <v>414</v>
      </c>
      <c r="F9" s="175"/>
      <c r="G9" s="176">
        <f t="shared" ref="G9:G14" si="0">ROUND(E9*F9,2)</f>
        <v>0</v>
      </c>
      <c r="H9" s="175">
        <v>0</v>
      </c>
      <c r="I9" s="176">
        <f t="shared" ref="I9:I14" si="1">ROUND(E9*H9,2)</f>
        <v>0</v>
      </c>
      <c r="J9" s="175">
        <v>77.5</v>
      </c>
      <c r="K9" s="176">
        <f t="shared" ref="K9:K14" si="2">ROUND(E9*J9,2)</f>
        <v>32085</v>
      </c>
      <c r="L9" s="176">
        <v>21</v>
      </c>
      <c r="M9" s="176">
        <f t="shared" ref="M9:M14" si="3">G9*(1+L9/100)</f>
        <v>0</v>
      </c>
      <c r="N9" s="176">
        <v>0</v>
      </c>
      <c r="O9" s="176">
        <f t="shared" ref="O9:O14" si="4">ROUND(E9*N9,2)</f>
        <v>0</v>
      </c>
      <c r="P9" s="176">
        <v>0</v>
      </c>
      <c r="Q9" s="176">
        <f t="shared" ref="Q9:Q14" si="5">ROUND(E9*P9,2)</f>
        <v>0</v>
      </c>
      <c r="R9" s="176"/>
      <c r="S9" s="177" t="s">
        <v>121</v>
      </c>
      <c r="T9" s="156">
        <v>0.20899999999999999</v>
      </c>
      <c r="U9" s="156">
        <f t="shared" ref="U9:U14" si="6">ROUND(E9*T9,2)</f>
        <v>86.53</v>
      </c>
      <c r="V9" s="156"/>
      <c r="W9" s="156" t="s">
        <v>122</v>
      </c>
      <c r="X9" s="147"/>
      <c r="Y9" s="147"/>
      <c r="Z9" s="147"/>
      <c r="AA9" s="147"/>
      <c r="AB9" s="147"/>
      <c r="AC9" s="147"/>
      <c r="AD9" s="147"/>
      <c r="AE9" s="147"/>
      <c r="AF9" s="147" t="s">
        <v>123</v>
      </c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</row>
    <row r="10" spans="1:59" outlineLevel="1">
      <c r="A10" s="171">
        <v>2</v>
      </c>
      <c r="B10" s="172" t="s">
        <v>191</v>
      </c>
      <c r="C10" s="180" t="s">
        <v>192</v>
      </c>
      <c r="D10" s="173" t="s">
        <v>126</v>
      </c>
      <c r="E10" s="174">
        <v>62.1</v>
      </c>
      <c r="F10" s="175"/>
      <c r="G10" s="176">
        <f t="shared" si="0"/>
        <v>0</v>
      </c>
      <c r="H10" s="175">
        <v>0</v>
      </c>
      <c r="I10" s="176">
        <f t="shared" si="1"/>
        <v>0</v>
      </c>
      <c r="J10" s="175">
        <v>94.9</v>
      </c>
      <c r="K10" s="176">
        <f t="shared" si="2"/>
        <v>5893.29</v>
      </c>
      <c r="L10" s="176">
        <v>21</v>
      </c>
      <c r="M10" s="176">
        <f t="shared" si="3"/>
        <v>0</v>
      </c>
      <c r="N10" s="176">
        <v>0</v>
      </c>
      <c r="O10" s="176">
        <f t="shared" si="4"/>
        <v>0</v>
      </c>
      <c r="P10" s="176">
        <v>0</v>
      </c>
      <c r="Q10" s="176">
        <f t="shared" si="5"/>
        <v>0</v>
      </c>
      <c r="R10" s="176"/>
      <c r="S10" s="177" t="s">
        <v>121</v>
      </c>
      <c r="T10" s="156">
        <v>9.5200000000000007E-2</v>
      </c>
      <c r="U10" s="156">
        <f t="shared" si="6"/>
        <v>5.91</v>
      </c>
      <c r="V10" s="156"/>
      <c r="W10" s="156" t="s">
        <v>122</v>
      </c>
      <c r="X10" s="147"/>
      <c r="Y10" s="147"/>
      <c r="Z10" s="147"/>
      <c r="AA10" s="147"/>
      <c r="AB10" s="147"/>
      <c r="AC10" s="147"/>
      <c r="AD10" s="147"/>
      <c r="AE10" s="147"/>
      <c r="AF10" s="147" t="s">
        <v>123</v>
      </c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</row>
    <row r="11" spans="1:59" outlineLevel="1">
      <c r="A11" s="171">
        <v>3</v>
      </c>
      <c r="B11" s="172" t="s">
        <v>289</v>
      </c>
      <c r="C11" s="180" t="s">
        <v>290</v>
      </c>
      <c r="D11" s="173" t="s">
        <v>126</v>
      </c>
      <c r="E11" s="174">
        <v>10.368</v>
      </c>
      <c r="F11" s="175"/>
      <c r="G11" s="176">
        <f t="shared" si="0"/>
        <v>0</v>
      </c>
      <c r="H11" s="175">
        <v>0</v>
      </c>
      <c r="I11" s="176">
        <f t="shared" si="1"/>
        <v>0</v>
      </c>
      <c r="J11" s="175">
        <v>356</v>
      </c>
      <c r="K11" s="176">
        <f t="shared" si="2"/>
        <v>3691.01</v>
      </c>
      <c r="L11" s="176">
        <v>21</v>
      </c>
      <c r="M11" s="176">
        <f t="shared" si="3"/>
        <v>0</v>
      </c>
      <c r="N11" s="176">
        <v>0</v>
      </c>
      <c r="O11" s="176">
        <f t="shared" si="4"/>
        <v>0</v>
      </c>
      <c r="P11" s="176">
        <v>0</v>
      </c>
      <c r="Q11" s="176">
        <f t="shared" si="5"/>
        <v>0</v>
      </c>
      <c r="R11" s="176"/>
      <c r="S11" s="177" t="s">
        <v>121</v>
      </c>
      <c r="T11" s="156">
        <v>0.26666000000000001</v>
      </c>
      <c r="U11" s="156">
        <f t="shared" si="6"/>
        <v>2.76</v>
      </c>
      <c r="V11" s="156"/>
      <c r="W11" s="156" t="s">
        <v>122</v>
      </c>
      <c r="X11" s="147"/>
      <c r="Y11" s="147"/>
      <c r="Z11" s="147"/>
      <c r="AA11" s="147"/>
      <c r="AB11" s="147"/>
      <c r="AC11" s="147"/>
      <c r="AD11" s="147"/>
      <c r="AE11" s="147"/>
      <c r="AF11" s="147" t="s">
        <v>123</v>
      </c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</row>
    <row r="12" spans="1:59" outlineLevel="1">
      <c r="A12" s="171">
        <v>4</v>
      </c>
      <c r="B12" s="172" t="s">
        <v>291</v>
      </c>
      <c r="C12" s="180" t="s">
        <v>292</v>
      </c>
      <c r="D12" s="173" t="s">
        <v>126</v>
      </c>
      <c r="E12" s="174">
        <v>7.62</v>
      </c>
      <c r="F12" s="175"/>
      <c r="G12" s="176">
        <f t="shared" si="0"/>
        <v>0</v>
      </c>
      <c r="H12" s="175">
        <v>0</v>
      </c>
      <c r="I12" s="176">
        <f t="shared" si="1"/>
        <v>0</v>
      </c>
      <c r="J12" s="175">
        <v>489</v>
      </c>
      <c r="K12" s="176">
        <f t="shared" si="2"/>
        <v>3726.18</v>
      </c>
      <c r="L12" s="176">
        <v>21</v>
      </c>
      <c r="M12" s="176">
        <f t="shared" si="3"/>
        <v>0</v>
      </c>
      <c r="N12" s="176">
        <v>0</v>
      </c>
      <c r="O12" s="176">
        <f t="shared" si="4"/>
        <v>0</v>
      </c>
      <c r="P12" s="176">
        <v>0</v>
      </c>
      <c r="Q12" s="176">
        <f t="shared" si="5"/>
        <v>0</v>
      </c>
      <c r="R12" s="176"/>
      <c r="S12" s="177" t="s">
        <v>121</v>
      </c>
      <c r="T12" s="156">
        <v>0.36499999999999999</v>
      </c>
      <c r="U12" s="156">
        <f t="shared" si="6"/>
        <v>2.78</v>
      </c>
      <c r="V12" s="156"/>
      <c r="W12" s="156" t="s">
        <v>122</v>
      </c>
      <c r="X12" s="147"/>
      <c r="Y12" s="147"/>
      <c r="Z12" s="147"/>
      <c r="AA12" s="147"/>
      <c r="AB12" s="147"/>
      <c r="AC12" s="147"/>
      <c r="AD12" s="147"/>
      <c r="AE12" s="147"/>
      <c r="AF12" s="147" t="s">
        <v>123</v>
      </c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</row>
    <row r="13" spans="1:59" ht="22.5" outlineLevel="1">
      <c r="A13" s="171">
        <v>5</v>
      </c>
      <c r="B13" s="172" t="s">
        <v>293</v>
      </c>
      <c r="C13" s="180" t="s">
        <v>294</v>
      </c>
      <c r="D13" s="173" t="s">
        <v>126</v>
      </c>
      <c r="E13" s="174">
        <v>211.62799999999999</v>
      </c>
      <c r="F13" s="175"/>
      <c r="G13" s="176">
        <f t="shared" si="0"/>
        <v>0</v>
      </c>
      <c r="H13" s="175">
        <v>0</v>
      </c>
      <c r="I13" s="176">
        <f t="shared" si="1"/>
        <v>0</v>
      </c>
      <c r="J13" s="175">
        <v>69.5</v>
      </c>
      <c r="K13" s="176">
        <f t="shared" si="2"/>
        <v>14708.15</v>
      </c>
      <c r="L13" s="176">
        <v>21</v>
      </c>
      <c r="M13" s="176">
        <f t="shared" si="3"/>
        <v>0</v>
      </c>
      <c r="N13" s="176">
        <v>0</v>
      </c>
      <c r="O13" s="176">
        <f t="shared" si="4"/>
        <v>0</v>
      </c>
      <c r="P13" s="176">
        <v>0</v>
      </c>
      <c r="Q13" s="176">
        <f t="shared" si="5"/>
        <v>0</v>
      </c>
      <c r="R13" s="176"/>
      <c r="S13" s="177" t="s">
        <v>121</v>
      </c>
      <c r="T13" s="156">
        <v>5.3999999999999999E-2</v>
      </c>
      <c r="U13" s="156">
        <f t="shared" si="6"/>
        <v>11.43</v>
      </c>
      <c r="V13" s="156"/>
      <c r="W13" s="156" t="s">
        <v>122</v>
      </c>
      <c r="X13" s="147"/>
      <c r="Y13" s="147"/>
      <c r="Z13" s="147"/>
      <c r="AA13" s="147"/>
      <c r="AB13" s="147"/>
      <c r="AC13" s="147"/>
      <c r="AD13" s="147"/>
      <c r="AE13" s="147"/>
      <c r="AF13" s="147" t="s">
        <v>123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</row>
    <row r="14" spans="1:59" outlineLevel="1">
      <c r="A14" s="164">
        <v>6</v>
      </c>
      <c r="B14" s="165" t="s">
        <v>295</v>
      </c>
      <c r="C14" s="181" t="s">
        <v>296</v>
      </c>
      <c r="D14" s="166" t="s">
        <v>126</v>
      </c>
      <c r="E14" s="167">
        <v>3.81</v>
      </c>
      <c r="F14" s="168"/>
      <c r="G14" s="169">
        <f t="shared" si="0"/>
        <v>0</v>
      </c>
      <c r="H14" s="168">
        <v>0</v>
      </c>
      <c r="I14" s="169">
        <f t="shared" si="1"/>
        <v>0</v>
      </c>
      <c r="J14" s="168">
        <v>124</v>
      </c>
      <c r="K14" s="169">
        <f t="shared" si="2"/>
        <v>472.44</v>
      </c>
      <c r="L14" s="169">
        <v>21</v>
      </c>
      <c r="M14" s="169">
        <f t="shared" si="3"/>
        <v>0</v>
      </c>
      <c r="N14" s="169">
        <v>0</v>
      </c>
      <c r="O14" s="169">
        <f t="shared" si="4"/>
        <v>0</v>
      </c>
      <c r="P14" s="169">
        <v>0</v>
      </c>
      <c r="Q14" s="169">
        <f t="shared" si="5"/>
        <v>0</v>
      </c>
      <c r="R14" s="169"/>
      <c r="S14" s="170" t="s">
        <v>121</v>
      </c>
      <c r="T14" s="156">
        <v>0.20200000000000001</v>
      </c>
      <c r="U14" s="156">
        <f t="shared" si="6"/>
        <v>0.77</v>
      </c>
      <c r="V14" s="156"/>
      <c r="W14" s="156" t="s">
        <v>122</v>
      </c>
      <c r="X14" s="147"/>
      <c r="Y14" s="147"/>
      <c r="Z14" s="147"/>
      <c r="AA14" s="147"/>
      <c r="AB14" s="147"/>
      <c r="AC14" s="147"/>
      <c r="AD14" s="147"/>
      <c r="AE14" s="147"/>
      <c r="AF14" s="147" t="s">
        <v>123</v>
      </c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</row>
    <row r="15" spans="1:59" outlineLevel="1">
      <c r="A15" s="154"/>
      <c r="B15" s="155"/>
      <c r="C15" s="252" t="s">
        <v>297</v>
      </c>
      <c r="D15" s="253"/>
      <c r="E15" s="253"/>
      <c r="F15" s="253"/>
      <c r="G15" s="253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47"/>
      <c r="Y15" s="147"/>
      <c r="Z15" s="147"/>
      <c r="AA15" s="147"/>
      <c r="AB15" s="147"/>
      <c r="AC15" s="147"/>
      <c r="AD15" s="147"/>
      <c r="AE15" s="147"/>
      <c r="AF15" s="147" t="s">
        <v>141</v>
      </c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</row>
    <row r="16" spans="1:59" outlineLevel="1">
      <c r="A16" s="171">
        <v>7</v>
      </c>
      <c r="B16" s="172" t="s">
        <v>298</v>
      </c>
      <c r="C16" s="180" t="s">
        <v>299</v>
      </c>
      <c r="D16" s="173" t="s">
        <v>126</v>
      </c>
      <c r="E16" s="174">
        <v>33.9</v>
      </c>
      <c r="F16" s="175"/>
      <c r="G16" s="176">
        <f t="shared" ref="G16:G21" si="7">ROUND(E16*F16,2)</f>
        <v>0</v>
      </c>
      <c r="H16" s="175">
        <v>0</v>
      </c>
      <c r="I16" s="176">
        <f t="shared" ref="I16:I21" si="8">ROUND(E16*H16,2)</f>
        <v>0</v>
      </c>
      <c r="J16" s="175">
        <v>486</v>
      </c>
      <c r="K16" s="176">
        <f t="shared" ref="K16:K21" si="9">ROUND(E16*J16,2)</f>
        <v>16475.400000000001</v>
      </c>
      <c r="L16" s="176">
        <v>21</v>
      </c>
      <c r="M16" s="176">
        <f t="shared" ref="M16:M21" si="10">G16*(1+L16/100)</f>
        <v>0</v>
      </c>
      <c r="N16" s="176">
        <v>0</v>
      </c>
      <c r="O16" s="176">
        <f t="shared" ref="O16:O21" si="11">ROUND(E16*N16,2)</f>
        <v>0</v>
      </c>
      <c r="P16" s="176">
        <v>0</v>
      </c>
      <c r="Q16" s="176">
        <f t="shared" ref="Q16:Q21" si="12">ROUND(E16*P16,2)</f>
        <v>0</v>
      </c>
      <c r="R16" s="176"/>
      <c r="S16" s="177" t="s">
        <v>121</v>
      </c>
      <c r="T16" s="156">
        <v>1.1499999999999999</v>
      </c>
      <c r="U16" s="156">
        <f t="shared" ref="U16:U21" si="13">ROUND(E16*T16,2)</f>
        <v>38.99</v>
      </c>
      <c r="V16" s="156"/>
      <c r="W16" s="156" t="s">
        <v>122</v>
      </c>
      <c r="X16" s="147"/>
      <c r="Y16" s="147"/>
      <c r="Z16" s="147"/>
      <c r="AA16" s="147"/>
      <c r="AB16" s="147"/>
      <c r="AC16" s="147"/>
      <c r="AD16" s="147"/>
      <c r="AE16" s="147"/>
      <c r="AF16" s="147" t="s">
        <v>123</v>
      </c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</row>
    <row r="17" spans="1:59" ht="22.5" outlineLevel="1">
      <c r="A17" s="171">
        <v>8</v>
      </c>
      <c r="B17" s="172" t="s">
        <v>300</v>
      </c>
      <c r="C17" s="180" t="s">
        <v>301</v>
      </c>
      <c r="D17" s="173" t="s">
        <v>126</v>
      </c>
      <c r="E17" s="174">
        <v>2.79278</v>
      </c>
      <c r="F17" s="175"/>
      <c r="G17" s="176">
        <f t="shared" si="7"/>
        <v>0</v>
      </c>
      <c r="H17" s="175">
        <v>549.54</v>
      </c>
      <c r="I17" s="176">
        <f t="shared" si="8"/>
        <v>1534.74</v>
      </c>
      <c r="J17" s="175">
        <v>588.46</v>
      </c>
      <c r="K17" s="176">
        <f t="shared" si="9"/>
        <v>1643.44</v>
      </c>
      <c r="L17" s="176">
        <v>21</v>
      </c>
      <c r="M17" s="176">
        <f t="shared" si="10"/>
        <v>0</v>
      </c>
      <c r="N17" s="176">
        <v>1.7</v>
      </c>
      <c r="O17" s="176">
        <f t="shared" si="11"/>
        <v>4.75</v>
      </c>
      <c r="P17" s="176">
        <v>0</v>
      </c>
      <c r="Q17" s="176">
        <f t="shared" si="12"/>
        <v>0</v>
      </c>
      <c r="R17" s="176"/>
      <c r="S17" s="177" t="s">
        <v>121</v>
      </c>
      <c r="T17" s="156">
        <v>1.587</v>
      </c>
      <c r="U17" s="156">
        <f t="shared" si="13"/>
        <v>4.43</v>
      </c>
      <c r="V17" s="156"/>
      <c r="W17" s="156" t="s">
        <v>122</v>
      </c>
      <c r="X17" s="147"/>
      <c r="Y17" s="147"/>
      <c r="Z17" s="147"/>
      <c r="AA17" s="147"/>
      <c r="AB17" s="147"/>
      <c r="AC17" s="147"/>
      <c r="AD17" s="147"/>
      <c r="AE17" s="147"/>
      <c r="AF17" s="147" t="s">
        <v>123</v>
      </c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</row>
    <row r="18" spans="1:59" outlineLevel="1">
      <c r="A18" s="171">
        <v>9</v>
      </c>
      <c r="B18" s="172" t="s">
        <v>302</v>
      </c>
      <c r="C18" s="180" t="s">
        <v>303</v>
      </c>
      <c r="D18" s="173" t="s">
        <v>126</v>
      </c>
      <c r="E18" s="174">
        <v>6.11456</v>
      </c>
      <c r="F18" s="175"/>
      <c r="G18" s="176">
        <f t="shared" si="7"/>
        <v>0</v>
      </c>
      <c r="H18" s="175">
        <v>0</v>
      </c>
      <c r="I18" s="176">
        <f t="shared" si="8"/>
        <v>0</v>
      </c>
      <c r="J18" s="175">
        <v>864</v>
      </c>
      <c r="K18" s="176">
        <f t="shared" si="9"/>
        <v>5282.98</v>
      </c>
      <c r="L18" s="176">
        <v>21</v>
      </c>
      <c r="M18" s="176">
        <f t="shared" si="10"/>
        <v>0</v>
      </c>
      <c r="N18" s="176">
        <v>0</v>
      </c>
      <c r="O18" s="176">
        <f t="shared" si="11"/>
        <v>0</v>
      </c>
      <c r="P18" s="176">
        <v>0</v>
      </c>
      <c r="Q18" s="176">
        <f t="shared" si="12"/>
        <v>0</v>
      </c>
      <c r="R18" s="176"/>
      <c r="S18" s="177" t="s">
        <v>121</v>
      </c>
      <c r="T18" s="156">
        <v>2.1949999999999998</v>
      </c>
      <c r="U18" s="156">
        <f t="shared" si="13"/>
        <v>13.42</v>
      </c>
      <c r="V18" s="156"/>
      <c r="W18" s="156" t="s">
        <v>122</v>
      </c>
      <c r="X18" s="147"/>
      <c r="Y18" s="147"/>
      <c r="Z18" s="147"/>
      <c r="AA18" s="147"/>
      <c r="AB18" s="147"/>
      <c r="AC18" s="147"/>
      <c r="AD18" s="147"/>
      <c r="AE18" s="147"/>
      <c r="AF18" s="147" t="s">
        <v>123</v>
      </c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</row>
    <row r="19" spans="1:59" outlineLevel="1">
      <c r="A19" s="171">
        <v>10</v>
      </c>
      <c r="B19" s="172" t="s">
        <v>304</v>
      </c>
      <c r="C19" s="180" t="s">
        <v>305</v>
      </c>
      <c r="D19" s="173" t="s">
        <v>126</v>
      </c>
      <c r="E19" s="174">
        <v>0.76200000000000001</v>
      </c>
      <c r="F19" s="175"/>
      <c r="G19" s="176">
        <f t="shared" si="7"/>
        <v>0</v>
      </c>
      <c r="H19" s="175">
        <v>601.66</v>
      </c>
      <c r="I19" s="176">
        <f t="shared" si="8"/>
        <v>458.46</v>
      </c>
      <c r="J19" s="175">
        <v>488.34</v>
      </c>
      <c r="K19" s="176">
        <f t="shared" si="9"/>
        <v>372.12</v>
      </c>
      <c r="L19" s="176">
        <v>21</v>
      </c>
      <c r="M19" s="176">
        <f t="shared" si="10"/>
        <v>0</v>
      </c>
      <c r="N19" s="176">
        <v>1.8907700000000001</v>
      </c>
      <c r="O19" s="176">
        <f t="shared" si="11"/>
        <v>1.44</v>
      </c>
      <c r="P19" s="176">
        <v>0</v>
      </c>
      <c r="Q19" s="176">
        <f t="shared" si="12"/>
        <v>0</v>
      </c>
      <c r="R19" s="176"/>
      <c r="S19" s="177" t="s">
        <v>121</v>
      </c>
      <c r="T19" s="156">
        <v>1.3169999999999999</v>
      </c>
      <c r="U19" s="156">
        <f t="shared" si="13"/>
        <v>1</v>
      </c>
      <c r="V19" s="156"/>
      <c r="W19" s="156" t="s">
        <v>122</v>
      </c>
      <c r="X19" s="147"/>
      <c r="Y19" s="147"/>
      <c r="Z19" s="147"/>
      <c r="AA19" s="147"/>
      <c r="AB19" s="147"/>
      <c r="AC19" s="147"/>
      <c r="AD19" s="147"/>
      <c r="AE19" s="147"/>
      <c r="AF19" s="147" t="s">
        <v>123</v>
      </c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</row>
    <row r="20" spans="1:59" outlineLevel="1">
      <c r="A20" s="171">
        <v>11</v>
      </c>
      <c r="B20" s="172" t="s">
        <v>148</v>
      </c>
      <c r="C20" s="180" t="s">
        <v>149</v>
      </c>
      <c r="D20" s="173" t="s">
        <v>126</v>
      </c>
      <c r="E20" s="174">
        <v>33.9</v>
      </c>
      <c r="F20" s="175"/>
      <c r="G20" s="176">
        <f t="shared" si="7"/>
        <v>0</v>
      </c>
      <c r="H20" s="175">
        <v>935</v>
      </c>
      <c r="I20" s="176">
        <f t="shared" si="8"/>
        <v>31696.5</v>
      </c>
      <c r="J20" s="175">
        <v>0</v>
      </c>
      <c r="K20" s="176">
        <f t="shared" si="9"/>
        <v>0</v>
      </c>
      <c r="L20" s="176">
        <v>21</v>
      </c>
      <c r="M20" s="176">
        <f t="shared" si="10"/>
        <v>0</v>
      </c>
      <c r="N20" s="176">
        <v>0.6</v>
      </c>
      <c r="O20" s="176">
        <f t="shared" si="11"/>
        <v>20.34</v>
      </c>
      <c r="P20" s="176">
        <v>0</v>
      </c>
      <c r="Q20" s="176">
        <f t="shared" si="12"/>
        <v>0</v>
      </c>
      <c r="R20" s="176" t="s">
        <v>144</v>
      </c>
      <c r="S20" s="177" t="s">
        <v>121</v>
      </c>
      <c r="T20" s="156">
        <v>0</v>
      </c>
      <c r="U20" s="156">
        <f t="shared" si="13"/>
        <v>0</v>
      </c>
      <c r="V20" s="156"/>
      <c r="W20" s="156" t="s">
        <v>146</v>
      </c>
      <c r="X20" s="147"/>
      <c r="Y20" s="147"/>
      <c r="Z20" s="147"/>
      <c r="AA20" s="147"/>
      <c r="AB20" s="147"/>
      <c r="AC20" s="147"/>
      <c r="AD20" s="147"/>
      <c r="AE20" s="147"/>
      <c r="AF20" s="147" t="s">
        <v>147</v>
      </c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</row>
    <row r="21" spans="1:59" outlineLevel="1">
      <c r="A21" s="171">
        <v>12</v>
      </c>
      <c r="B21" s="172" t="s">
        <v>306</v>
      </c>
      <c r="C21" s="180" t="s">
        <v>307</v>
      </c>
      <c r="D21" s="173" t="s">
        <v>308</v>
      </c>
      <c r="E21" s="174">
        <v>107.43501999999999</v>
      </c>
      <c r="F21" s="175"/>
      <c r="G21" s="176">
        <f t="shared" si="7"/>
        <v>0</v>
      </c>
      <c r="H21" s="175">
        <v>340</v>
      </c>
      <c r="I21" s="176">
        <f t="shared" si="8"/>
        <v>36527.910000000003</v>
      </c>
      <c r="J21" s="175">
        <v>0</v>
      </c>
      <c r="K21" s="176">
        <f t="shared" si="9"/>
        <v>0</v>
      </c>
      <c r="L21" s="176">
        <v>21</v>
      </c>
      <c r="M21" s="176">
        <f t="shared" si="10"/>
        <v>0</v>
      </c>
      <c r="N21" s="176">
        <v>1</v>
      </c>
      <c r="O21" s="176">
        <f t="shared" si="11"/>
        <v>107.44</v>
      </c>
      <c r="P21" s="176">
        <v>0</v>
      </c>
      <c r="Q21" s="176">
        <f t="shared" si="12"/>
        <v>0</v>
      </c>
      <c r="R21" s="176" t="s">
        <v>144</v>
      </c>
      <c r="S21" s="177" t="s">
        <v>121</v>
      </c>
      <c r="T21" s="156">
        <v>0</v>
      </c>
      <c r="U21" s="156">
        <f t="shared" si="13"/>
        <v>0</v>
      </c>
      <c r="V21" s="156"/>
      <c r="W21" s="156" t="s">
        <v>146</v>
      </c>
      <c r="X21" s="147"/>
      <c r="Y21" s="147"/>
      <c r="Z21" s="147"/>
      <c r="AA21" s="147"/>
      <c r="AB21" s="147"/>
      <c r="AC21" s="147"/>
      <c r="AD21" s="147"/>
      <c r="AE21" s="147"/>
      <c r="AF21" s="147" t="s">
        <v>147</v>
      </c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</row>
    <row r="22" spans="1:59">
      <c r="A22" s="158" t="s">
        <v>116</v>
      </c>
      <c r="B22" s="159" t="s">
        <v>64</v>
      </c>
      <c r="C22" s="179" t="s">
        <v>65</v>
      </c>
      <c r="D22" s="160"/>
      <c r="E22" s="161"/>
      <c r="F22" s="162"/>
      <c r="G22" s="162">
        <f>SUMIF(AF23:AF28,"&lt;&gt;NOR",G23:G28)</f>
        <v>0</v>
      </c>
      <c r="H22" s="162"/>
      <c r="I22" s="162">
        <f>SUM(I23:I28)</f>
        <v>14280.31</v>
      </c>
      <c r="J22" s="162"/>
      <c r="K22" s="162">
        <f>SUM(K23:K28)</f>
        <v>8939.9900000000016</v>
      </c>
      <c r="L22" s="162"/>
      <c r="M22" s="162">
        <f>SUM(M23:M28)</f>
        <v>0</v>
      </c>
      <c r="N22" s="162"/>
      <c r="O22" s="162">
        <f>SUM(O23:O28)</f>
        <v>18.200000000000003</v>
      </c>
      <c r="P22" s="162"/>
      <c r="Q22" s="162">
        <f>SUM(Q23:Q28)</f>
        <v>0</v>
      </c>
      <c r="R22" s="162"/>
      <c r="S22" s="163"/>
      <c r="T22" s="157"/>
      <c r="U22" s="157">
        <f>SUM(U23:U28)</f>
        <v>20.119999999999997</v>
      </c>
      <c r="V22" s="157"/>
      <c r="W22" s="157"/>
      <c r="AF22" t="s">
        <v>117</v>
      </c>
    </row>
    <row r="23" spans="1:59" outlineLevel="1">
      <c r="A23" s="171">
        <v>13</v>
      </c>
      <c r="B23" s="172" t="s">
        <v>309</v>
      </c>
      <c r="C23" s="180" t="s">
        <v>310</v>
      </c>
      <c r="D23" s="173" t="s">
        <v>126</v>
      </c>
      <c r="E23" s="174">
        <v>5.23224</v>
      </c>
      <c r="F23" s="175"/>
      <c r="G23" s="176">
        <f>ROUND(E23*F23,2)</f>
        <v>0</v>
      </c>
      <c r="H23" s="175">
        <v>752.14</v>
      </c>
      <c r="I23" s="176">
        <f>ROUND(E23*H23,2)</f>
        <v>3935.38</v>
      </c>
      <c r="J23" s="175">
        <v>484.86</v>
      </c>
      <c r="K23" s="176">
        <f>ROUND(E23*J23,2)</f>
        <v>2536.9</v>
      </c>
      <c r="L23" s="176">
        <v>21</v>
      </c>
      <c r="M23" s="176">
        <f>G23*(1+L23/100)</f>
        <v>0</v>
      </c>
      <c r="N23" s="176">
        <v>2.1</v>
      </c>
      <c r="O23" s="176">
        <f>ROUND(E23*N23,2)</f>
        <v>10.99</v>
      </c>
      <c r="P23" s="176">
        <v>0</v>
      </c>
      <c r="Q23" s="176">
        <f>ROUND(E23*P23,2)</f>
        <v>0</v>
      </c>
      <c r="R23" s="176"/>
      <c r="S23" s="177" t="s">
        <v>121</v>
      </c>
      <c r="T23" s="156">
        <v>0.96499999999999997</v>
      </c>
      <c r="U23" s="156">
        <f>ROUND(E23*T23,2)</f>
        <v>5.05</v>
      </c>
      <c r="V23" s="156"/>
      <c r="W23" s="156" t="s">
        <v>122</v>
      </c>
      <c r="X23" s="147"/>
      <c r="Y23" s="147"/>
      <c r="Z23" s="147"/>
      <c r="AA23" s="147"/>
      <c r="AB23" s="147"/>
      <c r="AC23" s="147"/>
      <c r="AD23" s="147"/>
      <c r="AE23" s="147"/>
      <c r="AF23" s="147" t="s">
        <v>123</v>
      </c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</row>
    <row r="24" spans="1:59" outlineLevel="1">
      <c r="A24" s="171">
        <v>14</v>
      </c>
      <c r="B24" s="172" t="s">
        <v>311</v>
      </c>
      <c r="C24" s="180" t="s">
        <v>312</v>
      </c>
      <c r="D24" s="173" t="s">
        <v>126</v>
      </c>
      <c r="E24" s="174">
        <v>2.7160000000000002</v>
      </c>
      <c r="F24" s="175"/>
      <c r="G24" s="176">
        <f>ROUND(E24*F24,2)</f>
        <v>0</v>
      </c>
      <c r="H24" s="175">
        <v>2422.9699999999998</v>
      </c>
      <c r="I24" s="176">
        <f>ROUND(E24*H24,2)</f>
        <v>6580.79</v>
      </c>
      <c r="J24" s="175">
        <v>287.02999999999997</v>
      </c>
      <c r="K24" s="176">
        <f>ROUND(E24*J24,2)</f>
        <v>779.57</v>
      </c>
      <c r="L24" s="176">
        <v>21</v>
      </c>
      <c r="M24" s="176">
        <f>G24*(1+L24/100)</f>
        <v>0</v>
      </c>
      <c r="N24" s="176">
        <v>2.5249999999999999</v>
      </c>
      <c r="O24" s="176">
        <f>ROUND(E24*N24,2)</f>
        <v>6.86</v>
      </c>
      <c r="P24" s="176">
        <v>0</v>
      </c>
      <c r="Q24" s="176">
        <f>ROUND(E24*P24,2)</f>
        <v>0</v>
      </c>
      <c r="R24" s="176"/>
      <c r="S24" s="177" t="s">
        <v>121</v>
      </c>
      <c r="T24" s="156">
        <v>0.48</v>
      </c>
      <c r="U24" s="156">
        <f>ROUND(E24*T24,2)</f>
        <v>1.3</v>
      </c>
      <c r="V24" s="156"/>
      <c r="W24" s="156" t="s">
        <v>122</v>
      </c>
      <c r="X24" s="147"/>
      <c r="Y24" s="147"/>
      <c r="Z24" s="147"/>
      <c r="AA24" s="147"/>
      <c r="AB24" s="147"/>
      <c r="AC24" s="147"/>
      <c r="AD24" s="147"/>
      <c r="AE24" s="147"/>
      <c r="AF24" s="147" t="s">
        <v>123</v>
      </c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</row>
    <row r="25" spans="1:59" outlineLevel="1">
      <c r="A25" s="171">
        <v>15</v>
      </c>
      <c r="B25" s="172" t="s">
        <v>313</v>
      </c>
      <c r="C25" s="180" t="s">
        <v>314</v>
      </c>
      <c r="D25" s="173" t="s">
        <v>120</v>
      </c>
      <c r="E25" s="174">
        <v>6.42</v>
      </c>
      <c r="F25" s="175"/>
      <c r="G25" s="176">
        <f>ROUND(E25*F25,2)</f>
        <v>0</v>
      </c>
      <c r="H25" s="175">
        <v>161.61000000000001</v>
      </c>
      <c r="I25" s="176">
        <f>ROUND(E25*H25,2)</f>
        <v>1037.54</v>
      </c>
      <c r="J25" s="175">
        <v>640.39</v>
      </c>
      <c r="K25" s="176">
        <f>ROUND(E25*J25,2)</f>
        <v>4111.3</v>
      </c>
      <c r="L25" s="176">
        <v>21</v>
      </c>
      <c r="M25" s="176">
        <f>G25*(1+L25/100)</f>
        <v>0</v>
      </c>
      <c r="N25" s="176">
        <v>3.9199999999999999E-2</v>
      </c>
      <c r="O25" s="176">
        <f>ROUND(E25*N25,2)</f>
        <v>0.25</v>
      </c>
      <c r="P25" s="176">
        <v>0</v>
      </c>
      <c r="Q25" s="176">
        <f>ROUND(E25*P25,2)</f>
        <v>0</v>
      </c>
      <c r="R25" s="176"/>
      <c r="S25" s="177" t="s">
        <v>121</v>
      </c>
      <c r="T25" s="156">
        <v>1.6</v>
      </c>
      <c r="U25" s="156">
        <f>ROUND(E25*T25,2)</f>
        <v>10.27</v>
      </c>
      <c r="V25" s="156"/>
      <c r="W25" s="156" t="s">
        <v>122</v>
      </c>
      <c r="X25" s="147"/>
      <c r="Y25" s="147"/>
      <c r="Z25" s="147"/>
      <c r="AA25" s="147"/>
      <c r="AB25" s="147"/>
      <c r="AC25" s="147"/>
      <c r="AD25" s="147"/>
      <c r="AE25" s="147"/>
      <c r="AF25" s="147" t="s">
        <v>123</v>
      </c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</row>
    <row r="26" spans="1:59" outlineLevel="1">
      <c r="A26" s="164">
        <v>16</v>
      </c>
      <c r="B26" s="165" t="s">
        <v>315</v>
      </c>
      <c r="C26" s="181" t="s">
        <v>316</v>
      </c>
      <c r="D26" s="166" t="s">
        <v>120</v>
      </c>
      <c r="E26" s="167">
        <v>6.42</v>
      </c>
      <c r="F26" s="168"/>
      <c r="G26" s="169">
        <f>ROUND(E26*F26,2)</f>
        <v>0</v>
      </c>
      <c r="H26" s="168">
        <v>0</v>
      </c>
      <c r="I26" s="169">
        <f>ROUND(E26*H26,2)</f>
        <v>0</v>
      </c>
      <c r="J26" s="168">
        <v>129</v>
      </c>
      <c r="K26" s="169">
        <f>ROUND(E26*J26,2)</f>
        <v>828.18</v>
      </c>
      <c r="L26" s="169">
        <v>21</v>
      </c>
      <c r="M26" s="169">
        <f>G26*(1+L26/100)</f>
        <v>0</v>
      </c>
      <c r="N26" s="169">
        <v>0</v>
      </c>
      <c r="O26" s="169">
        <f>ROUND(E26*N26,2)</f>
        <v>0</v>
      </c>
      <c r="P26" s="169">
        <v>0</v>
      </c>
      <c r="Q26" s="169">
        <f>ROUND(E26*P26,2)</f>
        <v>0</v>
      </c>
      <c r="R26" s="169"/>
      <c r="S26" s="170" t="s">
        <v>121</v>
      </c>
      <c r="T26" s="156">
        <v>0.32</v>
      </c>
      <c r="U26" s="156">
        <f>ROUND(E26*T26,2)</f>
        <v>2.0499999999999998</v>
      </c>
      <c r="V26" s="156"/>
      <c r="W26" s="156" t="s">
        <v>122</v>
      </c>
      <c r="X26" s="147"/>
      <c r="Y26" s="147"/>
      <c r="Z26" s="147"/>
      <c r="AA26" s="147"/>
      <c r="AB26" s="147"/>
      <c r="AC26" s="147"/>
      <c r="AD26" s="147"/>
      <c r="AE26" s="147"/>
      <c r="AF26" s="147" t="s">
        <v>123</v>
      </c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</row>
    <row r="27" spans="1:59" outlineLevel="1">
      <c r="A27" s="154"/>
      <c r="B27" s="155"/>
      <c r="C27" s="252" t="s">
        <v>317</v>
      </c>
      <c r="D27" s="253"/>
      <c r="E27" s="253"/>
      <c r="F27" s="253"/>
      <c r="G27" s="253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47"/>
      <c r="Y27" s="147"/>
      <c r="Z27" s="147"/>
      <c r="AA27" s="147"/>
      <c r="AB27" s="147"/>
      <c r="AC27" s="147"/>
      <c r="AD27" s="147"/>
      <c r="AE27" s="147"/>
      <c r="AF27" s="147" t="s">
        <v>141</v>
      </c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</row>
    <row r="28" spans="1:59" ht="22.5" outlineLevel="1">
      <c r="A28" s="171">
        <v>17</v>
      </c>
      <c r="B28" s="172" t="s">
        <v>318</v>
      </c>
      <c r="C28" s="180" t="s">
        <v>319</v>
      </c>
      <c r="D28" s="173" t="s">
        <v>159</v>
      </c>
      <c r="E28" s="174">
        <v>9.511E-2</v>
      </c>
      <c r="F28" s="175"/>
      <c r="G28" s="176">
        <f>ROUND(E28*F28,2)</f>
        <v>0</v>
      </c>
      <c r="H28" s="175">
        <v>28667.87</v>
      </c>
      <c r="I28" s="176">
        <f>ROUND(E28*H28,2)</f>
        <v>2726.6</v>
      </c>
      <c r="J28" s="175">
        <v>7192.13</v>
      </c>
      <c r="K28" s="176">
        <f>ROUND(E28*J28,2)</f>
        <v>684.04</v>
      </c>
      <c r="L28" s="176">
        <v>21</v>
      </c>
      <c r="M28" s="176">
        <f>G28*(1+L28/100)</f>
        <v>0</v>
      </c>
      <c r="N28" s="176">
        <v>1.0543899999999999</v>
      </c>
      <c r="O28" s="176">
        <f>ROUND(E28*N28,2)</f>
        <v>0.1</v>
      </c>
      <c r="P28" s="176">
        <v>0</v>
      </c>
      <c r="Q28" s="176">
        <f>ROUND(E28*P28,2)</f>
        <v>0</v>
      </c>
      <c r="R28" s="176"/>
      <c r="S28" s="177" t="s">
        <v>121</v>
      </c>
      <c r="T28" s="156">
        <v>15.231</v>
      </c>
      <c r="U28" s="156">
        <f>ROUND(E28*T28,2)</f>
        <v>1.45</v>
      </c>
      <c r="V28" s="156"/>
      <c r="W28" s="156" t="s">
        <v>122</v>
      </c>
      <c r="X28" s="147"/>
      <c r="Y28" s="147"/>
      <c r="Z28" s="147"/>
      <c r="AA28" s="147"/>
      <c r="AB28" s="147"/>
      <c r="AC28" s="147"/>
      <c r="AD28" s="147"/>
      <c r="AE28" s="147"/>
      <c r="AF28" s="147" t="s">
        <v>123</v>
      </c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</row>
    <row r="29" spans="1:59">
      <c r="A29" s="158" t="s">
        <v>116</v>
      </c>
      <c r="B29" s="159" t="s">
        <v>66</v>
      </c>
      <c r="C29" s="179" t="s">
        <v>67</v>
      </c>
      <c r="D29" s="160"/>
      <c r="E29" s="161"/>
      <c r="F29" s="162"/>
      <c r="G29" s="162">
        <f>SUMIF(AF30:AF33,"&lt;&gt;NOR",G30:G33)</f>
        <v>0</v>
      </c>
      <c r="H29" s="162"/>
      <c r="I29" s="162">
        <f>SUM(I30:I33)</f>
        <v>54355.02</v>
      </c>
      <c r="J29" s="162"/>
      <c r="K29" s="162">
        <f>SUM(K30:K33)</f>
        <v>13991.78</v>
      </c>
      <c r="L29" s="162"/>
      <c r="M29" s="162">
        <f>SUM(M30:M33)</f>
        <v>0</v>
      </c>
      <c r="N29" s="162"/>
      <c r="O29" s="162">
        <f>SUM(O30:O33)</f>
        <v>129.07999999999998</v>
      </c>
      <c r="P29" s="162"/>
      <c r="Q29" s="162">
        <f>SUM(Q30:Q33)</f>
        <v>0</v>
      </c>
      <c r="R29" s="162"/>
      <c r="S29" s="163"/>
      <c r="T29" s="157"/>
      <c r="U29" s="157">
        <f>SUM(U30:U33)</f>
        <v>18.53</v>
      </c>
      <c r="V29" s="157"/>
      <c r="W29" s="157"/>
      <c r="AF29" t="s">
        <v>117</v>
      </c>
    </row>
    <row r="30" spans="1:59" ht="22.5" outlineLevel="1">
      <c r="A30" s="171">
        <v>18</v>
      </c>
      <c r="B30" s="172" t="s">
        <v>320</v>
      </c>
      <c r="C30" s="180" t="s">
        <v>321</v>
      </c>
      <c r="D30" s="173" t="s">
        <v>120</v>
      </c>
      <c r="E30" s="174">
        <v>200</v>
      </c>
      <c r="F30" s="175"/>
      <c r="G30" s="176">
        <f>ROUND(E30*F30,2)</f>
        <v>0</v>
      </c>
      <c r="H30" s="175">
        <v>71.7</v>
      </c>
      <c r="I30" s="176">
        <f>ROUND(E30*H30,2)</f>
        <v>14340</v>
      </c>
      <c r="J30" s="175">
        <v>22.3</v>
      </c>
      <c r="K30" s="176">
        <f>ROUND(E30*J30,2)</f>
        <v>4460</v>
      </c>
      <c r="L30" s="176">
        <v>21</v>
      </c>
      <c r="M30" s="176">
        <f>G30*(1+L30/100)</f>
        <v>0</v>
      </c>
      <c r="N30" s="176">
        <v>0.1764</v>
      </c>
      <c r="O30" s="176">
        <f>ROUND(E30*N30,2)</f>
        <v>35.28</v>
      </c>
      <c r="P30" s="176">
        <v>0</v>
      </c>
      <c r="Q30" s="176">
        <f>ROUND(E30*P30,2)</f>
        <v>0</v>
      </c>
      <c r="R30" s="176"/>
      <c r="S30" s="177" t="s">
        <v>121</v>
      </c>
      <c r="T30" s="156">
        <v>2.4E-2</v>
      </c>
      <c r="U30" s="156">
        <f>ROUND(E30*T30,2)</f>
        <v>4.8</v>
      </c>
      <c r="V30" s="156"/>
      <c r="W30" s="156" t="s">
        <v>122</v>
      </c>
      <c r="X30" s="147"/>
      <c r="Y30" s="147"/>
      <c r="Z30" s="147"/>
      <c r="AA30" s="147"/>
      <c r="AB30" s="147"/>
      <c r="AC30" s="147"/>
      <c r="AD30" s="147"/>
      <c r="AE30" s="147"/>
      <c r="AF30" s="147" t="s">
        <v>123</v>
      </c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</row>
    <row r="31" spans="1:59" ht="22.5" outlineLevel="1">
      <c r="A31" s="171">
        <v>19</v>
      </c>
      <c r="B31" s="172" t="s">
        <v>322</v>
      </c>
      <c r="C31" s="180" t="s">
        <v>323</v>
      </c>
      <c r="D31" s="173" t="s">
        <v>120</v>
      </c>
      <c r="E31" s="174">
        <v>200</v>
      </c>
      <c r="F31" s="175"/>
      <c r="G31" s="176">
        <f>ROUND(E31*F31,2)</f>
        <v>0</v>
      </c>
      <c r="H31" s="175">
        <v>154.28</v>
      </c>
      <c r="I31" s="176">
        <f>ROUND(E31*H31,2)</f>
        <v>30856</v>
      </c>
      <c r="J31" s="175">
        <v>25.72</v>
      </c>
      <c r="K31" s="176">
        <f>ROUND(E31*J31,2)</f>
        <v>5144</v>
      </c>
      <c r="L31" s="176">
        <v>21</v>
      </c>
      <c r="M31" s="176">
        <f>G31*(1+L31/100)</f>
        <v>0</v>
      </c>
      <c r="N31" s="176">
        <v>0.3528</v>
      </c>
      <c r="O31" s="176">
        <f>ROUND(E31*N31,2)</f>
        <v>70.56</v>
      </c>
      <c r="P31" s="176">
        <v>0</v>
      </c>
      <c r="Q31" s="176">
        <f>ROUND(E31*P31,2)</f>
        <v>0</v>
      </c>
      <c r="R31" s="176"/>
      <c r="S31" s="177" t="s">
        <v>121</v>
      </c>
      <c r="T31" s="156">
        <v>2.5999999999999999E-2</v>
      </c>
      <c r="U31" s="156">
        <f>ROUND(E31*T31,2)</f>
        <v>5.2</v>
      </c>
      <c r="V31" s="156"/>
      <c r="W31" s="156" t="s">
        <v>122</v>
      </c>
      <c r="X31" s="147"/>
      <c r="Y31" s="147"/>
      <c r="Z31" s="147"/>
      <c r="AA31" s="147"/>
      <c r="AB31" s="147"/>
      <c r="AC31" s="147"/>
      <c r="AD31" s="147"/>
      <c r="AE31" s="147"/>
      <c r="AF31" s="147" t="s">
        <v>123</v>
      </c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</row>
    <row r="32" spans="1:59" ht="22.5" outlineLevel="1">
      <c r="A32" s="171">
        <v>20</v>
      </c>
      <c r="B32" s="172" t="s">
        <v>324</v>
      </c>
      <c r="C32" s="180" t="s">
        <v>325</v>
      </c>
      <c r="D32" s="173" t="s">
        <v>120</v>
      </c>
      <c r="E32" s="174">
        <v>200</v>
      </c>
      <c r="F32" s="175"/>
      <c r="G32" s="176">
        <f>ROUND(E32*F32,2)</f>
        <v>0</v>
      </c>
      <c r="H32" s="175">
        <v>33.15</v>
      </c>
      <c r="I32" s="176">
        <f>ROUND(E32*H32,2)</f>
        <v>6630</v>
      </c>
      <c r="J32" s="175">
        <v>13.05</v>
      </c>
      <c r="K32" s="176">
        <f>ROUND(E32*J32,2)</f>
        <v>2610</v>
      </c>
      <c r="L32" s="176">
        <v>21</v>
      </c>
      <c r="M32" s="176">
        <f>G32*(1+L32/100)</f>
        <v>0</v>
      </c>
      <c r="N32" s="176">
        <v>0.1012</v>
      </c>
      <c r="O32" s="176">
        <f>ROUND(E32*N32,2)</f>
        <v>20.239999999999998</v>
      </c>
      <c r="P32" s="176">
        <v>0</v>
      </c>
      <c r="Q32" s="176">
        <f>ROUND(E32*P32,2)</f>
        <v>0</v>
      </c>
      <c r="R32" s="176"/>
      <c r="S32" s="177" t="s">
        <v>121</v>
      </c>
      <c r="T32" s="156">
        <v>2.4E-2</v>
      </c>
      <c r="U32" s="156">
        <f>ROUND(E32*T32,2)</f>
        <v>4.8</v>
      </c>
      <c r="V32" s="156"/>
      <c r="W32" s="156" t="s">
        <v>122</v>
      </c>
      <c r="X32" s="147"/>
      <c r="Y32" s="147"/>
      <c r="Z32" s="147"/>
      <c r="AA32" s="147"/>
      <c r="AB32" s="147"/>
      <c r="AC32" s="147"/>
      <c r="AD32" s="147"/>
      <c r="AE32" s="147"/>
      <c r="AF32" s="147" t="s">
        <v>123</v>
      </c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</row>
    <row r="33" spans="1:59" ht="22.5" outlineLevel="1">
      <c r="A33" s="171">
        <v>21</v>
      </c>
      <c r="B33" s="172" t="s">
        <v>155</v>
      </c>
      <c r="C33" s="180" t="s">
        <v>156</v>
      </c>
      <c r="D33" s="173" t="s">
        <v>120</v>
      </c>
      <c r="E33" s="174">
        <v>5.55</v>
      </c>
      <c r="F33" s="175"/>
      <c r="G33" s="176">
        <f>ROUND(E33*F33,2)</f>
        <v>0</v>
      </c>
      <c r="H33" s="175">
        <v>455.68</v>
      </c>
      <c r="I33" s="176">
        <f>ROUND(E33*H33,2)</f>
        <v>2529.02</v>
      </c>
      <c r="J33" s="175">
        <v>320.32</v>
      </c>
      <c r="K33" s="176">
        <f>ROUND(E33*J33,2)</f>
        <v>1777.78</v>
      </c>
      <c r="L33" s="176">
        <v>21</v>
      </c>
      <c r="M33" s="176">
        <f>G33*(1+L33/100)</f>
        <v>0</v>
      </c>
      <c r="N33" s="176">
        <v>0.54</v>
      </c>
      <c r="O33" s="176">
        <f>ROUND(E33*N33,2)</f>
        <v>3</v>
      </c>
      <c r="P33" s="176">
        <v>0</v>
      </c>
      <c r="Q33" s="176">
        <f>ROUND(E33*P33,2)</f>
        <v>0</v>
      </c>
      <c r="R33" s="176"/>
      <c r="S33" s="177" t="s">
        <v>121</v>
      </c>
      <c r="T33" s="156">
        <v>0.67200000000000004</v>
      </c>
      <c r="U33" s="156">
        <f>ROUND(E33*T33,2)</f>
        <v>3.73</v>
      </c>
      <c r="V33" s="156"/>
      <c r="W33" s="156" t="s">
        <v>122</v>
      </c>
      <c r="X33" s="147"/>
      <c r="Y33" s="147"/>
      <c r="Z33" s="147"/>
      <c r="AA33" s="147"/>
      <c r="AB33" s="147"/>
      <c r="AC33" s="147"/>
      <c r="AD33" s="147"/>
      <c r="AE33" s="147"/>
      <c r="AF33" s="147" t="s">
        <v>123</v>
      </c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</row>
    <row r="34" spans="1:59">
      <c r="A34" s="158" t="s">
        <v>116</v>
      </c>
      <c r="B34" s="159" t="s">
        <v>68</v>
      </c>
      <c r="C34" s="179" t="s">
        <v>69</v>
      </c>
      <c r="D34" s="160"/>
      <c r="E34" s="161"/>
      <c r="F34" s="162"/>
      <c r="G34" s="162">
        <f>SUMIF(AF35:AF45,"&lt;&gt;NOR",G35:G45)</f>
        <v>0</v>
      </c>
      <c r="H34" s="162"/>
      <c r="I34" s="162">
        <f>SUM(I35:I45)</f>
        <v>3394.9799999999996</v>
      </c>
      <c r="J34" s="162"/>
      <c r="K34" s="162">
        <f>SUM(K35:K45)</f>
        <v>39014.79</v>
      </c>
      <c r="L34" s="162"/>
      <c r="M34" s="162">
        <f>SUM(M35:M45)</f>
        <v>0</v>
      </c>
      <c r="N34" s="162"/>
      <c r="O34" s="162">
        <f>SUM(O35:O45)</f>
        <v>0.14000000000000001</v>
      </c>
      <c r="P34" s="162"/>
      <c r="Q34" s="162">
        <f>SUM(Q35:Q45)</f>
        <v>0</v>
      </c>
      <c r="R34" s="162"/>
      <c r="S34" s="163"/>
      <c r="T34" s="157"/>
      <c r="U34" s="157">
        <f>SUM(U35:U45)</f>
        <v>2.09</v>
      </c>
      <c r="V34" s="157"/>
      <c r="W34" s="157"/>
      <c r="AF34" t="s">
        <v>117</v>
      </c>
    </row>
    <row r="35" spans="1:59" outlineLevel="1">
      <c r="A35" s="171">
        <v>22</v>
      </c>
      <c r="B35" s="172" t="s">
        <v>326</v>
      </c>
      <c r="C35" s="180" t="s">
        <v>327</v>
      </c>
      <c r="D35" s="173" t="s">
        <v>182</v>
      </c>
      <c r="E35" s="174">
        <v>12.7</v>
      </c>
      <c r="F35" s="175"/>
      <c r="G35" s="176">
        <f t="shared" ref="G35:G45" si="14">ROUND(E35*F35,2)</f>
        <v>0</v>
      </c>
      <c r="H35" s="175">
        <v>0.12</v>
      </c>
      <c r="I35" s="176">
        <f t="shared" ref="I35:I45" si="15">ROUND(E35*H35,2)</f>
        <v>1.52</v>
      </c>
      <c r="J35" s="175">
        <v>29.98</v>
      </c>
      <c r="K35" s="176">
        <f t="shared" ref="K35:K45" si="16">ROUND(E35*J35,2)</f>
        <v>380.75</v>
      </c>
      <c r="L35" s="176">
        <v>21</v>
      </c>
      <c r="M35" s="176">
        <f t="shared" ref="M35:M45" si="17">G35*(1+L35/100)</f>
        <v>0</v>
      </c>
      <c r="N35" s="176">
        <v>0</v>
      </c>
      <c r="O35" s="176">
        <f t="shared" ref="O35:O45" si="18">ROUND(E35*N35,2)</f>
        <v>0</v>
      </c>
      <c r="P35" s="176">
        <v>0</v>
      </c>
      <c r="Q35" s="176">
        <f t="shared" ref="Q35:Q45" si="19">ROUND(E35*P35,2)</f>
        <v>0</v>
      </c>
      <c r="R35" s="176"/>
      <c r="S35" s="177" t="s">
        <v>121</v>
      </c>
      <c r="T35" s="156">
        <v>6.6000000000000003E-2</v>
      </c>
      <c r="U35" s="156">
        <f t="shared" ref="U35:U45" si="20">ROUND(E35*T35,2)</f>
        <v>0.84</v>
      </c>
      <c r="V35" s="156"/>
      <c r="W35" s="156" t="s">
        <v>122</v>
      </c>
      <c r="X35" s="147"/>
      <c r="Y35" s="147"/>
      <c r="Z35" s="147"/>
      <c r="AA35" s="147"/>
      <c r="AB35" s="147"/>
      <c r="AC35" s="147"/>
      <c r="AD35" s="147"/>
      <c r="AE35" s="147"/>
      <c r="AF35" s="147" t="s">
        <v>123</v>
      </c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</row>
    <row r="36" spans="1:59" ht="22.5" outlineLevel="1">
      <c r="A36" s="171">
        <v>23</v>
      </c>
      <c r="B36" s="172" t="s">
        <v>328</v>
      </c>
      <c r="C36" s="180" t="s">
        <v>329</v>
      </c>
      <c r="D36" s="173" t="s">
        <v>131</v>
      </c>
      <c r="E36" s="174">
        <v>2</v>
      </c>
      <c r="F36" s="175"/>
      <c r="G36" s="176">
        <f t="shared" si="14"/>
        <v>0</v>
      </c>
      <c r="H36" s="175">
        <v>0.38</v>
      </c>
      <c r="I36" s="176">
        <f t="shared" si="15"/>
        <v>0.76</v>
      </c>
      <c r="J36" s="175">
        <v>80.52</v>
      </c>
      <c r="K36" s="176">
        <f t="shared" si="16"/>
        <v>161.04</v>
      </c>
      <c r="L36" s="176">
        <v>21</v>
      </c>
      <c r="M36" s="176">
        <f t="shared" si="17"/>
        <v>0</v>
      </c>
      <c r="N36" s="176">
        <v>1.0000000000000001E-5</v>
      </c>
      <c r="O36" s="176">
        <f t="shared" si="18"/>
        <v>0</v>
      </c>
      <c r="P36" s="176">
        <v>0</v>
      </c>
      <c r="Q36" s="176">
        <f t="shared" si="19"/>
        <v>0</v>
      </c>
      <c r="R36" s="176"/>
      <c r="S36" s="177" t="s">
        <v>121</v>
      </c>
      <c r="T36" s="156">
        <v>0.17599999999999999</v>
      </c>
      <c r="U36" s="156">
        <f t="shared" si="20"/>
        <v>0.35</v>
      </c>
      <c r="V36" s="156"/>
      <c r="W36" s="156" t="s">
        <v>122</v>
      </c>
      <c r="X36" s="147"/>
      <c r="Y36" s="147"/>
      <c r="Z36" s="147"/>
      <c r="AA36" s="147"/>
      <c r="AB36" s="147"/>
      <c r="AC36" s="147"/>
      <c r="AD36" s="147"/>
      <c r="AE36" s="147"/>
      <c r="AF36" s="147" t="s">
        <v>123</v>
      </c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</row>
    <row r="37" spans="1:59" outlineLevel="1">
      <c r="A37" s="171">
        <v>24</v>
      </c>
      <c r="B37" s="172" t="s">
        <v>330</v>
      </c>
      <c r="C37" s="180" t="s">
        <v>331</v>
      </c>
      <c r="D37" s="173" t="s">
        <v>131</v>
      </c>
      <c r="E37" s="174">
        <v>1</v>
      </c>
      <c r="F37" s="175"/>
      <c r="G37" s="176">
        <f t="shared" si="14"/>
        <v>0</v>
      </c>
      <c r="H37" s="175">
        <v>0</v>
      </c>
      <c r="I37" s="176">
        <f t="shared" si="15"/>
        <v>0</v>
      </c>
      <c r="J37" s="175">
        <v>573</v>
      </c>
      <c r="K37" s="176">
        <f t="shared" si="16"/>
        <v>573</v>
      </c>
      <c r="L37" s="176">
        <v>21</v>
      </c>
      <c r="M37" s="176">
        <f t="shared" si="17"/>
        <v>0</v>
      </c>
      <c r="N37" s="176">
        <v>0</v>
      </c>
      <c r="O37" s="176">
        <f t="shared" si="18"/>
        <v>0</v>
      </c>
      <c r="P37" s="176">
        <v>0</v>
      </c>
      <c r="Q37" s="176">
        <f t="shared" si="19"/>
        <v>0</v>
      </c>
      <c r="R37" s="176"/>
      <c r="S37" s="177" t="s">
        <v>121</v>
      </c>
      <c r="T37" s="156">
        <v>0.9</v>
      </c>
      <c r="U37" s="156">
        <f t="shared" si="20"/>
        <v>0.9</v>
      </c>
      <c r="V37" s="156"/>
      <c r="W37" s="156" t="s">
        <v>122</v>
      </c>
      <c r="X37" s="147"/>
      <c r="Y37" s="147"/>
      <c r="Z37" s="147"/>
      <c r="AA37" s="147"/>
      <c r="AB37" s="147"/>
      <c r="AC37" s="147"/>
      <c r="AD37" s="147"/>
      <c r="AE37" s="147"/>
      <c r="AF37" s="147" t="s">
        <v>123</v>
      </c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</row>
    <row r="38" spans="1:59" outlineLevel="1">
      <c r="A38" s="171">
        <v>25</v>
      </c>
      <c r="B38" s="172" t="s">
        <v>332</v>
      </c>
      <c r="C38" s="180" t="s">
        <v>333</v>
      </c>
      <c r="D38" s="173" t="s">
        <v>164</v>
      </c>
      <c r="E38" s="174">
        <v>1</v>
      </c>
      <c r="F38" s="175"/>
      <c r="G38" s="176">
        <f t="shared" si="14"/>
        <v>0</v>
      </c>
      <c r="H38" s="175">
        <v>0</v>
      </c>
      <c r="I38" s="176">
        <f t="shared" si="15"/>
        <v>0</v>
      </c>
      <c r="J38" s="175">
        <v>12500</v>
      </c>
      <c r="K38" s="176">
        <f t="shared" si="16"/>
        <v>12500</v>
      </c>
      <c r="L38" s="176">
        <v>21</v>
      </c>
      <c r="M38" s="176">
        <f t="shared" si="17"/>
        <v>0</v>
      </c>
      <c r="N38" s="176">
        <v>0</v>
      </c>
      <c r="O38" s="176">
        <f t="shared" si="18"/>
        <v>0</v>
      </c>
      <c r="P38" s="176">
        <v>0</v>
      </c>
      <c r="Q38" s="176">
        <f t="shared" si="19"/>
        <v>0</v>
      </c>
      <c r="R38" s="176"/>
      <c r="S38" s="177" t="s">
        <v>145</v>
      </c>
      <c r="T38" s="156">
        <v>0</v>
      </c>
      <c r="U38" s="156">
        <f t="shared" si="20"/>
        <v>0</v>
      </c>
      <c r="V38" s="156"/>
      <c r="W38" s="156" t="s">
        <v>122</v>
      </c>
      <c r="X38" s="147"/>
      <c r="Y38" s="147"/>
      <c r="Z38" s="147"/>
      <c r="AA38" s="147"/>
      <c r="AB38" s="147"/>
      <c r="AC38" s="147"/>
      <c r="AD38" s="147"/>
      <c r="AE38" s="147"/>
      <c r="AF38" s="147" t="s">
        <v>123</v>
      </c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</row>
    <row r="39" spans="1:59" outlineLevel="1">
      <c r="A39" s="171">
        <v>26</v>
      </c>
      <c r="B39" s="172" t="s">
        <v>334</v>
      </c>
      <c r="C39" s="180" t="s">
        <v>335</v>
      </c>
      <c r="D39" s="173" t="s">
        <v>164</v>
      </c>
      <c r="E39" s="174">
        <v>1</v>
      </c>
      <c r="F39" s="175"/>
      <c r="G39" s="176">
        <f t="shared" si="14"/>
        <v>0</v>
      </c>
      <c r="H39" s="175">
        <v>0</v>
      </c>
      <c r="I39" s="176">
        <f t="shared" si="15"/>
        <v>0</v>
      </c>
      <c r="J39" s="175">
        <v>6500</v>
      </c>
      <c r="K39" s="176">
        <f t="shared" si="16"/>
        <v>6500</v>
      </c>
      <c r="L39" s="176">
        <v>21</v>
      </c>
      <c r="M39" s="176">
        <f t="shared" si="17"/>
        <v>0</v>
      </c>
      <c r="N39" s="176">
        <v>0</v>
      </c>
      <c r="O39" s="176">
        <f t="shared" si="18"/>
        <v>0</v>
      </c>
      <c r="P39" s="176">
        <v>0</v>
      </c>
      <c r="Q39" s="176">
        <f t="shared" si="19"/>
        <v>0</v>
      </c>
      <c r="R39" s="176"/>
      <c r="S39" s="177" t="s">
        <v>145</v>
      </c>
      <c r="T39" s="156">
        <v>0</v>
      </c>
      <c r="U39" s="156">
        <f t="shared" si="20"/>
        <v>0</v>
      </c>
      <c r="V39" s="156"/>
      <c r="W39" s="156" t="s">
        <v>122</v>
      </c>
      <c r="X39" s="147"/>
      <c r="Y39" s="147"/>
      <c r="Z39" s="147"/>
      <c r="AA39" s="147"/>
      <c r="AB39" s="147"/>
      <c r="AC39" s="147"/>
      <c r="AD39" s="147"/>
      <c r="AE39" s="147"/>
      <c r="AF39" s="147" t="s">
        <v>123</v>
      </c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</row>
    <row r="40" spans="1:59" outlineLevel="1">
      <c r="A40" s="171">
        <v>27</v>
      </c>
      <c r="B40" s="172" t="s">
        <v>336</v>
      </c>
      <c r="C40" s="180" t="s">
        <v>337</v>
      </c>
      <c r="D40" s="173" t="s">
        <v>164</v>
      </c>
      <c r="E40" s="174">
        <v>1</v>
      </c>
      <c r="F40" s="175"/>
      <c r="G40" s="176">
        <f t="shared" si="14"/>
        <v>0</v>
      </c>
      <c r="H40" s="175">
        <v>0</v>
      </c>
      <c r="I40" s="176">
        <f t="shared" si="15"/>
        <v>0</v>
      </c>
      <c r="J40" s="175">
        <v>18900</v>
      </c>
      <c r="K40" s="176">
        <f t="shared" si="16"/>
        <v>18900</v>
      </c>
      <c r="L40" s="176">
        <v>21</v>
      </c>
      <c r="M40" s="176">
        <f t="shared" si="17"/>
        <v>0</v>
      </c>
      <c r="N40" s="176">
        <v>0</v>
      </c>
      <c r="O40" s="176">
        <f t="shared" si="18"/>
        <v>0</v>
      </c>
      <c r="P40" s="176">
        <v>0</v>
      </c>
      <c r="Q40" s="176">
        <f t="shared" si="19"/>
        <v>0</v>
      </c>
      <c r="R40" s="176"/>
      <c r="S40" s="177" t="s">
        <v>145</v>
      </c>
      <c r="T40" s="156">
        <v>0</v>
      </c>
      <c r="U40" s="156">
        <f t="shared" si="20"/>
        <v>0</v>
      </c>
      <c r="V40" s="156"/>
      <c r="W40" s="156" t="s">
        <v>122</v>
      </c>
      <c r="X40" s="147"/>
      <c r="Y40" s="147"/>
      <c r="Z40" s="147"/>
      <c r="AA40" s="147"/>
      <c r="AB40" s="147"/>
      <c r="AC40" s="147"/>
      <c r="AD40" s="147"/>
      <c r="AE40" s="147"/>
      <c r="AF40" s="147" t="s">
        <v>123</v>
      </c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</row>
    <row r="41" spans="1:59" ht="22.5" outlineLevel="1">
      <c r="A41" s="171">
        <v>28</v>
      </c>
      <c r="B41" s="172" t="s">
        <v>338</v>
      </c>
      <c r="C41" s="180" t="s">
        <v>339</v>
      </c>
      <c r="D41" s="173" t="s">
        <v>131</v>
      </c>
      <c r="E41" s="174">
        <v>2</v>
      </c>
      <c r="F41" s="175"/>
      <c r="G41" s="176">
        <f t="shared" si="14"/>
        <v>0</v>
      </c>
      <c r="H41" s="175">
        <v>141</v>
      </c>
      <c r="I41" s="176">
        <f t="shared" si="15"/>
        <v>282</v>
      </c>
      <c r="J41" s="175">
        <v>0</v>
      </c>
      <c r="K41" s="176">
        <f t="shared" si="16"/>
        <v>0</v>
      </c>
      <c r="L41" s="176">
        <v>21</v>
      </c>
      <c r="M41" s="176">
        <f t="shared" si="17"/>
        <v>0</v>
      </c>
      <c r="N41" s="176">
        <v>1.2999999999999999E-3</v>
      </c>
      <c r="O41" s="176">
        <f t="shared" si="18"/>
        <v>0</v>
      </c>
      <c r="P41" s="176">
        <v>0</v>
      </c>
      <c r="Q41" s="176">
        <f t="shared" si="19"/>
        <v>0</v>
      </c>
      <c r="R41" s="176" t="s">
        <v>144</v>
      </c>
      <c r="S41" s="177" t="s">
        <v>121</v>
      </c>
      <c r="T41" s="156">
        <v>0</v>
      </c>
      <c r="U41" s="156">
        <f t="shared" si="20"/>
        <v>0</v>
      </c>
      <c r="V41" s="156"/>
      <c r="W41" s="156" t="s">
        <v>146</v>
      </c>
      <c r="X41" s="147"/>
      <c r="Y41" s="147"/>
      <c r="Z41" s="147"/>
      <c r="AA41" s="147"/>
      <c r="AB41" s="147"/>
      <c r="AC41" s="147"/>
      <c r="AD41" s="147"/>
      <c r="AE41" s="147"/>
      <c r="AF41" s="147" t="s">
        <v>147</v>
      </c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</row>
    <row r="42" spans="1:59" ht="22.5" outlineLevel="1">
      <c r="A42" s="171">
        <v>29</v>
      </c>
      <c r="B42" s="172" t="s">
        <v>340</v>
      </c>
      <c r="C42" s="180" t="s">
        <v>341</v>
      </c>
      <c r="D42" s="173" t="s">
        <v>131</v>
      </c>
      <c r="E42" s="174">
        <v>6</v>
      </c>
      <c r="F42" s="175"/>
      <c r="G42" s="176">
        <f t="shared" si="14"/>
        <v>0</v>
      </c>
      <c r="H42" s="175">
        <v>403.5</v>
      </c>
      <c r="I42" s="176">
        <f t="shared" si="15"/>
        <v>2421</v>
      </c>
      <c r="J42" s="175">
        <v>0</v>
      </c>
      <c r="K42" s="176">
        <f t="shared" si="16"/>
        <v>0</v>
      </c>
      <c r="L42" s="176">
        <v>21</v>
      </c>
      <c r="M42" s="176">
        <f t="shared" si="17"/>
        <v>0</v>
      </c>
      <c r="N42" s="176">
        <v>5.1999999999999998E-3</v>
      </c>
      <c r="O42" s="176">
        <f t="shared" si="18"/>
        <v>0.03</v>
      </c>
      <c r="P42" s="176">
        <v>0</v>
      </c>
      <c r="Q42" s="176">
        <f t="shared" si="19"/>
        <v>0</v>
      </c>
      <c r="R42" s="176" t="s">
        <v>144</v>
      </c>
      <c r="S42" s="177" t="s">
        <v>121</v>
      </c>
      <c r="T42" s="156">
        <v>0</v>
      </c>
      <c r="U42" s="156">
        <f t="shared" si="20"/>
        <v>0</v>
      </c>
      <c r="V42" s="156"/>
      <c r="W42" s="156" t="s">
        <v>146</v>
      </c>
      <c r="X42" s="147"/>
      <c r="Y42" s="147"/>
      <c r="Z42" s="147"/>
      <c r="AA42" s="147"/>
      <c r="AB42" s="147"/>
      <c r="AC42" s="147"/>
      <c r="AD42" s="147"/>
      <c r="AE42" s="147"/>
      <c r="AF42" s="147" t="s">
        <v>147</v>
      </c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</row>
    <row r="43" spans="1:59" outlineLevel="1">
      <c r="A43" s="171">
        <v>30</v>
      </c>
      <c r="B43" s="172" t="s">
        <v>342</v>
      </c>
      <c r="C43" s="180" t="s">
        <v>343</v>
      </c>
      <c r="D43" s="173" t="s">
        <v>131</v>
      </c>
      <c r="E43" s="174">
        <v>1</v>
      </c>
      <c r="F43" s="175"/>
      <c r="G43" s="176">
        <f t="shared" si="14"/>
        <v>0</v>
      </c>
      <c r="H43" s="175">
        <v>150</v>
      </c>
      <c r="I43" s="176">
        <f t="shared" si="15"/>
        <v>150</v>
      </c>
      <c r="J43" s="175">
        <v>0</v>
      </c>
      <c r="K43" s="176">
        <f t="shared" si="16"/>
        <v>0</v>
      </c>
      <c r="L43" s="176">
        <v>21</v>
      </c>
      <c r="M43" s="176">
        <f t="shared" si="17"/>
        <v>0</v>
      </c>
      <c r="N43" s="176">
        <v>9.2000000000000003E-4</v>
      </c>
      <c r="O43" s="176">
        <f t="shared" si="18"/>
        <v>0</v>
      </c>
      <c r="P43" s="176">
        <v>0</v>
      </c>
      <c r="Q43" s="176">
        <f t="shared" si="19"/>
        <v>0</v>
      </c>
      <c r="R43" s="176" t="s">
        <v>144</v>
      </c>
      <c r="S43" s="177" t="s">
        <v>121</v>
      </c>
      <c r="T43" s="156">
        <v>0</v>
      </c>
      <c r="U43" s="156">
        <f t="shared" si="20"/>
        <v>0</v>
      </c>
      <c r="V43" s="156"/>
      <c r="W43" s="156" t="s">
        <v>146</v>
      </c>
      <c r="X43" s="147"/>
      <c r="Y43" s="147"/>
      <c r="Z43" s="147"/>
      <c r="AA43" s="147"/>
      <c r="AB43" s="147"/>
      <c r="AC43" s="147"/>
      <c r="AD43" s="147"/>
      <c r="AE43" s="147"/>
      <c r="AF43" s="147" t="s">
        <v>147</v>
      </c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</row>
    <row r="44" spans="1:59" outlineLevel="1">
      <c r="A44" s="171">
        <v>31</v>
      </c>
      <c r="B44" s="172" t="s">
        <v>344</v>
      </c>
      <c r="C44" s="180" t="s">
        <v>345</v>
      </c>
      <c r="D44" s="173" t="s">
        <v>131</v>
      </c>
      <c r="E44" s="174">
        <v>1</v>
      </c>
      <c r="F44" s="175"/>
      <c r="G44" s="176">
        <f t="shared" si="14"/>
        <v>0</v>
      </c>
      <c r="H44" s="175">
        <v>94.7</v>
      </c>
      <c r="I44" s="176">
        <f t="shared" si="15"/>
        <v>94.7</v>
      </c>
      <c r="J44" s="175">
        <v>0</v>
      </c>
      <c r="K44" s="176">
        <f t="shared" si="16"/>
        <v>0</v>
      </c>
      <c r="L44" s="176">
        <v>21</v>
      </c>
      <c r="M44" s="176">
        <f t="shared" si="17"/>
        <v>0</v>
      </c>
      <c r="N44" s="176">
        <v>4.2999999999999999E-4</v>
      </c>
      <c r="O44" s="176">
        <f t="shared" si="18"/>
        <v>0</v>
      </c>
      <c r="P44" s="176">
        <v>0</v>
      </c>
      <c r="Q44" s="176">
        <f t="shared" si="19"/>
        <v>0</v>
      </c>
      <c r="R44" s="176" t="s">
        <v>144</v>
      </c>
      <c r="S44" s="177" t="s">
        <v>121</v>
      </c>
      <c r="T44" s="156">
        <v>0</v>
      </c>
      <c r="U44" s="156">
        <f t="shared" si="20"/>
        <v>0</v>
      </c>
      <c r="V44" s="156"/>
      <c r="W44" s="156" t="s">
        <v>146</v>
      </c>
      <c r="X44" s="147"/>
      <c r="Y44" s="147"/>
      <c r="Z44" s="147"/>
      <c r="AA44" s="147"/>
      <c r="AB44" s="147"/>
      <c r="AC44" s="147"/>
      <c r="AD44" s="147"/>
      <c r="AE44" s="147"/>
      <c r="AF44" s="147" t="s">
        <v>147</v>
      </c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</row>
    <row r="45" spans="1:59" outlineLevel="1">
      <c r="A45" s="171">
        <v>32</v>
      </c>
      <c r="B45" s="172" t="s">
        <v>346</v>
      </c>
      <c r="C45" s="180" t="s">
        <v>347</v>
      </c>
      <c r="D45" s="173" t="s">
        <v>131</v>
      </c>
      <c r="E45" s="174">
        <v>1</v>
      </c>
      <c r="F45" s="175"/>
      <c r="G45" s="176">
        <f t="shared" si="14"/>
        <v>0</v>
      </c>
      <c r="H45" s="175">
        <v>445</v>
      </c>
      <c r="I45" s="176">
        <f t="shared" si="15"/>
        <v>445</v>
      </c>
      <c r="J45" s="175">
        <v>0</v>
      </c>
      <c r="K45" s="176">
        <f t="shared" si="16"/>
        <v>0</v>
      </c>
      <c r="L45" s="176">
        <v>21</v>
      </c>
      <c r="M45" s="176">
        <f t="shared" si="17"/>
        <v>0</v>
      </c>
      <c r="N45" s="176">
        <v>0.11</v>
      </c>
      <c r="O45" s="176">
        <f t="shared" si="18"/>
        <v>0.11</v>
      </c>
      <c r="P45" s="176">
        <v>0</v>
      </c>
      <c r="Q45" s="176">
        <f t="shared" si="19"/>
        <v>0</v>
      </c>
      <c r="R45" s="176" t="s">
        <v>144</v>
      </c>
      <c r="S45" s="177" t="s">
        <v>121</v>
      </c>
      <c r="T45" s="156">
        <v>0</v>
      </c>
      <c r="U45" s="156">
        <f t="shared" si="20"/>
        <v>0</v>
      </c>
      <c r="V45" s="156"/>
      <c r="W45" s="156" t="s">
        <v>146</v>
      </c>
      <c r="X45" s="147"/>
      <c r="Y45" s="147"/>
      <c r="Z45" s="147"/>
      <c r="AA45" s="147"/>
      <c r="AB45" s="147"/>
      <c r="AC45" s="147"/>
      <c r="AD45" s="147"/>
      <c r="AE45" s="147"/>
      <c r="AF45" s="147" t="s">
        <v>147</v>
      </c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</row>
    <row r="46" spans="1:59">
      <c r="A46" s="158" t="s">
        <v>116</v>
      </c>
      <c r="B46" s="159" t="s">
        <v>74</v>
      </c>
      <c r="C46" s="179" t="s">
        <v>75</v>
      </c>
      <c r="D46" s="160"/>
      <c r="E46" s="161"/>
      <c r="F46" s="162"/>
      <c r="G46" s="162">
        <f>SUMIF(AF47:AF47,"&lt;&gt;NOR",G47:G47)</f>
        <v>0</v>
      </c>
      <c r="H46" s="162"/>
      <c r="I46" s="162">
        <f>SUM(I47:I47)</f>
        <v>0</v>
      </c>
      <c r="J46" s="162"/>
      <c r="K46" s="162">
        <f>SUM(K47:K47)</f>
        <v>63451.92</v>
      </c>
      <c r="L46" s="162"/>
      <c r="M46" s="162">
        <f>SUM(M47:M47)</f>
        <v>0</v>
      </c>
      <c r="N46" s="162"/>
      <c r="O46" s="162">
        <f>SUM(O47:O47)</f>
        <v>0</v>
      </c>
      <c r="P46" s="162"/>
      <c r="Q46" s="162">
        <f>SUM(Q47:Q47)</f>
        <v>0</v>
      </c>
      <c r="R46" s="162"/>
      <c r="S46" s="163"/>
      <c r="T46" s="157"/>
      <c r="U46" s="157">
        <f>SUM(U47:U47)</f>
        <v>109.74</v>
      </c>
      <c r="V46" s="157"/>
      <c r="W46" s="157"/>
      <c r="AF46" t="s">
        <v>117</v>
      </c>
    </row>
    <row r="47" spans="1:59" outlineLevel="1">
      <c r="A47" s="171">
        <v>33</v>
      </c>
      <c r="B47" s="172" t="s">
        <v>157</v>
      </c>
      <c r="C47" s="180" t="s">
        <v>158</v>
      </c>
      <c r="D47" s="173" t="s">
        <v>159</v>
      </c>
      <c r="E47" s="174">
        <v>281.38323000000003</v>
      </c>
      <c r="F47" s="175"/>
      <c r="G47" s="176">
        <f>ROUND(E47*F47,2)</f>
        <v>0</v>
      </c>
      <c r="H47" s="175">
        <v>0</v>
      </c>
      <c r="I47" s="176">
        <f>ROUND(E47*H47,2)</f>
        <v>0</v>
      </c>
      <c r="J47" s="175">
        <v>225.5</v>
      </c>
      <c r="K47" s="176">
        <f>ROUND(E47*J47,2)</f>
        <v>63451.92</v>
      </c>
      <c r="L47" s="176">
        <v>21</v>
      </c>
      <c r="M47" s="176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6"/>
      <c r="S47" s="177" t="s">
        <v>121</v>
      </c>
      <c r="T47" s="156">
        <v>0.39</v>
      </c>
      <c r="U47" s="156">
        <f>ROUND(E47*T47,2)</f>
        <v>109.74</v>
      </c>
      <c r="V47" s="156"/>
      <c r="W47" s="156" t="s">
        <v>160</v>
      </c>
      <c r="X47" s="147"/>
      <c r="Y47" s="147"/>
      <c r="Z47" s="147"/>
      <c r="AA47" s="147"/>
      <c r="AB47" s="147"/>
      <c r="AC47" s="147"/>
      <c r="AD47" s="147"/>
      <c r="AE47" s="147"/>
      <c r="AF47" s="147" t="s">
        <v>161</v>
      </c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</row>
    <row r="48" spans="1:59">
      <c r="A48" s="158" t="s">
        <v>116</v>
      </c>
      <c r="B48" s="159" t="s">
        <v>76</v>
      </c>
      <c r="C48" s="179" t="s">
        <v>77</v>
      </c>
      <c r="D48" s="160"/>
      <c r="E48" s="161"/>
      <c r="F48" s="162"/>
      <c r="G48" s="162">
        <f>SUMIF(AF49:AF50,"&lt;&gt;NOR",G49:G50)</f>
        <v>0</v>
      </c>
      <c r="H48" s="162"/>
      <c r="I48" s="162">
        <f>SUM(I49:I50)</f>
        <v>9304.68</v>
      </c>
      <c r="J48" s="162"/>
      <c r="K48" s="162">
        <f>SUM(K49:K50)</f>
        <v>5864.32</v>
      </c>
      <c r="L48" s="162"/>
      <c r="M48" s="162">
        <f>SUM(M49:M50)</f>
        <v>0</v>
      </c>
      <c r="N48" s="162"/>
      <c r="O48" s="162">
        <f>SUM(O49:O50)</f>
        <v>0.11</v>
      </c>
      <c r="P48" s="162"/>
      <c r="Q48" s="162">
        <f>SUM(Q49:Q50)</f>
        <v>0</v>
      </c>
      <c r="R48" s="162"/>
      <c r="S48" s="163"/>
      <c r="T48" s="157"/>
      <c r="U48" s="157">
        <f>SUM(U49:U50)</f>
        <v>11.86</v>
      </c>
      <c r="V48" s="157"/>
      <c r="W48" s="157"/>
      <c r="AF48" t="s">
        <v>117</v>
      </c>
    </row>
    <row r="49" spans="1:59" outlineLevel="1">
      <c r="A49" s="164">
        <v>34</v>
      </c>
      <c r="B49" s="165" t="s">
        <v>348</v>
      </c>
      <c r="C49" s="181" t="s">
        <v>349</v>
      </c>
      <c r="D49" s="166" t="s">
        <v>120</v>
      </c>
      <c r="E49" s="167">
        <v>30.8</v>
      </c>
      <c r="F49" s="168"/>
      <c r="G49" s="169">
        <f>ROUND(E49*F49,2)</f>
        <v>0</v>
      </c>
      <c r="H49" s="168">
        <v>302.10000000000002</v>
      </c>
      <c r="I49" s="169">
        <f>ROUND(E49*H49,2)</f>
        <v>9304.68</v>
      </c>
      <c r="J49" s="168">
        <v>190.4</v>
      </c>
      <c r="K49" s="169">
        <f>ROUND(E49*J49,2)</f>
        <v>5864.32</v>
      </c>
      <c r="L49" s="169">
        <v>21</v>
      </c>
      <c r="M49" s="169">
        <f>G49*(1+L49/100)</f>
        <v>0</v>
      </c>
      <c r="N49" s="169">
        <v>3.6800000000000001E-3</v>
      </c>
      <c r="O49" s="169">
        <f>ROUND(E49*N49,2)</f>
        <v>0.11</v>
      </c>
      <c r="P49" s="169">
        <v>0</v>
      </c>
      <c r="Q49" s="169">
        <f>ROUND(E49*P49,2)</f>
        <v>0</v>
      </c>
      <c r="R49" s="169"/>
      <c r="S49" s="170" t="s">
        <v>121</v>
      </c>
      <c r="T49" s="156">
        <v>0.38500000000000001</v>
      </c>
      <c r="U49" s="156">
        <f>ROUND(E49*T49,2)</f>
        <v>11.86</v>
      </c>
      <c r="V49" s="156"/>
      <c r="W49" s="156" t="s">
        <v>122</v>
      </c>
      <c r="X49" s="147"/>
      <c r="Y49" s="147"/>
      <c r="Z49" s="147"/>
      <c r="AA49" s="147"/>
      <c r="AB49" s="147"/>
      <c r="AC49" s="147"/>
      <c r="AD49" s="147"/>
      <c r="AE49" s="147"/>
      <c r="AF49" s="147" t="s">
        <v>123</v>
      </c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</row>
    <row r="50" spans="1:59" outlineLevel="1">
      <c r="A50" s="154"/>
      <c r="B50" s="155"/>
      <c r="C50" s="252" t="s">
        <v>350</v>
      </c>
      <c r="D50" s="253"/>
      <c r="E50" s="253"/>
      <c r="F50" s="253"/>
      <c r="G50" s="253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47"/>
      <c r="Y50" s="147"/>
      <c r="Z50" s="147"/>
      <c r="AA50" s="147"/>
      <c r="AB50" s="147"/>
      <c r="AC50" s="147"/>
      <c r="AD50" s="147"/>
      <c r="AE50" s="147"/>
      <c r="AF50" s="147" t="s">
        <v>141</v>
      </c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</row>
    <row r="51" spans="1:59">
      <c r="A51" s="158" t="s">
        <v>116</v>
      </c>
      <c r="B51" s="159" t="s">
        <v>84</v>
      </c>
      <c r="C51" s="179" t="s">
        <v>85</v>
      </c>
      <c r="D51" s="160"/>
      <c r="E51" s="161"/>
      <c r="F51" s="162"/>
      <c r="G51" s="162">
        <f>SUMIF(AF52:AF60,"&lt;&gt;NOR",G52:G60)</f>
        <v>0</v>
      </c>
      <c r="H51" s="162"/>
      <c r="I51" s="162">
        <f>SUM(I52:I60)</f>
        <v>0</v>
      </c>
      <c r="J51" s="162"/>
      <c r="K51" s="162">
        <f>SUM(K52:K60)</f>
        <v>93023.52</v>
      </c>
      <c r="L51" s="162"/>
      <c r="M51" s="162">
        <f>SUM(M52:M60)</f>
        <v>0</v>
      </c>
      <c r="N51" s="162"/>
      <c r="O51" s="162">
        <f>SUM(O52:O60)</f>
        <v>0</v>
      </c>
      <c r="P51" s="162"/>
      <c r="Q51" s="162">
        <f>SUM(Q52:Q60)</f>
        <v>0</v>
      </c>
      <c r="R51" s="162"/>
      <c r="S51" s="163"/>
      <c r="T51" s="157"/>
      <c r="U51" s="157">
        <f>SUM(U52:U60)</f>
        <v>0</v>
      </c>
      <c r="V51" s="157"/>
      <c r="W51" s="157"/>
      <c r="AF51" t="s">
        <v>117</v>
      </c>
    </row>
    <row r="52" spans="1:59" outlineLevel="1">
      <c r="A52" s="171">
        <v>35</v>
      </c>
      <c r="B52" s="172" t="s">
        <v>162</v>
      </c>
      <c r="C52" s="180" t="s">
        <v>351</v>
      </c>
      <c r="D52" s="173" t="s">
        <v>308</v>
      </c>
      <c r="E52" s="174">
        <v>4.0499200000000002</v>
      </c>
      <c r="F52" s="175"/>
      <c r="G52" s="176">
        <f>ROUND(E52*F52,2)</f>
        <v>0</v>
      </c>
      <c r="H52" s="175">
        <v>0</v>
      </c>
      <c r="I52" s="176">
        <f>ROUND(E52*H52,2)</f>
        <v>0</v>
      </c>
      <c r="J52" s="175">
        <v>18500</v>
      </c>
      <c r="K52" s="176">
        <f>ROUND(E52*J52,2)</f>
        <v>74923.520000000004</v>
      </c>
      <c r="L52" s="176">
        <v>21</v>
      </c>
      <c r="M52" s="176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6"/>
      <c r="S52" s="177" t="s">
        <v>145</v>
      </c>
      <c r="T52" s="156">
        <v>0</v>
      </c>
      <c r="U52" s="156">
        <f>ROUND(E52*T52,2)</f>
        <v>0</v>
      </c>
      <c r="V52" s="156"/>
      <c r="W52" s="156" t="s">
        <v>122</v>
      </c>
      <c r="X52" s="147"/>
      <c r="Y52" s="147"/>
      <c r="Z52" s="147"/>
      <c r="AA52" s="147"/>
      <c r="AB52" s="147"/>
      <c r="AC52" s="147"/>
      <c r="AD52" s="147"/>
      <c r="AE52" s="147"/>
      <c r="AF52" s="147" t="s">
        <v>123</v>
      </c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</row>
    <row r="53" spans="1:59" outlineLevel="1">
      <c r="A53" s="171">
        <v>36</v>
      </c>
      <c r="B53" s="172" t="s">
        <v>352</v>
      </c>
      <c r="C53" s="180" t="s">
        <v>353</v>
      </c>
      <c r="D53" s="173" t="s">
        <v>164</v>
      </c>
      <c r="E53" s="174">
        <v>1</v>
      </c>
      <c r="F53" s="175"/>
      <c r="G53" s="176">
        <f>ROUND(E53*F53,2)</f>
        <v>0</v>
      </c>
      <c r="H53" s="175">
        <v>0</v>
      </c>
      <c r="I53" s="176">
        <f>ROUND(E53*H53,2)</f>
        <v>0</v>
      </c>
      <c r="J53" s="175">
        <v>2500</v>
      </c>
      <c r="K53" s="176">
        <f>ROUND(E53*J53,2)</f>
        <v>2500</v>
      </c>
      <c r="L53" s="176">
        <v>21</v>
      </c>
      <c r="M53" s="176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6"/>
      <c r="S53" s="177" t="s">
        <v>145</v>
      </c>
      <c r="T53" s="156">
        <v>0</v>
      </c>
      <c r="U53" s="156">
        <f>ROUND(E53*T53,2)</f>
        <v>0</v>
      </c>
      <c r="V53" s="156"/>
      <c r="W53" s="156" t="s">
        <v>122</v>
      </c>
      <c r="X53" s="147"/>
      <c r="Y53" s="147"/>
      <c r="Z53" s="147"/>
      <c r="AA53" s="147"/>
      <c r="AB53" s="147"/>
      <c r="AC53" s="147"/>
      <c r="AD53" s="147"/>
      <c r="AE53" s="147"/>
      <c r="AF53" s="147" t="s">
        <v>123</v>
      </c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</row>
    <row r="54" spans="1:59" ht="22.5" outlineLevel="1">
      <c r="A54" s="171">
        <v>37</v>
      </c>
      <c r="B54" s="172" t="s">
        <v>354</v>
      </c>
      <c r="C54" s="180" t="s">
        <v>355</v>
      </c>
      <c r="D54" s="173" t="s">
        <v>164</v>
      </c>
      <c r="E54" s="174">
        <v>2</v>
      </c>
      <c r="F54" s="175"/>
      <c r="G54" s="176">
        <f>ROUND(E54*F54,2)</f>
        <v>0</v>
      </c>
      <c r="H54" s="175">
        <v>0</v>
      </c>
      <c r="I54" s="176">
        <f>ROUND(E54*H54,2)</f>
        <v>0</v>
      </c>
      <c r="J54" s="175">
        <v>3200</v>
      </c>
      <c r="K54" s="176">
        <f>ROUND(E54*J54,2)</f>
        <v>6400</v>
      </c>
      <c r="L54" s="176">
        <v>21</v>
      </c>
      <c r="M54" s="176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6"/>
      <c r="S54" s="177" t="s">
        <v>145</v>
      </c>
      <c r="T54" s="156">
        <v>0</v>
      </c>
      <c r="U54" s="156">
        <f>ROUND(E54*T54,2)</f>
        <v>0</v>
      </c>
      <c r="V54" s="156"/>
      <c r="W54" s="156" t="s">
        <v>122</v>
      </c>
      <c r="X54" s="147"/>
      <c r="Y54" s="147"/>
      <c r="Z54" s="147"/>
      <c r="AA54" s="147"/>
      <c r="AB54" s="147"/>
      <c r="AC54" s="147"/>
      <c r="AD54" s="147"/>
      <c r="AE54" s="147"/>
      <c r="AF54" s="147" t="s">
        <v>123</v>
      </c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</row>
    <row r="55" spans="1:59" outlineLevel="1">
      <c r="A55" s="164">
        <v>38</v>
      </c>
      <c r="B55" s="165" t="s">
        <v>356</v>
      </c>
      <c r="C55" s="181" t="s">
        <v>357</v>
      </c>
      <c r="D55" s="166" t="s">
        <v>164</v>
      </c>
      <c r="E55" s="167">
        <v>1</v>
      </c>
      <c r="F55" s="168"/>
      <c r="G55" s="169">
        <f>ROUND(E55*F55,2)</f>
        <v>0</v>
      </c>
      <c r="H55" s="168">
        <v>0</v>
      </c>
      <c r="I55" s="169">
        <f>ROUND(E55*H55,2)</f>
        <v>0</v>
      </c>
      <c r="J55" s="168">
        <v>3950</v>
      </c>
      <c r="K55" s="169">
        <f>ROUND(E55*J55,2)</f>
        <v>3950</v>
      </c>
      <c r="L55" s="169">
        <v>21</v>
      </c>
      <c r="M55" s="169">
        <f>G55*(1+L55/100)</f>
        <v>0</v>
      </c>
      <c r="N55" s="169">
        <v>0</v>
      </c>
      <c r="O55" s="169">
        <f>ROUND(E55*N55,2)</f>
        <v>0</v>
      </c>
      <c r="P55" s="169">
        <v>0</v>
      </c>
      <c r="Q55" s="169">
        <f>ROUND(E55*P55,2)</f>
        <v>0</v>
      </c>
      <c r="R55" s="169"/>
      <c r="S55" s="170" t="s">
        <v>145</v>
      </c>
      <c r="T55" s="156">
        <v>0</v>
      </c>
      <c r="U55" s="156">
        <f>ROUND(E55*T55,2)</f>
        <v>0</v>
      </c>
      <c r="V55" s="156"/>
      <c r="W55" s="156" t="s">
        <v>122</v>
      </c>
      <c r="X55" s="147"/>
      <c r="Y55" s="147"/>
      <c r="Z55" s="147"/>
      <c r="AA55" s="147"/>
      <c r="AB55" s="147"/>
      <c r="AC55" s="147"/>
      <c r="AD55" s="147"/>
      <c r="AE55" s="147"/>
      <c r="AF55" s="147" t="s">
        <v>123</v>
      </c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</row>
    <row r="56" spans="1:59" outlineLevel="1">
      <c r="A56" s="154"/>
      <c r="B56" s="155"/>
      <c r="C56" s="252" t="s">
        <v>358</v>
      </c>
      <c r="D56" s="253"/>
      <c r="E56" s="253"/>
      <c r="F56" s="253"/>
      <c r="G56" s="253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47"/>
      <c r="Y56" s="147"/>
      <c r="Z56" s="147"/>
      <c r="AA56" s="147"/>
      <c r="AB56" s="147"/>
      <c r="AC56" s="147"/>
      <c r="AD56" s="147"/>
      <c r="AE56" s="147"/>
      <c r="AF56" s="147" t="s">
        <v>141</v>
      </c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</row>
    <row r="57" spans="1:59" outlineLevel="1">
      <c r="A57" s="154"/>
      <c r="B57" s="155"/>
      <c r="C57" s="254" t="s">
        <v>359</v>
      </c>
      <c r="D57" s="255"/>
      <c r="E57" s="255"/>
      <c r="F57" s="255"/>
      <c r="G57" s="255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47"/>
      <c r="Y57" s="147"/>
      <c r="Z57" s="147"/>
      <c r="AA57" s="147"/>
      <c r="AB57" s="147"/>
      <c r="AC57" s="147"/>
      <c r="AD57" s="147"/>
      <c r="AE57" s="147"/>
      <c r="AF57" s="147" t="s">
        <v>141</v>
      </c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</row>
    <row r="58" spans="1:59" outlineLevel="1">
      <c r="A58" s="164">
        <v>39</v>
      </c>
      <c r="B58" s="165" t="s">
        <v>360</v>
      </c>
      <c r="C58" s="181" t="s">
        <v>361</v>
      </c>
      <c r="D58" s="166" t="s">
        <v>164</v>
      </c>
      <c r="E58" s="167">
        <v>15</v>
      </c>
      <c r="F58" s="168"/>
      <c r="G58" s="169">
        <f>ROUND(E58*F58,2)</f>
        <v>0</v>
      </c>
      <c r="H58" s="168">
        <v>0</v>
      </c>
      <c r="I58" s="169">
        <f>ROUND(E58*H58,2)</f>
        <v>0</v>
      </c>
      <c r="J58" s="168">
        <v>350</v>
      </c>
      <c r="K58" s="169">
        <f>ROUND(E58*J58,2)</f>
        <v>5250</v>
      </c>
      <c r="L58" s="169">
        <v>21</v>
      </c>
      <c r="M58" s="169">
        <f>G58*(1+L58/100)</f>
        <v>0</v>
      </c>
      <c r="N58" s="169">
        <v>0</v>
      </c>
      <c r="O58" s="169">
        <f>ROUND(E58*N58,2)</f>
        <v>0</v>
      </c>
      <c r="P58" s="169">
        <v>0</v>
      </c>
      <c r="Q58" s="169">
        <f>ROUND(E58*P58,2)</f>
        <v>0</v>
      </c>
      <c r="R58" s="169"/>
      <c r="S58" s="170" t="s">
        <v>145</v>
      </c>
      <c r="T58" s="156">
        <v>0</v>
      </c>
      <c r="U58" s="156">
        <f>ROUND(E58*T58,2)</f>
        <v>0</v>
      </c>
      <c r="V58" s="156"/>
      <c r="W58" s="156" t="s">
        <v>122</v>
      </c>
      <c r="X58" s="147"/>
      <c r="Y58" s="147"/>
      <c r="Z58" s="147"/>
      <c r="AA58" s="147"/>
      <c r="AB58" s="147"/>
      <c r="AC58" s="147"/>
      <c r="AD58" s="147"/>
      <c r="AE58" s="147"/>
      <c r="AF58" s="147" t="s">
        <v>123</v>
      </c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</row>
    <row r="59" spans="1:59" outlineLevel="1">
      <c r="A59" s="154"/>
      <c r="B59" s="155"/>
      <c r="C59" s="252" t="s">
        <v>362</v>
      </c>
      <c r="D59" s="253"/>
      <c r="E59" s="253"/>
      <c r="F59" s="253"/>
      <c r="G59" s="253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47"/>
      <c r="Y59" s="147"/>
      <c r="Z59" s="147"/>
      <c r="AA59" s="147"/>
      <c r="AB59" s="147"/>
      <c r="AC59" s="147"/>
      <c r="AD59" s="147"/>
      <c r="AE59" s="147"/>
      <c r="AF59" s="147" t="s">
        <v>141</v>
      </c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</row>
    <row r="60" spans="1:59" outlineLevel="1">
      <c r="A60" s="154"/>
      <c r="B60" s="155"/>
      <c r="C60" s="254" t="s">
        <v>363</v>
      </c>
      <c r="D60" s="255"/>
      <c r="E60" s="255"/>
      <c r="F60" s="255"/>
      <c r="G60" s="255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47"/>
      <c r="Y60" s="147"/>
      <c r="Z60" s="147"/>
      <c r="AA60" s="147"/>
      <c r="AB60" s="147"/>
      <c r="AC60" s="147"/>
      <c r="AD60" s="147"/>
      <c r="AE60" s="147"/>
      <c r="AF60" s="147" t="s">
        <v>141</v>
      </c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</row>
    <row r="61" spans="1:59">
      <c r="A61" s="158" t="s">
        <v>116</v>
      </c>
      <c r="B61" s="159" t="s">
        <v>86</v>
      </c>
      <c r="C61" s="179" t="s">
        <v>87</v>
      </c>
      <c r="D61" s="160"/>
      <c r="E61" s="161"/>
      <c r="F61" s="162"/>
      <c r="G61" s="162">
        <f>SUMIF(AF62:AF66,"&lt;&gt;NOR",G62:G66)</f>
        <v>0</v>
      </c>
      <c r="H61" s="162"/>
      <c r="I61" s="162">
        <f>SUM(I62:I66)</f>
        <v>14038.8</v>
      </c>
      <c r="J61" s="162"/>
      <c r="K61" s="162">
        <f>SUM(K62:K66)</f>
        <v>49863.86</v>
      </c>
      <c r="L61" s="162"/>
      <c r="M61" s="162">
        <f>SUM(M62:M66)</f>
        <v>0</v>
      </c>
      <c r="N61" s="162"/>
      <c r="O61" s="162">
        <f>SUM(O62:O66)</f>
        <v>0.47000000000000003</v>
      </c>
      <c r="P61" s="162"/>
      <c r="Q61" s="162">
        <f>SUM(Q62:Q66)</f>
        <v>0</v>
      </c>
      <c r="R61" s="162"/>
      <c r="S61" s="163"/>
      <c r="T61" s="157"/>
      <c r="U61" s="157">
        <f>SUM(U62:U66)</f>
        <v>92.08</v>
      </c>
      <c r="V61" s="157"/>
      <c r="W61" s="157"/>
      <c r="AF61" t="s">
        <v>117</v>
      </c>
    </row>
    <row r="62" spans="1:59" outlineLevel="1">
      <c r="A62" s="171">
        <v>40</v>
      </c>
      <c r="B62" s="172" t="s">
        <v>364</v>
      </c>
      <c r="C62" s="180" t="s">
        <v>365</v>
      </c>
      <c r="D62" s="173" t="s">
        <v>170</v>
      </c>
      <c r="E62" s="174">
        <v>409.49759999999998</v>
      </c>
      <c r="F62" s="175"/>
      <c r="G62" s="176">
        <f>ROUND(E62*F62,2)</f>
        <v>0</v>
      </c>
      <c r="H62" s="175">
        <v>10.35</v>
      </c>
      <c r="I62" s="176">
        <f>ROUND(E62*H62,2)</f>
        <v>4238.3</v>
      </c>
      <c r="J62" s="175">
        <v>102.65</v>
      </c>
      <c r="K62" s="176">
        <f>ROUND(E62*J62,2)</f>
        <v>42034.93</v>
      </c>
      <c r="L62" s="176">
        <v>21</v>
      </c>
      <c r="M62" s="176">
        <f>G62*(1+L62/100)</f>
        <v>0</v>
      </c>
      <c r="N62" s="176">
        <v>6.0000000000000002E-5</v>
      </c>
      <c r="O62" s="176">
        <f>ROUND(E62*N62,2)</f>
        <v>0.02</v>
      </c>
      <c r="P62" s="176">
        <v>0</v>
      </c>
      <c r="Q62" s="176">
        <f>ROUND(E62*P62,2)</f>
        <v>0</v>
      </c>
      <c r="R62" s="176"/>
      <c r="S62" s="177" t="s">
        <v>121</v>
      </c>
      <c r="T62" s="156">
        <v>0.221</v>
      </c>
      <c r="U62" s="156">
        <f>ROUND(E62*T62,2)</f>
        <v>90.5</v>
      </c>
      <c r="V62" s="156"/>
      <c r="W62" s="156" t="s">
        <v>122</v>
      </c>
      <c r="X62" s="147"/>
      <c r="Y62" s="147"/>
      <c r="Z62" s="147"/>
      <c r="AA62" s="147"/>
      <c r="AB62" s="147"/>
      <c r="AC62" s="147"/>
      <c r="AD62" s="147"/>
      <c r="AE62" s="147"/>
      <c r="AF62" s="147" t="s">
        <v>123</v>
      </c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</row>
    <row r="63" spans="1:59" ht="22.5" outlineLevel="1">
      <c r="A63" s="171">
        <v>41</v>
      </c>
      <c r="B63" s="172" t="s">
        <v>171</v>
      </c>
      <c r="C63" s="180" t="s">
        <v>366</v>
      </c>
      <c r="D63" s="173" t="s">
        <v>367</v>
      </c>
      <c r="E63" s="174">
        <v>40</v>
      </c>
      <c r="F63" s="175"/>
      <c r="G63" s="176">
        <f>ROUND(E63*F63,2)</f>
        <v>0</v>
      </c>
      <c r="H63" s="175">
        <v>0</v>
      </c>
      <c r="I63" s="176">
        <f>ROUND(E63*H63,2)</f>
        <v>0</v>
      </c>
      <c r="J63" s="175">
        <v>180</v>
      </c>
      <c r="K63" s="176">
        <f>ROUND(E63*J63,2)</f>
        <v>7200</v>
      </c>
      <c r="L63" s="176">
        <v>21</v>
      </c>
      <c r="M63" s="176">
        <f>G63*(1+L63/100)</f>
        <v>0</v>
      </c>
      <c r="N63" s="176">
        <v>0</v>
      </c>
      <c r="O63" s="176">
        <f>ROUND(E63*N63,2)</f>
        <v>0</v>
      </c>
      <c r="P63" s="176">
        <v>0</v>
      </c>
      <c r="Q63" s="176">
        <f>ROUND(E63*P63,2)</f>
        <v>0</v>
      </c>
      <c r="R63" s="176"/>
      <c r="S63" s="177" t="s">
        <v>145</v>
      </c>
      <c r="T63" s="156">
        <v>0</v>
      </c>
      <c r="U63" s="156">
        <f>ROUND(E63*T63,2)</f>
        <v>0</v>
      </c>
      <c r="V63" s="156"/>
      <c r="W63" s="156" t="s">
        <v>122</v>
      </c>
      <c r="X63" s="147"/>
      <c r="Y63" s="147"/>
      <c r="Z63" s="147"/>
      <c r="AA63" s="147"/>
      <c r="AB63" s="147"/>
      <c r="AC63" s="147"/>
      <c r="AD63" s="147"/>
      <c r="AE63" s="147"/>
      <c r="AF63" s="147" t="s">
        <v>123</v>
      </c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</row>
    <row r="64" spans="1:59" outlineLevel="1">
      <c r="A64" s="171">
        <v>42</v>
      </c>
      <c r="B64" s="172" t="s">
        <v>176</v>
      </c>
      <c r="C64" s="180" t="s">
        <v>177</v>
      </c>
      <c r="D64" s="173" t="s">
        <v>159</v>
      </c>
      <c r="E64" s="174">
        <v>0.11253000000000001</v>
      </c>
      <c r="F64" s="175"/>
      <c r="G64" s="176">
        <f>ROUND(E64*F64,2)</f>
        <v>0</v>
      </c>
      <c r="H64" s="175">
        <v>23280</v>
      </c>
      <c r="I64" s="176">
        <f>ROUND(E64*H64,2)</f>
        <v>2619.6999999999998</v>
      </c>
      <c r="J64" s="175">
        <v>0</v>
      </c>
      <c r="K64" s="176">
        <f>ROUND(E64*J64,2)</f>
        <v>0</v>
      </c>
      <c r="L64" s="176">
        <v>21</v>
      </c>
      <c r="M64" s="176">
        <f>G64*(1+L64/100)</f>
        <v>0</v>
      </c>
      <c r="N64" s="176">
        <v>1</v>
      </c>
      <c r="O64" s="176">
        <f>ROUND(E64*N64,2)</f>
        <v>0.11</v>
      </c>
      <c r="P64" s="176">
        <v>0</v>
      </c>
      <c r="Q64" s="176">
        <f>ROUND(E64*P64,2)</f>
        <v>0</v>
      </c>
      <c r="R64" s="176" t="s">
        <v>144</v>
      </c>
      <c r="S64" s="177" t="s">
        <v>121</v>
      </c>
      <c r="T64" s="156">
        <v>0</v>
      </c>
      <c r="U64" s="156">
        <f>ROUND(E64*T64,2)</f>
        <v>0</v>
      </c>
      <c r="V64" s="156"/>
      <c r="W64" s="156" t="s">
        <v>146</v>
      </c>
      <c r="X64" s="147"/>
      <c r="Y64" s="147"/>
      <c r="Z64" s="147"/>
      <c r="AA64" s="147"/>
      <c r="AB64" s="147"/>
      <c r="AC64" s="147"/>
      <c r="AD64" s="147"/>
      <c r="AE64" s="147"/>
      <c r="AF64" s="147" t="s">
        <v>147</v>
      </c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</row>
    <row r="65" spans="1:59" outlineLevel="1">
      <c r="A65" s="171">
        <v>43</v>
      </c>
      <c r="B65" s="172" t="s">
        <v>368</v>
      </c>
      <c r="C65" s="180" t="s">
        <v>369</v>
      </c>
      <c r="D65" s="173" t="s">
        <v>159</v>
      </c>
      <c r="E65" s="174">
        <v>0.33792</v>
      </c>
      <c r="F65" s="175"/>
      <c r="G65" s="176">
        <f>ROUND(E65*F65,2)</f>
        <v>0</v>
      </c>
      <c r="H65" s="175">
        <v>21250</v>
      </c>
      <c r="I65" s="176">
        <f>ROUND(E65*H65,2)</f>
        <v>7180.8</v>
      </c>
      <c r="J65" s="175">
        <v>0</v>
      </c>
      <c r="K65" s="176">
        <f>ROUND(E65*J65,2)</f>
        <v>0</v>
      </c>
      <c r="L65" s="176">
        <v>21</v>
      </c>
      <c r="M65" s="176">
        <f>G65*(1+L65/100)</f>
        <v>0</v>
      </c>
      <c r="N65" s="176">
        <v>1</v>
      </c>
      <c r="O65" s="176">
        <f>ROUND(E65*N65,2)</f>
        <v>0.34</v>
      </c>
      <c r="P65" s="176">
        <v>0</v>
      </c>
      <c r="Q65" s="176">
        <f>ROUND(E65*P65,2)</f>
        <v>0</v>
      </c>
      <c r="R65" s="176" t="s">
        <v>144</v>
      </c>
      <c r="S65" s="177" t="s">
        <v>121</v>
      </c>
      <c r="T65" s="156">
        <v>0</v>
      </c>
      <c r="U65" s="156">
        <f>ROUND(E65*T65,2)</f>
        <v>0</v>
      </c>
      <c r="V65" s="156"/>
      <c r="W65" s="156" t="s">
        <v>146</v>
      </c>
      <c r="X65" s="147"/>
      <c r="Y65" s="147"/>
      <c r="Z65" s="147"/>
      <c r="AA65" s="147"/>
      <c r="AB65" s="147"/>
      <c r="AC65" s="147"/>
      <c r="AD65" s="147"/>
      <c r="AE65" s="147"/>
      <c r="AF65" s="147" t="s">
        <v>147</v>
      </c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</row>
    <row r="66" spans="1:59" outlineLevel="1">
      <c r="A66" s="164">
        <v>44</v>
      </c>
      <c r="B66" s="165" t="s">
        <v>185</v>
      </c>
      <c r="C66" s="181" t="s">
        <v>186</v>
      </c>
      <c r="D66" s="166" t="s">
        <v>159</v>
      </c>
      <c r="E66" s="167">
        <v>0.47502</v>
      </c>
      <c r="F66" s="168"/>
      <c r="G66" s="169">
        <f>ROUND(E66*F66,2)</f>
        <v>0</v>
      </c>
      <c r="H66" s="168">
        <v>0</v>
      </c>
      <c r="I66" s="169">
        <f>ROUND(E66*H66,2)</f>
        <v>0</v>
      </c>
      <c r="J66" s="168">
        <v>1324</v>
      </c>
      <c r="K66" s="169">
        <f>ROUND(E66*J66,2)</f>
        <v>628.92999999999995</v>
      </c>
      <c r="L66" s="169">
        <v>21</v>
      </c>
      <c r="M66" s="169">
        <f>G66*(1+L66/100)</f>
        <v>0</v>
      </c>
      <c r="N66" s="169">
        <v>0</v>
      </c>
      <c r="O66" s="169">
        <f>ROUND(E66*N66,2)</f>
        <v>0</v>
      </c>
      <c r="P66" s="169">
        <v>0</v>
      </c>
      <c r="Q66" s="169">
        <f>ROUND(E66*P66,2)</f>
        <v>0</v>
      </c>
      <c r="R66" s="169"/>
      <c r="S66" s="170" t="s">
        <v>121</v>
      </c>
      <c r="T66" s="156">
        <v>3.327</v>
      </c>
      <c r="U66" s="156">
        <f>ROUND(E66*T66,2)</f>
        <v>1.58</v>
      </c>
      <c r="V66" s="156"/>
      <c r="W66" s="156" t="s">
        <v>160</v>
      </c>
      <c r="X66" s="147"/>
      <c r="Y66" s="147"/>
      <c r="Z66" s="147"/>
      <c r="AA66" s="147"/>
      <c r="AB66" s="147"/>
      <c r="AC66" s="147"/>
      <c r="AD66" s="147"/>
      <c r="AE66" s="147"/>
      <c r="AF66" s="147" t="s">
        <v>161</v>
      </c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</row>
    <row r="67" spans="1:59">
      <c r="A67" s="3"/>
      <c r="B67" s="4"/>
      <c r="C67" s="182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AD67">
        <v>15</v>
      </c>
      <c r="AE67">
        <v>21</v>
      </c>
      <c r="AF67" t="s">
        <v>104</v>
      </c>
    </row>
    <row r="68" spans="1:59">
      <c r="A68" s="150"/>
      <c r="B68" s="151" t="s">
        <v>31</v>
      </c>
      <c r="C68" s="183"/>
      <c r="D68" s="152"/>
      <c r="E68" s="153"/>
      <c r="F68" s="153"/>
      <c r="G68" s="178">
        <f>G8+G22+G29+G34+G46+G48+G51+G61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AD68">
        <f>SUMIF(L7:L66,AD67,G7:G66)</f>
        <v>0</v>
      </c>
      <c r="AE68">
        <f>SUMIF(L7:L66,AE67,G7:G66)</f>
        <v>0</v>
      </c>
      <c r="AF68" t="s">
        <v>187</v>
      </c>
    </row>
    <row r="69" spans="1:59">
      <c r="A69" s="3"/>
      <c r="B69" s="4"/>
      <c r="C69" s="182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59">
      <c r="A70" s="3"/>
      <c r="B70" s="4"/>
      <c r="C70" s="182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59">
      <c r="A71" s="263" t="s">
        <v>188</v>
      </c>
      <c r="B71" s="263"/>
      <c r="C71" s="264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59">
      <c r="A72" s="240"/>
      <c r="B72" s="241"/>
      <c r="C72" s="242"/>
      <c r="D72" s="241"/>
      <c r="E72" s="241"/>
      <c r="F72" s="241"/>
      <c r="G72" s="24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AF72" t="s">
        <v>189</v>
      </c>
    </row>
    <row r="73" spans="1:59">
      <c r="A73" s="244"/>
      <c r="B73" s="245"/>
      <c r="C73" s="246"/>
      <c r="D73" s="245"/>
      <c r="E73" s="245"/>
      <c r="F73" s="245"/>
      <c r="G73" s="247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59">
      <c r="A74" s="244"/>
      <c r="B74" s="245"/>
      <c r="C74" s="246"/>
      <c r="D74" s="245"/>
      <c r="E74" s="245"/>
      <c r="F74" s="245"/>
      <c r="G74" s="247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59">
      <c r="A75" s="244"/>
      <c r="B75" s="245"/>
      <c r="C75" s="246"/>
      <c r="D75" s="245"/>
      <c r="E75" s="245"/>
      <c r="F75" s="245"/>
      <c r="G75" s="247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59">
      <c r="A76" s="248"/>
      <c r="B76" s="249"/>
      <c r="C76" s="250"/>
      <c r="D76" s="249"/>
      <c r="E76" s="249"/>
      <c r="F76" s="249"/>
      <c r="G76" s="25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59">
      <c r="A77" s="3"/>
      <c r="B77" s="4"/>
      <c r="C77" s="182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59">
      <c r="C78" s="184"/>
      <c r="D78" s="10"/>
      <c r="AF78" t="s">
        <v>190</v>
      </c>
    </row>
    <row r="79" spans="1:59">
      <c r="D79" s="10"/>
    </row>
    <row r="80" spans="1:59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13">
    <mergeCell ref="A1:G1"/>
    <mergeCell ref="C2:G2"/>
    <mergeCell ref="C3:G3"/>
    <mergeCell ref="C4:G4"/>
    <mergeCell ref="A71:C71"/>
    <mergeCell ref="A72:G76"/>
    <mergeCell ref="C15:G15"/>
    <mergeCell ref="C27:G27"/>
    <mergeCell ref="C50:G50"/>
    <mergeCell ref="C56:G56"/>
    <mergeCell ref="C57:G57"/>
    <mergeCell ref="C59:G59"/>
    <mergeCell ref="C60:G6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G5000"/>
  <sheetViews>
    <sheetView workbookViewId="0">
      <pane ySplit="7" topLeftCell="A38" activePane="bottomLeft" state="frozen"/>
      <selection pane="bottomLeft" activeCell="F65" sqref="F65"/>
    </sheetView>
  </sheetViews>
  <sheetFormatPr defaultRowHeight="12.75" outlineLevelRow="1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3" width="0" hidden="1" customWidth="1"/>
    <col min="28" max="28" width="0" hidden="1" customWidth="1"/>
    <col min="30" max="40" width="0" hidden="1" customWidth="1"/>
  </cols>
  <sheetData>
    <row r="1" spans="1:59" ht="15.75" customHeight="1">
      <c r="A1" s="256" t="s">
        <v>7</v>
      </c>
      <c r="B1" s="256"/>
      <c r="C1" s="256"/>
      <c r="D1" s="256"/>
      <c r="E1" s="256"/>
      <c r="F1" s="256"/>
      <c r="G1" s="256"/>
      <c r="AF1" t="s">
        <v>92</v>
      </c>
    </row>
    <row r="2" spans="1:59" ht="24.95" customHeight="1">
      <c r="A2" s="139" t="s">
        <v>8</v>
      </c>
      <c r="B2" s="49" t="s">
        <v>41</v>
      </c>
      <c r="C2" s="257" t="s">
        <v>42</v>
      </c>
      <c r="D2" s="258"/>
      <c r="E2" s="258"/>
      <c r="F2" s="258"/>
      <c r="G2" s="259"/>
      <c r="AF2" t="s">
        <v>93</v>
      </c>
    </row>
    <row r="3" spans="1:59" ht="24.95" customHeight="1">
      <c r="A3" s="139" t="s">
        <v>9</v>
      </c>
      <c r="B3" s="49" t="s">
        <v>52</v>
      </c>
      <c r="C3" s="257" t="s">
        <v>53</v>
      </c>
      <c r="D3" s="258"/>
      <c r="E3" s="258"/>
      <c r="F3" s="258"/>
      <c r="G3" s="259"/>
      <c r="AB3" s="121" t="s">
        <v>93</v>
      </c>
      <c r="AF3" t="s">
        <v>94</v>
      </c>
    </row>
    <row r="4" spans="1:59" ht="24.95" customHeight="1">
      <c r="A4" s="140" t="s">
        <v>10</v>
      </c>
      <c r="B4" s="141" t="s">
        <v>41</v>
      </c>
      <c r="C4" s="260" t="s">
        <v>47</v>
      </c>
      <c r="D4" s="261"/>
      <c r="E4" s="261"/>
      <c r="F4" s="261"/>
      <c r="G4" s="262"/>
      <c r="AF4" t="s">
        <v>95</v>
      </c>
    </row>
    <row r="5" spans="1:59">
      <c r="D5" s="10"/>
    </row>
    <row r="6" spans="1:59" ht="38.25">
      <c r="A6" s="143" t="s">
        <v>96</v>
      </c>
      <c r="B6" s="145" t="s">
        <v>97</v>
      </c>
      <c r="C6" s="145" t="s">
        <v>98</v>
      </c>
      <c r="D6" s="144" t="s">
        <v>99</v>
      </c>
      <c r="E6" s="143" t="s">
        <v>100</v>
      </c>
      <c r="F6" s="142" t="s">
        <v>101</v>
      </c>
      <c r="G6" s="143" t="s">
        <v>31</v>
      </c>
      <c r="H6" s="146" t="s">
        <v>32</v>
      </c>
      <c r="I6" s="146" t="s">
        <v>102</v>
      </c>
      <c r="J6" s="146" t="s">
        <v>33</v>
      </c>
      <c r="K6" s="146" t="s">
        <v>103</v>
      </c>
      <c r="L6" s="146" t="s">
        <v>104</v>
      </c>
      <c r="M6" s="146" t="s">
        <v>105</v>
      </c>
      <c r="N6" s="146" t="s">
        <v>106</v>
      </c>
      <c r="O6" s="146" t="s">
        <v>107</v>
      </c>
      <c r="P6" s="146" t="s">
        <v>108</v>
      </c>
      <c r="Q6" s="146" t="s">
        <v>109</v>
      </c>
      <c r="R6" s="146" t="s">
        <v>110</v>
      </c>
      <c r="S6" s="146" t="s">
        <v>111</v>
      </c>
      <c r="T6" s="146" t="s">
        <v>112</v>
      </c>
      <c r="U6" s="146" t="s">
        <v>113</v>
      </c>
      <c r="V6" s="146" t="s">
        <v>114</v>
      </c>
      <c r="W6" s="146" t="s">
        <v>115</v>
      </c>
    </row>
    <row r="7" spans="1:59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59">
      <c r="A8" s="158" t="s">
        <v>116</v>
      </c>
      <c r="B8" s="159" t="s">
        <v>78</v>
      </c>
      <c r="C8" s="179" t="s">
        <v>79</v>
      </c>
      <c r="D8" s="160"/>
      <c r="E8" s="161"/>
      <c r="F8" s="162"/>
      <c r="G8" s="162">
        <f>SUMIF(AF9:AF24,"&lt;&gt;NOR",G9:G24)</f>
        <v>0</v>
      </c>
      <c r="H8" s="162"/>
      <c r="I8" s="162">
        <f>SUM(I9:I24)</f>
        <v>5674.04</v>
      </c>
      <c r="J8" s="162"/>
      <c r="K8" s="162">
        <f>SUM(K9:K24)</f>
        <v>2590.91</v>
      </c>
      <c r="L8" s="162"/>
      <c r="M8" s="162">
        <f>SUM(M9:M24)</f>
        <v>0</v>
      </c>
      <c r="N8" s="162"/>
      <c r="O8" s="162">
        <f>SUM(O9:O24)</f>
        <v>0.15000000000000002</v>
      </c>
      <c r="P8" s="162"/>
      <c r="Q8" s="162">
        <f>SUM(Q9:Q24)</f>
        <v>0</v>
      </c>
      <c r="R8" s="162"/>
      <c r="S8" s="163"/>
      <c r="T8" s="157"/>
      <c r="U8" s="157">
        <f>SUM(U9:U24)</f>
        <v>5.39</v>
      </c>
      <c r="V8" s="157"/>
      <c r="W8" s="157"/>
      <c r="AF8" t="s">
        <v>117</v>
      </c>
    </row>
    <row r="9" spans="1:59" ht="22.5" outlineLevel="1">
      <c r="A9" s="171">
        <v>1</v>
      </c>
      <c r="B9" s="172" t="s">
        <v>370</v>
      </c>
      <c r="C9" s="180" t="s">
        <v>371</v>
      </c>
      <c r="D9" s="173" t="s">
        <v>120</v>
      </c>
      <c r="E9" s="174">
        <v>13.311999999999999</v>
      </c>
      <c r="F9" s="175"/>
      <c r="G9" s="176">
        <f>ROUND(E9*F9,2)</f>
        <v>0</v>
      </c>
      <c r="H9" s="175">
        <v>0</v>
      </c>
      <c r="I9" s="176">
        <f>ROUND(E9*H9,2)</f>
        <v>0</v>
      </c>
      <c r="J9" s="175">
        <v>12.2</v>
      </c>
      <c r="K9" s="176">
        <f>ROUND(E9*J9,2)</f>
        <v>162.41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7" t="s">
        <v>121</v>
      </c>
      <c r="T9" s="156">
        <v>2.7E-2</v>
      </c>
      <c r="U9" s="156">
        <f>ROUND(E9*T9,2)</f>
        <v>0.36</v>
      </c>
      <c r="V9" s="156"/>
      <c r="W9" s="156" t="s">
        <v>122</v>
      </c>
      <c r="X9" s="147"/>
      <c r="Y9" s="147"/>
      <c r="Z9" s="147"/>
      <c r="AA9" s="147"/>
      <c r="AB9" s="147"/>
      <c r="AC9" s="147"/>
      <c r="AD9" s="147"/>
      <c r="AE9" s="147"/>
      <c r="AF9" s="147" t="s">
        <v>123</v>
      </c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</row>
    <row r="10" spans="1:59" ht="22.5" outlineLevel="1">
      <c r="A10" s="171">
        <v>2</v>
      </c>
      <c r="B10" s="172" t="s">
        <v>372</v>
      </c>
      <c r="C10" s="180" t="s">
        <v>373</v>
      </c>
      <c r="D10" s="173" t="s">
        <v>120</v>
      </c>
      <c r="E10" s="174">
        <v>13.311999999999999</v>
      </c>
      <c r="F10" s="175"/>
      <c r="G10" s="176">
        <f>ROUND(E10*F10,2)</f>
        <v>0</v>
      </c>
      <c r="H10" s="175">
        <v>8.7899999999999991</v>
      </c>
      <c r="I10" s="176">
        <f>ROUND(E10*H10,2)</f>
        <v>117.01</v>
      </c>
      <c r="J10" s="175">
        <v>106.71</v>
      </c>
      <c r="K10" s="176">
        <f>ROUND(E10*J10,2)</f>
        <v>1420.52</v>
      </c>
      <c r="L10" s="176">
        <v>21</v>
      </c>
      <c r="M10" s="176">
        <f>G10*(1+L10/100)</f>
        <v>0</v>
      </c>
      <c r="N10" s="176">
        <v>4.0999999999999999E-4</v>
      </c>
      <c r="O10" s="176">
        <f>ROUND(E10*N10,2)</f>
        <v>0.01</v>
      </c>
      <c r="P10" s="176">
        <v>0</v>
      </c>
      <c r="Q10" s="176">
        <f>ROUND(E10*P10,2)</f>
        <v>0</v>
      </c>
      <c r="R10" s="176"/>
      <c r="S10" s="177" t="s">
        <v>121</v>
      </c>
      <c r="T10" s="156">
        <v>0.216</v>
      </c>
      <c r="U10" s="156">
        <f>ROUND(E10*T10,2)</f>
        <v>2.88</v>
      </c>
      <c r="V10" s="156"/>
      <c r="W10" s="156" t="s">
        <v>122</v>
      </c>
      <c r="X10" s="147"/>
      <c r="Y10" s="147"/>
      <c r="Z10" s="147"/>
      <c r="AA10" s="147"/>
      <c r="AB10" s="147"/>
      <c r="AC10" s="147"/>
      <c r="AD10" s="147"/>
      <c r="AE10" s="147"/>
      <c r="AF10" s="147" t="s">
        <v>123</v>
      </c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</row>
    <row r="11" spans="1:59" outlineLevel="1">
      <c r="A11" s="171">
        <v>3</v>
      </c>
      <c r="B11" s="172" t="s">
        <v>374</v>
      </c>
      <c r="C11" s="180" t="s">
        <v>375</v>
      </c>
      <c r="D11" s="173" t="s">
        <v>120</v>
      </c>
      <c r="E11" s="174">
        <v>13.311999999999999</v>
      </c>
      <c r="F11" s="175"/>
      <c r="G11" s="176">
        <f>ROUND(E11*F11,2)</f>
        <v>0</v>
      </c>
      <c r="H11" s="175">
        <v>1.72</v>
      </c>
      <c r="I11" s="176">
        <f>ROUND(E11*H11,2)</f>
        <v>22.9</v>
      </c>
      <c r="J11" s="175">
        <v>63.08</v>
      </c>
      <c r="K11" s="176">
        <f>ROUND(E11*J11,2)</f>
        <v>839.72</v>
      </c>
      <c r="L11" s="176">
        <v>21</v>
      </c>
      <c r="M11" s="176">
        <f>G11*(1+L11/100)</f>
        <v>0</v>
      </c>
      <c r="N11" s="176">
        <v>3.0000000000000001E-5</v>
      </c>
      <c r="O11" s="176">
        <f>ROUND(E11*N11,2)</f>
        <v>0</v>
      </c>
      <c r="P11" s="176">
        <v>0</v>
      </c>
      <c r="Q11" s="176">
        <f>ROUND(E11*P11,2)</f>
        <v>0</v>
      </c>
      <c r="R11" s="176"/>
      <c r="S11" s="177" t="s">
        <v>121</v>
      </c>
      <c r="T11" s="156">
        <v>0.14000000000000001</v>
      </c>
      <c r="U11" s="156">
        <f>ROUND(E11*T11,2)</f>
        <v>1.86</v>
      </c>
      <c r="V11" s="156"/>
      <c r="W11" s="156" t="s">
        <v>122</v>
      </c>
      <c r="X11" s="147"/>
      <c r="Y11" s="147"/>
      <c r="Z11" s="147"/>
      <c r="AA11" s="147"/>
      <c r="AB11" s="147"/>
      <c r="AC11" s="147"/>
      <c r="AD11" s="147"/>
      <c r="AE11" s="147"/>
      <c r="AF11" s="147" t="s">
        <v>123</v>
      </c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</row>
    <row r="12" spans="1:59" outlineLevel="1">
      <c r="A12" s="164">
        <v>4</v>
      </c>
      <c r="B12" s="165" t="s">
        <v>376</v>
      </c>
      <c r="C12" s="181" t="s">
        <v>377</v>
      </c>
      <c r="D12" s="166" t="s">
        <v>120</v>
      </c>
      <c r="E12" s="167">
        <v>15.3088</v>
      </c>
      <c r="F12" s="168"/>
      <c r="G12" s="169">
        <f>ROUND(E12*F12,2)</f>
        <v>0</v>
      </c>
      <c r="H12" s="168">
        <v>193</v>
      </c>
      <c r="I12" s="169">
        <f>ROUND(E12*H12,2)</f>
        <v>2954.6</v>
      </c>
      <c r="J12" s="168">
        <v>0</v>
      </c>
      <c r="K12" s="169">
        <f>ROUND(E12*J12,2)</f>
        <v>0</v>
      </c>
      <c r="L12" s="169">
        <v>21</v>
      </c>
      <c r="M12" s="169">
        <f>G12*(1+L12/100)</f>
        <v>0</v>
      </c>
      <c r="N12" s="169">
        <v>4.3E-3</v>
      </c>
      <c r="O12" s="169">
        <f>ROUND(E12*N12,2)</f>
        <v>7.0000000000000007E-2</v>
      </c>
      <c r="P12" s="169">
        <v>0</v>
      </c>
      <c r="Q12" s="169">
        <f>ROUND(E12*P12,2)</f>
        <v>0</v>
      </c>
      <c r="R12" s="169" t="s">
        <v>144</v>
      </c>
      <c r="S12" s="170" t="s">
        <v>121</v>
      </c>
      <c r="T12" s="156">
        <v>0</v>
      </c>
      <c r="U12" s="156">
        <f>ROUND(E12*T12,2)</f>
        <v>0</v>
      </c>
      <c r="V12" s="156"/>
      <c r="W12" s="156" t="s">
        <v>146</v>
      </c>
      <c r="X12" s="147"/>
      <c r="Y12" s="147"/>
      <c r="Z12" s="147"/>
      <c r="AA12" s="147"/>
      <c r="AB12" s="147"/>
      <c r="AC12" s="147"/>
      <c r="AD12" s="147"/>
      <c r="AE12" s="147"/>
      <c r="AF12" s="147" t="s">
        <v>147</v>
      </c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</row>
    <row r="13" spans="1:59" outlineLevel="1">
      <c r="A13" s="154"/>
      <c r="B13" s="155"/>
      <c r="C13" s="252" t="s">
        <v>378</v>
      </c>
      <c r="D13" s="253"/>
      <c r="E13" s="253"/>
      <c r="F13" s="253"/>
      <c r="G13" s="253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47"/>
      <c r="Y13" s="147"/>
      <c r="Z13" s="147"/>
      <c r="AA13" s="147"/>
      <c r="AB13" s="147"/>
      <c r="AC13" s="147"/>
      <c r="AD13" s="147"/>
      <c r="AE13" s="147"/>
      <c r="AF13" s="147" t="s">
        <v>141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</row>
    <row r="14" spans="1:59" outlineLevel="1">
      <c r="A14" s="154"/>
      <c r="B14" s="155"/>
      <c r="C14" s="254" t="s">
        <v>379</v>
      </c>
      <c r="D14" s="255"/>
      <c r="E14" s="255"/>
      <c r="F14" s="255"/>
      <c r="G14" s="255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47"/>
      <c r="Y14" s="147"/>
      <c r="Z14" s="147"/>
      <c r="AA14" s="147"/>
      <c r="AB14" s="147"/>
      <c r="AC14" s="147"/>
      <c r="AD14" s="147"/>
      <c r="AE14" s="147"/>
      <c r="AF14" s="147" t="s">
        <v>141</v>
      </c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</row>
    <row r="15" spans="1:59" outlineLevel="1">
      <c r="A15" s="154"/>
      <c r="B15" s="155"/>
      <c r="C15" s="254" t="s">
        <v>380</v>
      </c>
      <c r="D15" s="255"/>
      <c r="E15" s="255"/>
      <c r="F15" s="255"/>
      <c r="G15" s="255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47"/>
      <c r="Y15" s="147"/>
      <c r="Z15" s="147"/>
      <c r="AA15" s="147"/>
      <c r="AB15" s="147"/>
      <c r="AC15" s="147"/>
      <c r="AD15" s="147"/>
      <c r="AE15" s="147"/>
      <c r="AF15" s="147" t="s">
        <v>141</v>
      </c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</row>
    <row r="16" spans="1:59" outlineLevel="1">
      <c r="A16" s="154"/>
      <c r="B16" s="155"/>
      <c r="C16" s="254" t="s">
        <v>381</v>
      </c>
      <c r="D16" s="255"/>
      <c r="E16" s="255"/>
      <c r="F16" s="255"/>
      <c r="G16" s="255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47"/>
      <c r="Y16" s="147"/>
      <c r="Z16" s="147"/>
      <c r="AA16" s="147"/>
      <c r="AB16" s="147"/>
      <c r="AC16" s="147"/>
      <c r="AD16" s="147"/>
      <c r="AE16" s="147"/>
      <c r="AF16" s="147" t="s">
        <v>141</v>
      </c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</row>
    <row r="17" spans="1:59" outlineLevel="1">
      <c r="A17" s="154"/>
      <c r="B17" s="155"/>
      <c r="C17" s="254" t="s">
        <v>382</v>
      </c>
      <c r="D17" s="255"/>
      <c r="E17" s="255"/>
      <c r="F17" s="255"/>
      <c r="G17" s="255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47"/>
      <c r="Y17" s="147"/>
      <c r="Z17" s="147"/>
      <c r="AA17" s="147"/>
      <c r="AB17" s="147"/>
      <c r="AC17" s="147"/>
      <c r="AD17" s="147"/>
      <c r="AE17" s="147"/>
      <c r="AF17" s="147" t="s">
        <v>141</v>
      </c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</row>
    <row r="18" spans="1:59" outlineLevel="1">
      <c r="A18" s="164">
        <v>5</v>
      </c>
      <c r="B18" s="165" t="s">
        <v>383</v>
      </c>
      <c r="C18" s="181" t="s">
        <v>384</v>
      </c>
      <c r="D18" s="166" t="s">
        <v>120</v>
      </c>
      <c r="E18" s="167">
        <v>15.3088</v>
      </c>
      <c r="F18" s="168"/>
      <c r="G18" s="169">
        <f>ROUND(E18*F18,2)</f>
        <v>0</v>
      </c>
      <c r="H18" s="168">
        <v>168.5</v>
      </c>
      <c r="I18" s="169">
        <f>ROUND(E18*H18,2)</f>
        <v>2579.5300000000002</v>
      </c>
      <c r="J18" s="168">
        <v>0</v>
      </c>
      <c r="K18" s="169">
        <f>ROUND(E18*J18,2)</f>
        <v>0</v>
      </c>
      <c r="L18" s="169">
        <v>21</v>
      </c>
      <c r="M18" s="169">
        <f>G18*(1+L18/100)</f>
        <v>0</v>
      </c>
      <c r="N18" s="169">
        <v>4.4999999999999997E-3</v>
      </c>
      <c r="O18" s="169">
        <f>ROUND(E18*N18,2)</f>
        <v>7.0000000000000007E-2</v>
      </c>
      <c r="P18" s="169">
        <v>0</v>
      </c>
      <c r="Q18" s="169">
        <f>ROUND(E18*P18,2)</f>
        <v>0</v>
      </c>
      <c r="R18" s="169" t="s">
        <v>144</v>
      </c>
      <c r="S18" s="170" t="s">
        <v>121</v>
      </c>
      <c r="T18" s="156">
        <v>0</v>
      </c>
      <c r="U18" s="156">
        <f>ROUND(E18*T18,2)</f>
        <v>0</v>
      </c>
      <c r="V18" s="156"/>
      <c r="W18" s="156" t="s">
        <v>146</v>
      </c>
      <c r="X18" s="147"/>
      <c r="Y18" s="147"/>
      <c r="Z18" s="147"/>
      <c r="AA18" s="147"/>
      <c r="AB18" s="147"/>
      <c r="AC18" s="147"/>
      <c r="AD18" s="147"/>
      <c r="AE18" s="147"/>
      <c r="AF18" s="147" t="s">
        <v>147</v>
      </c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</row>
    <row r="19" spans="1:59" outlineLevel="1">
      <c r="A19" s="154"/>
      <c r="B19" s="155"/>
      <c r="C19" s="252" t="s">
        <v>385</v>
      </c>
      <c r="D19" s="253"/>
      <c r="E19" s="253"/>
      <c r="F19" s="253"/>
      <c r="G19" s="253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47"/>
      <c r="Y19" s="147"/>
      <c r="Z19" s="147"/>
      <c r="AA19" s="147"/>
      <c r="AB19" s="147"/>
      <c r="AC19" s="147"/>
      <c r="AD19" s="147"/>
      <c r="AE19" s="147"/>
      <c r="AF19" s="147" t="s">
        <v>141</v>
      </c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</row>
    <row r="20" spans="1:59" outlineLevel="1">
      <c r="A20" s="154"/>
      <c r="B20" s="155"/>
      <c r="C20" s="254" t="s">
        <v>428</v>
      </c>
      <c r="D20" s="255"/>
      <c r="E20" s="255"/>
      <c r="F20" s="255"/>
      <c r="G20" s="255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47"/>
      <c r="Y20" s="147"/>
      <c r="Z20" s="147"/>
      <c r="AA20" s="147"/>
      <c r="AB20" s="147"/>
      <c r="AC20" s="147"/>
      <c r="AD20" s="147"/>
      <c r="AE20" s="147"/>
      <c r="AF20" s="147" t="s">
        <v>141</v>
      </c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</row>
    <row r="21" spans="1:59" outlineLevel="1">
      <c r="A21" s="154"/>
      <c r="B21" s="155"/>
      <c r="C21" s="254" t="s">
        <v>386</v>
      </c>
      <c r="D21" s="255"/>
      <c r="E21" s="255"/>
      <c r="F21" s="255"/>
      <c r="G21" s="255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47"/>
      <c r="Y21" s="147"/>
      <c r="Z21" s="147"/>
      <c r="AA21" s="147"/>
      <c r="AB21" s="147"/>
      <c r="AC21" s="147"/>
      <c r="AD21" s="147"/>
      <c r="AE21" s="147"/>
      <c r="AF21" s="147" t="s">
        <v>141</v>
      </c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</row>
    <row r="22" spans="1:59" outlineLevel="1">
      <c r="A22" s="154"/>
      <c r="B22" s="155"/>
      <c r="C22" s="254" t="s">
        <v>381</v>
      </c>
      <c r="D22" s="255"/>
      <c r="E22" s="255"/>
      <c r="F22" s="255"/>
      <c r="G22" s="255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47"/>
      <c r="Y22" s="147"/>
      <c r="Z22" s="147"/>
      <c r="AA22" s="147"/>
      <c r="AB22" s="147"/>
      <c r="AC22" s="147"/>
      <c r="AD22" s="147"/>
      <c r="AE22" s="147"/>
      <c r="AF22" s="147" t="s">
        <v>141</v>
      </c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</row>
    <row r="23" spans="1:59" outlineLevel="1">
      <c r="A23" s="154"/>
      <c r="B23" s="155"/>
      <c r="C23" s="254" t="s">
        <v>387</v>
      </c>
      <c r="D23" s="255"/>
      <c r="E23" s="255"/>
      <c r="F23" s="255"/>
      <c r="G23" s="255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47"/>
      <c r="Y23" s="147"/>
      <c r="Z23" s="147"/>
      <c r="AA23" s="147"/>
      <c r="AB23" s="147"/>
      <c r="AC23" s="147"/>
      <c r="AD23" s="147"/>
      <c r="AE23" s="147"/>
      <c r="AF23" s="147" t="s">
        <v>141</v>
      </c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</row>
    <row r="24" spans="1:59" outlineLevel="1">
      <c r="A24" s="171">
        <v>6</v>
      </c>
      <c r="B24" s="172" t="s">
        <v>233</v>
      </c>
      <c r="C24" s="180" t="s">
        <v>234</v>
      </c>
      <c r="D24" s="173" t="s">
        <v>159</v>
      </c>
      <c r="E24" s="174">
        <v>0.14057</v>
      </c>
      <c r="F24" s="175"/>
      <c r="G24" s="176">
        <f>ROUND(E24*F24,2)</f>
        <v>0</v>
      </c>
      <c r="H24" s="175">
        <v>0</v>
      </c>
      <c r="I24" s="176">
        <f>ROUND(E24*H24,2)</f>
        <v>0</v>
      </c>
      <c r="J24" s="175">
        <v>1197</v>
      </c>
      <c r="K24" s="176">
        <f>ROUND(E24*J24,2)</f>
        <v>168.26</v>
      </c>
      <c r="L24" s="176">
        <v>21</v>
      </c>
      <c r="M24" s="176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6"/>
      <c r="S24" s="177" t="s">
        <v>121</v>
      </c>
      <c r="T24" s="156">
        <v>2.048</v>
      </c>
      <c r="U24" s="156">
        <f>ROUND(E24*T24,2)</f>
        <v>0.28999999999999998</v>
      </c>
      <c r="V24" s="156"/>
      <c r="W24" s="156" t="s">
        <v>160</v>
      </c>
      <c r="X24" s="147"/>
      <c r="Y24" s="147"/>
      <c r="Z24" s="147"/>
      <c r="AA24" s="147"/>
      <c r="AB24" s="147"/>
      <c r="AC24" s="147"/>
      <c r="AD24" s="147"/>
      <c r="AE24" s="147"/>
      <c r="AF24" s="147" t="s">
        <v>161</v>
      </c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</row>
    <row r="25" spans="1:59">
      <c r="A25" s="158" t="s">
        <v>116</v>
      </c>
      <c r="B25" s="159" t="s">
        <v>80</v>
      </c>
      <c r="C25" s="179" t="s">
        <v>81</v>
      </c>
      <c r="D25" s="160"/>
      <c r="E25" s="161"/>
      <c r="F25" s="162"/>
      <c r="G25" s="162">
        <f>SUMIF(AF26:AF49,"&lt;&gt;NOR",G26:G49)</f>
        <v>0</v>
      </c>
      <c r="H25" s="162"/>
      <c r="I25" s="162">
        <f>SUM(I26:I49)</f>
        <v>18784.230000000003</v>
      </c>
      <c r="J25" s="162"/>
      <c r="K25" s="162">
        <f>SUM(K26:K49)</f>
        <v>129273.41999999998</v>
      </c>
      <c r="L25" s="162"/>
      <c r="M25" s="162">
        <f>SUM(M26:M49)</f>
        <v>0</v>
      </c>
      <c r="N25" s="162"/>
      <c r="O25" s="162">
        <f>SUM(O26:O49)</f>
        <v>0.9700000000000002</v>
      </c>
      <c r="P25" s="162"/>
      <c r="Q25" s="162">
        <f>SUM(Q26:Q49)</f>
        <v>0</v>
      </c>
      <c r="R25" s="162"/>
      <c r="S25" s="163"/>
      <c r="T25" s="157"/>
      <c r="U25" s="157">
        <f>SUM(U26:U49)</f>
        <v>69.009999999999991</v>
      </c>
      <c r="V25" s="157"/>
      <c r="W25" s="157"/>
      <c r="AF25" t="s">
        <v>117</v>
      </c>
    </row>
    <row r="26" spans="1:59" outlineLevel="1">
      <c r="A26" s="171">
        <v>7</v>
      </c>
      <c r="B26" s="172" t="s">
        <v>235</v>
      </c>
      <c r="C26" s="180" t="s">
        <v>236</v>
      </c>
      <c r="D26" s="173" t="s">
        <v>120</v>
      </c>
      <c r="E26" s="174">
        <v>18.096</v>
      </c>
      <c r="F26" s="175"/>
      <c r="G26" s="176">
        <f t="shared" ref="G26:G37" si="0">ROUND(E26*F26,2)</f>
        <v>0</v>
      </c>
      <c r="H26" s="175">
        <v>0</v>
      </c>
      <c r="I26" s="176">
        <f t="shared" ref="I26:I37" si="1">ROUND(E26*H26,2)</f>
        <v>0</v>
      </c>
      <c r="J26" s="175">
        <v>44.3</v>
      </c>
      <c r="K26" s="176">
        <f t="shared" ref="K26:K37" si="2">ROUND(E26*J26,2)</f>
        <v>801.65</v>
      </c>
      <c r="L26" s="176">
        <v>21</v>
      </c>
      <c r="M26" s="176">
        <f t="shared" ref="M26:M37" si="3">G26*(1+L26/100)</f>
        <v>0</v>
      </c>
      <c r="N26" s="176">
        <v>0</v>
      </c>
      <c r="O26" s="176">
        <f t="shared" ref="O26:O37" si="4">ROUND(E26*N26,2)</f>
        <v>0</v>
      </c>
      <c r="P26" s="176">
        <v>0</v>
      </c>
      <c r="Q26" s="176">
        <f t="shared" ref="Q26:Q37" si="5">ROUND(E26*P26,2)</f>
        <v>0</v>
      </c>
      <c r="R26" s="176"/>
      <c r="S26" s="177" t="s">
        <v>121</v>
      </c>
      <c r="T26" s="156">
        <v>8.2989999999999994E-2</v>
      </c>
      <c r="U26" s="156">
        <f t="shared" ref="U26:U37" si="6">ROUND(E26*T26,2)</f>
        <v>1.5</v>
      </c>
      <c r="V26" s="156"/>
      <c r="W26" s="156" t="s">
        <v>122</v>
      </c>
      <c r="X26" s="147"/>
      <c r="Y26" s="147"/>
      <c r="Z26" s="147"/>
      <c r="AA26" s="147"/>
      <c r="AB26" s="147"/>
      <c r="AC26" s="147"/>
      <c r="AD26" s="147"/>
      <c r="AE26" s="147"/>
      <c r="AF26" s="147" t="s">
        <v>123</v>
      </c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</row>
    <row r="27" spans="1:59" outlineLevel="1">
      <c r="A27" s="171">
        <v>8</v>
      </c>
      <c r="B27" s="172" t="s">
        <v>388</v>
      </c>
      <c r="C27" s="180" t="s">
        <v>389</v>
      </c>
      <c r="D27" s="173" t="s">
        <v>120</v>
      </c>
      <c r="E27" s="174">
        <v>11.571999999999999</v>
      </c>
      <c r="F27" s="175"/>
      <c r="G27" s="176">
        <f t="shared" si="0"/>
        <v>0</v>
      </c>
      <c r="H27" s="175">
        <v>3.7</v>
      </c>
      <c r="I27" s="176">
        <f t="shared" si="1"/>
        <v>42.82</v>
      </c>
      <c r="J27" s="175">
        <v>93.3</v>
      </c>
      <c r="K27" s="176">
        <f t="shared" si="2"/>
        <v>1079.67</v>
      </c>
      <c r="L27" s="176">
        <v>21</v>
      </c>
      <c r="M27" s="176">
        <f t="shared" si="3"/>
        <v>0</v>
      </c>
      <c r="N27" s="176">
        <v>1.6000000000000001E-4</v>
      </c>
      <c r="O27" s="176">
        <f t="shared" si="4"/>
        <v>0</v>
      </c>
      <c r="P27" s="176">
        <v>0</v>
      </c>
      <c r="Q27" s="176">
        <f t="shared" si="5"/>
        <v>0</v>
      </c>
      <c r="R27" s="176"/>
      <c r="S27" s="177" t="s">
        <v>121</v>
      </c>
      <c r="T27" s="156">
        <v>0.17599999999999999</v>
      </c>
      <c r="U27" s="156">
        <f t="shared" si="6"/>
        <v>2.04</v>
      </c>
      <c r="V27" s="156"/>
      <c r="W27" s="156" t="s">
        <v>122</v>
      </c>
      <c r="X27" s="147"/>
      <c r="Y27" s="147"/>
      <c r="Z27" s="147"/>
      <c r="AA27" s="147"/>
      <c r="AB27" s="147"/>
      <c r="AC27" s="147"/>
      <c r="AD27" s="147"/>
      <c r="AE27" s="147"/>
      <c r="AF27" s="147" t="s">
        <v>123</v>
      </c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</row>
    <row r="28" spans="1:59" outlineLevel="1">
      <c r="A28" s="171">
        <v>9</v>
      </c>
      <c r="B28" s="172" t="s">
        <v>390</v>
      </c>
      <c r="C28" s="180" t="s">
        <v>391</v>
      </c>
      <c r="D28" s="173" t="s">
        <v>120</v>
      </c>
      <c r="E28" s="174">
        <v>13.311999999999999</v>
      </c>
      <c r="F28" s="175"/>
      <c r="G28" s="176">
        <f t="shared" si="0"/>
        <v>0</v>
      </c>
      <c r="H28" s="175">
        <v>0</v>
      </c>
      <c r="I28" s="176">
        <f t="shared" si="1"/>
        <v>0</v>
      </c>
      <c r="J28" s="175">
        <v>130</v>
      </c>
      <c r="K28" s="176">
        <f t="shared" si="2"/>
        <v>1730.56</v>
      </c>
      <c r="L28" s="176">
        <v>21</v>
      </c>
      <c r="M28" s="176">
        <f t="shared" si="3"/>
        <v>0</v>
      </c>
      <c r="N28" s="176">
        <v>0</v>
      </c>
      <c r="O28" s="176">
        <f t="shared" si="4"/>
        <v>0</v>
      </c>
      <c r="P28" s="176">
        <v>0</v>
      </c>
      <c r="Q28" s="176">
        <f t="shared" si="5"/>
        <v>0</v>
      </c>
      <c r="R28" s="176"/>
      <c r="S28" s="177" t="s">
        <v>121</v>
      </c>
      <c r="T28" s="156">
        <v>0.27</v>
      </c>
      <c r="U28" s="156">
        <f t="shared" si="6"/>
        <v>3.59</v>
      </c>
      <c r="V28" s="156"/>
      <c r="W28" s="156" t="s">
        <v>122</v>
      </c>
      <c r="X28" s="147"/>
      <c r="Y28" s="147"/>
      <c r="Z28" s="147"/>
      <c r="AA28" s="147"/>
      <c r="AB28" s="147"/>
      <c r="AC28" s="147"/>
      <c r="AD28" s="147"/>
      <c r="AE28" s="147"/>
      <c r="AF28" s="147" t="s">
        <v>123</v>
      </c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</row>
    <row r="29" spans="1:59" outlineLevel="1">
      <c r="A29" s="171">
        <v>10</v>
      </c>
      <c r="B29" s="172" t="s">
        <v>392</v>
      </c>
      <c r="C29" s="180" t="s">
        <v>393</v>
      </c>
      <c r="D29" s="173" t="s">
        <v>126</v>
      </c>
      <c r="E29" s="174">
        <v>0.26623999999999998</v>
      </c>
      <c r="F29" s="175"/>
      <c r="G29" s="176">
        <f t="shared" si="0"/>
        <v>0</v>
      </c>
      <c r="H29" s="175">
        <v>1343</v>
      </c>
      <c r="I29" s="176">
        <f t="shared" si="1"/>
        <v>357.56</v>
      </c>
      <c r="J29" s="175">
        <v>0</v>
      </c>
      <c r="K29" s="176">
        <f t="shared" si="2"/>
        <v>0</v>
      </c>
      <c r="L29" s="176">
        <v>21</v>
      </c>
      <c r="M29" s="176">
        <f t="shared" si="3"/>
        <v>0</v>
      </c>
      <c r="N29" s="176">
        <v>2.3570000000000001E-2</v>
      </c>
      <c r="O29" s="176">
        <f t="shared" si="4"/>
        <v>0.01</v>
      </c>
      <c r="P29" s="176">
        <v>0</v>
      </c>
      <c r="Q29" s="176">
        <f t="shared" si="5"/>
        <v>0</v>
      </c>
      <c r="R29" s="176"/>
      <c r="S29" s="177" t="s">
        <v>121</v>
      </c>
      <c r="T29" s="156">
        <v>0</v>
      </c>
      <c r="U29" s="156">
        <f t="shared" si="6"/>
        <v>0</v>
      </c>
      <c r="V29" s="156"/>
      <c r="W29" s="156" t="s">
        <v>122</v>
      </c>
      <c r="X29" s="147"/>
      <c r="Y29" s="147"/>
      <c r="Z29" s="147"/>
      <c r="AA29" s="147"/>
      <c r="AB29" s="147"/>
      <c r="AC29" s="147"/>
      <c r="AD29" s="147"/>
      <c r="AE29" s="147"/>
      <c r="AF29" s="147" t="s">
        <v>123</v>
      </c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</row>
    <row r="30" spans="1:59" outlineLevel="1">
      <c r="A30" s="171">
        <v>11</v>
      </c>
      <c r="B30" s="172" t="s">
        <v>239</v>
      </c>
      <c r="C30" s="180" t="s">
        <v>240</v>
      </c>
      <c r="D30" s="173" t="s">
        <v>120</v>
      </c>
      <c r="E30" s="174">
        <v>14.336</v>
      </c>
      <c r="F30" s="175"/>
      <c r="G30" s="176">
        <f t="shared" si="0"/>
        <v>0</v>
      </c>
      <c r="H30" s="175">
        <v>0</v>
      </c>
      <c r="I30" s="176">
        <f t="shared" si="1"/>
        <v>0</v>
      </c>
      <c r="J30" s="175">
        <v>182</v>
      </c>
      <c r="K30" s="176">
        <f t="shared" si="2"/>
        <v>2609.15</v>
      </c>
      <c r="L30" s="176">
        <v>21</v>
      </c>
      <c r="M30" s="176">
        <f t="shared" si="3"/>
        <v>0</v>
      </c>
      <c r="N30" s="176">
        <v>0</v>
      </c>
      <c r="O30" s="176">
        <f t="shared" si="4"/>
        <v>0</v>
      </c>
      <c r="P30" s="176">
        <v>0</v>
      </c>
      <c r="Q30" s="176">
        <f t="shared" si="5"/>
        <v>0</v>
      </c>
      <c r="R30" s="176"/>
      <c r="S30" s="177" t="s">
        <v>121</v>
      </c>
      <c r="T30" s="156">
        <v>0.34100000000000003</v>
      </c>
      <c r="U30" s="156">
        <f t="shared" si="6"/>
        <v>4.8899999999999997</v>
      </c>
      <c r="V30" s="156"/>
      <c r="W30" s="156" t="s">
        <v>122</v>
      </c>
      <c r="X30" s="147"/>
      <c r="Y30" s="147"/>
      <c r="Z30" s="147"/>
      <c r="AA30" s="147"/>
      <c r="AB30" s="147"/>
      <c r="AC30" s="147"/>
      <c r="AD30" s="147"/>
      <c r="AE30" s="147"/>
      <c r="AF30" s="147" t="s">
        <v>123</v>
      </c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</row>
    <row r="31" spans="1:59" outlineLevel="1">
      <c r="A31" s="171">
        <v>12</v>
      </c>
      <c r="B31" s="172" t="s">
        <v>241</v>
      </c>
      <c r="C31" s="180" t="s">
        <v>242</v>
      </c>
      <c r="D31" s="173" t="s">
        <v>120</v>
      </c>
      <c r="E31" s="174">
        <v>25.6</v>
      </c>
      <c r="F31" s="175"/>
      <c r="G31" s="176">
        <f t="shared" si="0"/>
        <v>0</v>
      </c>
      <c r="H31" s="175">
        <v>0</v>
      </c>
      <c r="I31" s="176">
        <f t="shared" si="1"/>
        <v>0</v>
      </c>
      <c r="J31" s="175">
        <v>144</v>
      </c>
      <c r="K31" s="176">
        <f t="shared" si="2"/>
        <v>3686.4</v>
      </c>
      <c r="L31" s="176">
        <v>21</v>
      </c>
      <c r="M31" s="176">
        <f t="shared" si="3"/>
        <v>0</v>
      </c>
      <c r="N31" s="176">
        <v>0</v>
      </c>
      <c r="O31" s="176">
        <f t="shared" si="4"/>
        <v>0</v>
      </c>
      <c r="P31" s="176">
        <v>0</v>
      </c>
      <c r="Q31" s="176">
        <f t="shared" si="5"/>
        <v>0</v>
      </c>
      <c r="R31" s="176"/>
      <c r="S31" s="177" t="s">
        <v>121</v>
      </c>
      <c r="T31" s="156">
        <v>0.29899999999999999</v>
      </c>
      <c r="U31" s="156">
        <f t="shared" si="6"/>
        <v>7.65</v>
      </c>
      <c r="V31" s="156"/>
      <c r="W31" s="156" t="s">
        <v>122</v>
      </c>
      <c r="X31" s="147"/>
      <c r="Y31" s="147"/>
      <c r="Z31" s="147"/>
      <c r="AA31" s="147"/>
      <c r="AB31" s="147"/>
      <c r="AC31" s="147"/>
      <c r="AD31" s="147"/>
      <c r="AE31" s="147"/>
      <c r="AF31" s="147" t="s">
        <v>123</v>
      </c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</row>
    <row r="32" spans="1:59" outlineLevel="1">
      <c r="A32" s="171">
        <v>13</v>
      </c>
      <c r="B32" s="172" t="s">
        <v>243</v>
      </c>
      <c r="C32" s="180" t="s">
        <v>244</v>
      </c>
      <c r="D32" s="173" t="s">
        <v>126</v>
      </c>
      <c r="E32" s="174">
        <v>0.43008000000000002</v>
      </c>
      <c r="F32" s="175"/>
      <c r="G32" s="176">
        <f t="shared" si="0"/>
        <v>0</v>
      </c>
      <c r="H32" s="175">
        <v>184.5</v>
      </c>
      <c r="I32" s="176">
        <f t="shared" si="1"/>
        <v>79.349999999999994</v>
      </c>
      <c r="J32" s="175">
        <v>0</v>
      </c>
      <c r="K32" s="176">
        <f t="shared" si="2"/>
        <v>0</v>
      </c>
      <c r="L32" s="176">
        <v>21</v>
      </c>
      <c r="M32" s="176">
        <f t="shared" si="3"/>
        <v>0</v>
      </c>
      <c r="N32" s="176">
        <v>2.9499999999999999E-3</v>
      </c>
      <c r="O32" s="176">
        <f t="shared" si="4"/>
        <v>0</v>
      </c>
      <c r="P32" s="176">
        <v>0</v>
      </c>
      <c r="Q32" s="176">
        <f t="shared" si="5"/>
        <v>0</v>
      </c>
      <c r="R32" s="176"/>
      <c r="S32" s="177" t="s">
        <v>121</v>
      </c>
      <c r="T32" s="156">
        <v>0</v>
      </c>
      <c r="U32" s="156">
        <f t="shared" si="6"/>
        <v>0</v>
      </c>
      <c r="V32" s="156"/>
      <c r="W32" s="156" t="s">
        <v>122</v>
      </c>
      <c r="X32" s="147"/>
      <c r="Y32" s="147"/>
      <c r="Z32" s="147"/>
      <c r="AA32" s="147"/>
      <c r="AB32" s="147"/>
      <c r="AC32" s="147"/>
      <c r="AD32" s="147"/>
      <c r="AE32" s="147"/>
      <c r="AF32" s="147" t="s">
        <v>123</v>
      </c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</row>
    <row r="33" spans="1:59" outlineLevel="1">
      <c r="A33" s="171">
        <v>14</v>
      </c>
      <c r="B33" s="172" t="s">
        <v>245</v>
      </c>
      <c r="C33" s="180" t="s">
        <v>246</v>
      </c>
      <c r="D33" s="173" t="s">
        <v>182</v>
      </c>
      <c r="E33" s="174">
        <v>62.4</v>
      </c>
      <c r="F33" s="175"/>
      <c r="G33" s="176">
        <f t="shared" si="0"/>
        <v>0</v>
      </c>
      <c r="H33" s="175">
        <v>6.85</v>
      </c>
      <c r="I33" s="176">
        <f t="shared" si="1"/>
        <v>427.44</v>
      </c>
      <c r="J33" s="175">
        <v>389.65</v>
      </c>
      <c r="K33" s="176">
        <f t="shared" si="2"/>
        <v>24314.16</v>
      </c>
      <c r="L33" s="176">
        <v>21</v>
      </c>
      <c r="M33" s="176">
        <f t="shared" si="3"/>
        <v>0</v>
      </c>
      <c r="N33" s="176">
        <v>2.5500000000000002E-3</v>
      </c>
      <c r="O33" s="176">
        <f t="shared" si="4"/>
        <v>0.16</v>
      </c>
      <c r="P33" s="176">
        <v>0</v>
      </c>
      <c r="Q33" s="176">
        <f t="shared" si="5"/>
        <v>0</v>
      </c>
      <c r="R33" s="176"/>
      <c r="S33" s="177" t="s">
        <v>121</v>
      </c>
      <c r="T33" s="156">
        <v>0.67900000000000005</v>
      </c>
      <c r="U33" s="156">
        <f t="shared" si="6"/>
        <v>42.37</v>
      </c>
      <c r="V33" s="156"/>
      <c r="W33" s="156" t="s">
        <v>122</v>
      </c>
      <c r="X33" s="147"/>
      <c r="Y33" s="147"/>
      <c r="Z33" s="147"/>
      <c r="AA33" s="147"/>
      <c r="AB33" s="147"/>
      <c r="AC33" s="147"/>
      <c r="AD33" s="147"/>
      <c r="AE33" s="147"/>
      <c r="AF33" s="147" t="s">
        <v>123</v>
      </c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</row>
    <row r="34" spans="1:59" outlineLevel="1">
      <c r="A34" s="171">
        <v>15</v>
      </c>
      <c r="B34" s="172" t="s">
        <v>247</v>
      </c>
      <c r="C34" s="180" t="s">
        <v>248</v>
      </c>
      <c r="D34" s="173" t="s">
        <v>126</v>
      </c>
      <c r="E34" s="174">
        <v>0.39935999999999999</v>
      </c>
      <c r="F34" s="175"/>
      <c r="G34" s="176">
        <f t="shared" si="0"/>
        <v>0</v>
      </c>
      <c r="H34" s="175">
        <v>831</v>
      </c>
      <c r="I34" s="176">
        <f t="shared" si="1"/>
        <v>331.87</v>
      </c>
      <c r="J34" s="175">
        <v>0</v>
      </c>
      <c r="K34" s="176">
        <f t="shared" si="2"/>
        <v>0</v>
      </c>
      <c r="L34" s="176">
        <v>21</v>
      </c>
      <c r="M34" s="176">
        <f t="shared" si="3"/>
        <v>0</v>
      </c>
      <c r="N34" s="176">
        <v>2.9100000000000001E-2</v>
      </c>
      <c r="O34" s="176">
        <f t="shared" si="4"/>
        <v>0.01</v>
      </c>
      <c r="P34" s="176">
        <v>0</v>
      </c>
      <c r="Q34" s="176">
        <f t="shared" si="5"/>
        <v>0</v>
      </c>
      <c r="R34" s="176"/>
      <c r="S34" s="177" t="s">
        <v>121</v>
      </c>
      <c r="T34" s="156">
        <v>0</v>
      </c>
      <c r="U34" s="156">
        <f t="shared" si="6"/>
        <v>0</v>
      </c>
      <c r="V34" s="156"/>
      <c r="W34" s="156" t="s">
        <v>122</v>
      </c>
      <c r="X34" s="147"/>
      <c r="Y34" s="147"/>
      <c r="Z34" s="147"/>
      <c r="AA34" s="147"/>
      <c r="AB34" s="147"/>
      <c r="AC34" s="147"/>
      <c r="AD34" s="147"/>
      <c r="AE34" s="147"/>
      <c r="AF34" s="147" t="s">
        <v>123</v>
      </c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</row>
    <row r="35" spans="1:59" outlineLevel="1">
      <c r="A35" s="171">
        <v>16</v>
      </c>
      <c r="B35" s="172" t="s">
        <v>394</v>
      </c>
      <c r="C35" s="180" t="s">
        <v>395</v>
      </c>
      <c r="D35" s="173" t="s">
        <v>182</v>
      </c>
      <c r="E35" s="174">
        <v>30.6</v>
      </c>
      <c r="F35" s="175"/>
      <c r="G35" s="176">
        <f t="shared" si="0"/>
        <v>0</v>
      </c>
      <c r="H35" s="175">
        <v>7.34</v>
      </c>
      <c r="I35" s="176">
        <f t="shared" si="1"/>
        <v>224.6</v>
      </c>
      <c r="J35" s="175">
        <v>80.36</v>
      </c>
      <c r="K35" s="176">
        <f t="shared" si="2"/>
        <v>2459.02</v>
      </c>
      <c r="L35" s="176">
        <v>21</v>
      </c>
      <c r="M35" s="176">
        <f t="shared" si="3"/>
        <v>0</v>
      </c>
      <c r="N35" s="176">
        <v>1.8000000000000001E-4</v>
      </c>
      <c r="O35" s="176">
        <f t="shared" si="4"/>
        <v>0.01</v>
      </c>
      <c r="P35" s="176">
        <v>0</v>
      </c>
      <c r="Q35" s="176">
        <f t="shared" si="5"/>
        <v>0</v>
      </c>
      <c r="R35" s="176"/>
      <c r="S35" s="177" t="s">
        <v>121</v>
      </c>
      <c r="T35" s="156">
        <v>0.17249999999999999</v>
      </c>
      <c r="U35" s="156">
        <f t="shared" si="6"/>
        <v>5.28</v>
      </c>
      <c r="V35" s="156"/>
      <c r="W35" s="156" t="s">
        <v>122</v>
      </c>
      <c r="X35" s="147"/>
      <c r="Y35" s="147"/>
      <c r="Z35" s="147"/>
      <c r="AA35" s="147"/>
      <c r="AB35" s="147"/>
      <c r="AC35" s="147"/>
      <c r="AD35" s="147"/>
      <c r="AE35" s="147"/>
      <c r="AF35" s="147" t="s">
        <v>123</v>
      </c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</row>
    <row r="36" spans="1:59" ht="22.5" outlineLevel="1">
      <c r="A36" s="171">
        <v>17</v>
      </c>
      <c r="B36" s="172" t="s">
        <v>396</v>
      </c>
      <c r="C36" s="180" t="s">
        <v>397</v>
      </c>
      <c r="D36" s="173" t="s">
        <v>164</v>
      </c>
      <c r="E36" s="174">
        <v>10</v>
      </c>
      <c r="F36" s="175"/>
      <c r="G36" s="176">
        <f t="shared" si="0"/>
        <v>0</v>
      </c>
      <c r="H36" s="175">
        <v>0</v>
      </c>
      <c r="I36" s="176">
        <f t="shared" si="1"/>
        <v>0</v>
      </c>
      <c r="J36" s="175">
        <v>380</v>
      </c>
      <c r="K36" s="176">
        <f t="shared" si="2"/>
        <v>3800</v>
      </c>
      <c r="L36" s="176">
        <v>21</v>
      </c>
      <c r="M36" s="176">
        <f t="shared" si="3"/>
        <v>0</v>
      </c>
      <c r="N36" s="176">
        <v>0</v>
      </c>
      <c r="O36" s="176">
        <f t="shared" si="4"/>
        <v>0</v>
      </c>
      <c r="P36" s="176">
        <v>0</v>
      </c>
      <c r="Q36" s="176">
        <f t="shared" si="5"/>
        <v>0</v>
      </c>
      <c r="R36" s="176"/>
      <c r="S36" s="177" t="s">
        <v>145</v>
      </c>
      <c r="T36" s="156">
        <v>0</v>
      </c>
      <c r="U36" s="156">
        <f t="shared" si="6"/>
        <v>0</v>
      </c>
      <c r="V36" s="156"/>
      <c r="W36" s="156" t="s">
        <v>122</v>
      </c>
      <c r="X36" s="147"/>
      <c r="Y36" s="147"/>
      <c r="Z36" s="147"/>
      <c r="AA36" s="147"/>
      <c r="AB36" s="147"/>
      <c r="AC36" s="147"/>
      <c r="AD36" s="147"/>
      <c r="AE36" s="147"/>
      <c r="AF36" s="147" t="s">
        <v>123</v>
      </c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</row>
    <row r="37" spans="1:59" outlineLevel="1">
      <c r="A37" s="164">
        <v>18</v>
      </c>
      <c r="B37" s="165" t="s">
        <v>398</v>
      </c>
      <c r="C37" s="181" t="s">
        <v>399</v>
      </c>
      <c r="D37" s="166" t="s">
        <v>164</v>
      </c>
      <c r="E37" s="167">
        <v>4</v>
      </c>
      <c r="F37" s="168"/>
      <c r="G37" s="169">
        <f t="shared" si="0"/>
        <v>0</v>
      </c>
      <c r="H37" s="168">
        <v>0</v>
      </c>
      <c r="I37" s="169">
        <f t="shared" si="1"/>
        <v>0</v>
      </c>
      <c r="J37" s="168">
        <v>15800</v>
      </c>
      <c r="K37" s="169">
        <f t="shared" si="2"/>
        <v>63200</v>
      </c>
      <c r="L37" s="169">
        <v>21</v>
      </c>
      <c r="M37" s="169">
        <f t="shared" si="3"/>
        <v>0</v>
      </c>
      <c r="N37" s="169">
        <v>0</v>
      </c>
      <c r="O37" s="169">
        <f t="shared" si="4"/>
        <v>0</v>
      </c>
      <c r="P37" s="169">
        <v>0</v>
      </c>
      <c r="Q37" s="169">
        <f t="shared" si="5"/>
        <v>0</v>
      </c>
      <c r="R37" s="169"/>
      <c r="S37" s="170" t="s">
        <v>145</v>
      </c>
      <c r="T37" s="156">
        <v>0</v>
      </c>
      <c r="U37" s="156">
        <f t="shared" si="6"/>
        <v>0</v>
      </c>
      <c r="V37" s="156"/>
      <c r="W37" s="156" t="s">
        <v>122</v>
      </c>
      <c r="X37" s="147"/>
      <c r="Y37" s="147"/>
      <c r="Z37" s="147"/>
      <c r="AA37" s="147"/>
      <c r="AB37" s="147"/>
      <c r="AC37" s="147"/>
      <c r="AD37" s="147"/>
      <c r="AE37" s="147"/>
      <c r="AF37" s="147" t="s">
        <v>123</v>
      </c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</row>
    <row r="38" spans="1:59" outlineLevel="1">
      <c r="A38" s="154"/>
      <c r="B38" s="155"/>
      <c r="C38" s="252" t="s">
        <v>400</v>
      </c>
      <c r="D38" s="253"/>
      <c r="E38" s="253"/>
      <c r="F38" s="253"/>
      <c r="G38" s="253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47"/>
      <c r="Y38" s="147"/>
      <c r="Z38" s="147"/>
      <c r="AA38" s="147"/>
      <c r="AB38" s="147"/>
      <c r="AC38" s="147"/>
      <c r="AD38" s="147"/>
      <c r="AE38" s="147"/>
      <c r="AF38" s="147" t="s">
        <v>141</v>
      </c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</row>
    <row r="39" spans="1:59" outlineLevel="1">
      <c r="A39" s="154"/>
      <c r="B39" s="155"/>
      <c r="C39" s="254" t="s">
        <v>401</v>
      </c>
      <c r="D39" s="255"/>
      <c r="E39" s="255"/>
      <c r="F39" s="255"/>
      <c r="G39" s="255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47"/>
      <c r="Y39" s="147"/>
      <c r="Z39" s="147"/>
      <c r="AA39" s="147"/>
      <c r="AB39" s="147"/>
      <c r="AC39" s="147"/>
      <c r="AD39" s="147"/>
      <c r="AE39" s="147"/>
      <c r="AF39" s="147" t="s">
        <v>141</v>
      </c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</row>
    <row r="40" spans="1:59" outlineLevel="1">
      <c r="A40" s="154"/>
      <c r="B40" s="155"/>
      <c r="C40" s="254" t="s">
        <v>402</v>
      </c>
      <c r="D40" s="255"/>
      <c r="E40" s="255"/>
      <c r="F40" s="255"/>
      <c r="G40" s="255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47"/>
      <c r="Y40" s="147"/>
      <c r="Z40" s="147"/>
      <c r="AA40" s="147"/>
      <c r="AB40" s="147"/>
      <c r="AC40" s="147"/>
      <c r="AD40" s="147"/>
      <c r="AE40" s="147"/>
      <c r="AF40" s="147" t="s">
        <v>141</v>
      </c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</row>
    <row r="41" spans="1:59" outlineLevel="1">
      <c r="A41" s="164">
        <v>19</v>
      </c>
      <c r="B41" s="165" t="s">
        <v>403</v>
      </c>
      <c r="C41" s="181" t="s">
        <v>404</v>
      </c>
      <c r="D41" s="166" t="s">
        <v>164</v>
      </c>
      <c r="E41" s="167">
        <v>2</v>
      </c>
      <c r="F41" s="168"/>
      <c r="G41" s="169">
        <f>ROUND(E41*F41,2)</f>
        <v>0</v>
      </c>
      <c r="H41" s="168">
        <v>0</v>
      </c>
      <c r="I41" s="169">
        <f>ROUND(E41*H41,2)</f>
        <v>0</v>
      </c>
      <c r="J41" s="168">
        <v>12100</v>
      </c>
      <c r="K41" s="169">
        <f>ROUND(E41*J41,2)</f>
        <v>24200</v>
      </c>
      <c r="L41" s="169">
        <v>21</v>
      </c>
      <c r="M41" s="169">
        <f>G41*(1+L41/100)</f>
        <v>0</v>
      </c>
      <c r="N41" s="169">
        <v>0</v>
      </c>
      <c r="O41" s="169">
        <f>ROUND(E41*N41,2)</f>
        <v>0</v>
      </c>
      <c r="P41" s="169">
        <v>0</v>
      </c>
      <c r="Q41" s="169">
        <f>ROUND(E41*P41,2)</f>
        <v>0</v>
      </c>
      <c r="R41" s="169"/>
      <c r="S41" s="170" t="s">
        <v>145</v>
      </c>
      <c r="T41" s="156">
        <v>0</v>
      </c>
      <c r="U41" s="156">
        <f>ROUND(E41*T41,2)</f>
        <v>0</v>
      </c>
      <c r="V41" s="156"/>
      <c r="W41" s="156" t="s">
        <v>122</v>
      </c>
      <c r="X41" s="147"/>
      <c r="Y41" s="147"/>
      <c r="Z41" s="147"/>
      <c r="AA41" s="147"/>
      <c r="AB41" s="147"/>
      <c r="AC41" s="147"/>
      <c r="AD41" s="147"/>
      <c r="AE41" s="147"/>
      <c r="AF41" s="147" t="s">
        <v>123</v>
      </c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</row>
    <row r="42" spans="1:59" outlineLevel="1">
      <c r="A42" s="154"/>
      <c r="B42" s="155"/>
      <c r="C42" s="252" t="s">
        <v>400</v>
      </c>
      <c r="D42" s="253"/>
      <c r="E42" s="253"/>
      <c r="F42" s="253"/>
      <c r="G42" s="253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47"/>
      <c r="Y42" s="147"/>
      <c r="Z42" s="147"/>
      <c r="AA42" s="147"/>
      <c r="AB42" s="147"/>
      <c r="AC42" s="147"/>
      <c r="AD42" s="147"/>
      <c r="AE42" s="147"/>
      <c r="AF42" s="147" t="s">
        <v>141</v>
      </c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</row>
    <row r="43" spans="1:59" outlineLevel="1">
      <c r="A43" s="154"/>
      <c r="B43" s="155"/>
      <c r="C43" s="254" t="s">
        <v>401</v>
      </c>
      <c r="D43" s="255"/>
      <c r="E43" s="255"/>
      <c r="F43" s="255"/>
      <c r="G43" s="255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47"/>
      <c r="Y43" s="147"/>
      <c r="Z43" s="147"/>
      <c r="AA43" s="147"/>
      <c r="AB43" s="147"/>
      <c r="AC43" s="147"/>
      <c r="AD43" s="147"/>
      <c r="AE43" s="147"/>
      <c r="AF43" s="147" t="s">
        <v>141</v>
      </c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</row>
    <row r="44" spans="1:59" outlineLevel="1">
      <c r="A44" s="154"/>
      <c r="B44" s="155"/>
      <c r="C44" s="254" t="s">
        <v>402</v>
      </c>
      <c r="D44" s="255"/>
      <c r="E44" s="255"/>
      <c r="F44" s="255"/>
      <c r="G44" s="255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47"/>
      <c r="Y44" s="147"/>
      <c r="Z44" s="147"/>
      <c r="AA44" s="147"/>
      <c r="AB44" s="147"/>
      <c r="AC44" s="147"/>
      <c r="AD44" s="147"/>
      <c r="AE44" s="147"/>
      <c r="AF44" s="147" t="s">
        <v>141</v>
      </c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</row>
    <row r="45" spans="1:59" outlineLevel="1">
      <c r="A45" s="171">
        <v>20</v>
      </c>
      <c r="B45" s="172" t="s">
        <v>405</v>
      </c>
      <c r="C45" s="180" t="s">
        <v>406</v>
      </c>
      <c r="D45" s="173" t="s">
        <v>182</v>
      </c>
      <c r="E45" s="174">
        <v>33.659999999999997</v>
      </c>
      <c r="F45" s="175"/>
      <c r="G45" s="176">
        <f>ROUND(E45*F45,2)</f>
        <v>0</v>
      </c>
      <c r="H45" s="175">
        <v>7.4</v>
      </c>
      <c r="I45" s="176">
        <f>ROUND(E45*H45,2)</f>
        <v>249.08</v>
      </c>
      <c r="J45" s="175">
        <v>0</v>
      </c>
      <c r="K45" s="176">
        <f>ROUND(E45*J45,2)</f>
        <v>0</v>
      </c>
      <c r="L45" s="176">
        <v>21</v>
      </c>
      <c r="M45" s="176">
        <f>G45*(1+L45/100)</f>
        <v>0</v>
      </c>
      <c r="N45" s="176">
        <v>8.3000000000000001E-4</v>
      </c>
      <c r="O45" s="176">
        <f>ROUND(E45*N45,2)</f>
        <v>0.03</v>
      </c>
      <c r="P45" s="176">
        <v>0</v>
      </c>
      <c r="Q45" s="176">
        <f>ROUND(E45*P45,2)</f>
        <v>0</v>
      </c>
      <c r="R45" s="176" t="s">
        <v>144</v>
      </c>
      <c r="S45" s="177" t="s">
        <v>121</v>
      </c>
      <c r="T45" s="156">
        <v>0</v>
      </c>
      <c r="U45" s="156">
        <f>ROUND(E45*T45,2)</f>
        <v>0</v>
      </c>
      <c r="V45" s="156"/>
      <c r="W45" s="156" t="s">
        <v>146</v>
      </c>
      <c r="X45" s="147"/>
      <c r="Y45" s="147"/>
      <c r="Z45" s="147"/>
      <c r="AA45" s="147"/>
      <c r="AB45" s="147"/>
      <c r="AC45" s="147"/>
      <c r="AD45" s="147"/>
      <c r="AE45" s="147"/>
      <c r="AF45" s="147" t="s">
        <v>147</v>
      </c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</row>
    <row r="46" spans="1:59" ht="22.5" outlineLevel="1">
      <c r="A46" s="171">
        <v>21</v>
      </c>
      <c r="B46" s="172" t="s">
        <v>251</v>
      </c>
      <c r="C46" s="180" t="s">
        <v>407</v>
      </c>
      <c r="D46" s="173" t="s">
        <v>126</v>
      </c>
      <c r="E46" s="174">
        <v>0.47309000000000001</v>
      </c>
      <c r="F46" s="175"/>
      <c r="G46" s="176">
        <f>ROUND(E46*F46,2)</f>
        <v>0</v>
      </c>
      <c r="H46" s="175">
        <v>12100</v>
      </c>
      <c r="I46" s="176">
        <f>ROUND(E46*H46,2)</f>
        <v>5724.39</v>
      </c>
      <c r="J46" s="175">
        <v>0</v>
      </c>
      <c r="K46" s="176">
        <f>ROUND(E46*J46,2)</f>
        <v>0</v>
      </c>
      <c r="L46" s="176">
        <v>21</v>
      </c>
      <c r="M46" s="176">
        <f>G46*(1+L46/100)</f>
        <v>0</v>
      </c>
      <c r="N46" s="176">
        <v>0.46</v>
      </c>
      <c r="O46" s="176">
        <f>ROUND(E46*N46,2)</f>
        <v>0.22</v>
      </c>
      <c r="P46" s="176">
        <v>0</v>
      </c>
      <c r="Q46" s="176">
        <f>ROUND(E46*P46,2)</f>
        <v>0</v>
      </c>
      <c r="R46" s="176" t="s">
        <v>144</v>
      </c>
      <c r="S46" s="177" t="s">
        <v>145</v>
      </c>
      <c r="T46" s="156">
        <v>0</v>
      </c>
      <c r="U46" s="156">
        <f>ROUND(E46*T46,2)</f>
        <v>0</v>
      </c>
      <c r="V46" s="156"/>
      <c r="W46" s="156" t="s">
        <v>146</v>
      </c>
      <c r="X46" s="147"/>
      <c r="Y46" s="147"/>
      <c r="Z46" s="147"/>
      <c r="AA46" s="147"/>
      <c r="AB46" s="147"/>
      <c r="AC46" s="147"/>
      <c r="AD46" s="147"/>
      <c r="AE46" s="147"/>
      <c r="AF46" s="147" t="s">
        <v>147</v>
      </c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</row>
    <row r="47" spans="1:59" outlineLevel="1">
      <c r="A47" s="171">
        <v>22</v>
      </c>
      <c r="B47" s="172" t="s">
        <v>253</v>
      </c>
      <c r="C47" s="180" t="s">
        <v>254</v>
      </c>
      <c r="D47" s="173" t="s">
        <v>126</v>
      </c>
      <c r="E47" s="174">
        <v>0.43930000000000002</v>
      </c>
      <c r="F47" s="175"/>
      <c r="G47" s="176">
        <f>ROUND(E47*F47,2)</f>
        <v>0</v>
      </c>
      <c r="H47" s="175">
        <v>9100</v>
      </c>
      <c r="I47" s="176">
        <f>ROUND(E47*H47,2)</f>
        <v>3997.63</v>
      </c>
      <c r="J47" s="175">
        <v>0</v>
      </c>
      <c r="K47" s="176">
        <f>ROUND(E47*J47,2)</f>
        <v>0</v>
      </c>
      <c r="L47" s="176">
        <v>21</v>
      </c>
      <c r="M47" s="176">
        <f>G47*(1+L47/100)</f>
        <v>0</v>
      </c>
      <c r="N47" s="176">
        <v>0.46</v>
      </c>
      <c r="O47" s="176">
        <f>ROUND(E47*N47,2)</f>
        <v>0.2</v>
      </c>
      <c r="P47" s="176">
        <v>0</v>
      </c>
      <c r="Q47" s="176">
        <f>ROUND(E47*P47,2)</f>
        <v>0</v>
      </c>
      <c r="R47" s="176" t="s">
        <v>144</v>
      </c>
      <c r="S47" s="177" t="s">
        <v>145</v>
      </c>
      <c r="T47" s="156">
        <v>0</v>
      </c>
      <c r="U47" s="156">
        <f>ROUND(E47*T47,2)</f>
        <v>0</v>
      </c>
      <c r="V47" s="156"/>
      <c r="W47" s="156" t="s">
        <v>146</v>
      </c>
      <c r="X47" s="147"/>
      <c r="Y47" s="147"/>
      <c r="Z47" s="147"/>
      <c r="AA47" s="147"/>
      <c r="AB47" s="147"/>
      <c r="AC47" s="147"/>
      <c r="AD47" s="147"/>
      <c r="AE47" s="147"/>
      <c r="AF47" s="147" t="s">
        <v>147</v>
      </c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</row>
    <row r="48" spans="1:59" ht="22.5" outlineLevel="1">
      <c r="A48" s="171">
        <v>23</v>
      </c>
      <c r="B48" s="172" t="s">
        <v>408</v>
      </c>
      <c r="C48" s="180" t="s">
        <v>409</v>
      </c>
      <c r="D48" s="173" t="s">
        <v>120</v>
      </c>
      <c r="E48" s="174">
        <v>27.372399999999999</v>
      </c>
      <c r="F48" s="175"/>
      <c r="G48" s="176">
        <f>ROUND(E48*F48,2)</f>
        <v>0</v>
      </c>
      <c r="H48" s="175">
        <v>268.5</v>
      </c>
      <c r="I48" s="176">
        <f>ROUND(E48*H48,2)</f>
        <v>7349.49</v>
      </c>
      <c r="J48" s="175">
        <v>0</v>
      </c>
      <c r="K48" s="176">
        <f>ROUND(E48*J48,2)</f>
        <v>0</v>
      </c>
      <c r="L48" s="176">
        <v>21</v>
      </c>
      <c r="M48" s="176">
        <f>G48*(1+L48/100)</f>
        <v>0</v>
      </c>
      <c r="N48" s="176">
        <v>1.2200000000000001E-2</v>
      </c>
      <c r="O48" s="176">
        <f>ROUND(E48*N48,2)</f>
        <v>0.33</v>
      </c>
      <c r="P48" s="176">
        <v>0</v>
      </c>
      <c r="Q48" s="176">
        <f>ROUND(E48*P48,2)</f>
        <v>0</v>
      </c>
      <c r="R48" s="176" t="s">
        <v>144</v>
      </c>
      <c r="S48" s="177" t="s">
        <v>121</v>
      </c>
      <c r="T48" s="156">
        <v>0</v>
      </c>
      <c r="U48" s="156">
        <f>ROUND(E48*T48,2)</f>
        <v>0</v>
      </c>
      <c r="V48" s="156"/>
      <c r="W48" s="156" t="s">
        <v>146</v>
      </c>
      <c r="X48" s="147"/>
      <c r="Y48" s="147"/>
      <c r="Z48" s="147"/>
      <c r="AA48" s="147"/>
      <c r="AB48" s="147"/>
      <c r="AC48" s="147"/>
      <c r="AD48" s="147"/>
      <c r="AE48" s="147"/>
      <c r="AF48" s="147" t="s">
        <v>147</v>
      </c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</row>
    <row r="49" spans="1:59" ht="22.5" outlineLevel="1">
      <c r="A49" s="171">
        <v>24</v>
      </c>
      <c r="B49" s="172" t="s">
        <v>257</v>
      </c>
      <c r="C49" s="180" t="s">
        <v>258</v>
      </c>
      <c r="D49" s="173" t="s">
        <v>159</v>
      </c>
      <c r="E49" s="174">
        <v>0.96723000000000003</v>
      </c>
      <c r="F49" s="175"/>
      <c r="G49" s="176">
        <f>ROUND(E49*F49,2)</f>
        <v>0</v>
      </c>
      <c r="H49" s="175">
        <v>0</v>
      </c>
      <c r="I49" s="176">
        <f>ROUND(E49*H49,2)</f>
        <v>0</v>
      </c>
      <c r="J49" s="175">
        <v>1440</v>
      </c>
      <c r="K49" s="176">
        <f>ROUND(E49*J49,2)</f>
        <v>1392.81</v>
      </c>
      <c r="L49" s="176">
        <v>21</v>
      </c>
      <c r="M49" s="176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6"/>
      <c r="S49" s="177" t="s">
        <v>121</v>
      </c>
      <c r="T49" s="156">
        <v>1.7509999999999999</v>
      </c>
      <c r="U49" s="156">
        <f>ROUND(E49*T49,2)</f>
        <v>1.69</v>
      </c>
      <c r="V49" s="156"/>
      <c r="W49" s="156" t="s">
        <v>160</v>
      </c>
      <c r="X49" s="147"/>
      <c r="Y49" s="147"/>
      <c r="Z49" s="147"/>
      <c r="AA49" s="147"/>
      <c r="AB49" s="147"/>
      <c r="AC49" s="147"/>
      <c r="AD49" s="147"/>
      <c r="AE49" s="147"/>
      <c r="AF49" s="147" t="s">
        <v>161</v>
      </c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</row>
    <row r="50" spans="1:59">
      <c r="A50" s="158" t="s">
        <v>116</v>
      </c>
      <c r="B50" s="159" t="s">
        <v>82</v>
      </c>
      <c r="C50" s="179" t="s">
        <v>83</v>
      </c>
      <c r="D50" s="160"/>
      <c r="E50" s="161"/>
      <c r="F50" s="162"/>
      <c r="G50" s="162">
        <f>SUMIF(AF51:AF53,"&lt;&gt;NOR",G51:G53)</f>
        <v>0</v>
      </c>
      <c r="H50" s="162"/>
      <c r="I50" s="162">
        <f>SUM(I51:I53)</f>
        <v>1795.28</v>
      </c>
      <c r="J50" s="162"/>
      <c r="K50" s="162">
        <f>SUM(K51:K53)</f>
        <v>1836.12</v>
      </c>
      <c r="L50" s="162"/>
      <c r="M50" s="162">
        <f>SUM(M51:M53)</f>
        <v>0</v>
      </c>
      <c r="N50" s="162"/>
      <c r="O50" s="162">
        <f>SUM(O51:O53)</f>
        <v>0.09</v>
      </c>
      <c r="P50" s="162"/>
      <c r="Q50" s="162">
        <f>SUM(Q51:Q53)</f>
        <v>0</v>
      </c>
      <c r="R50" s="162"/>
      <c r="S50" s="163"/>
      <c r="T50" s="157"/>
      <c r="U50" s="157">
        <f>SUM(U51:U53)</f>
        <v>3.72</v>
      </c>
      <c r="V50" s="157"/>
      <c r="W50" s="157"/>
      <c r="AF50" t="s">
        <v>117</v>
      </c>
    </row>
    <row r="51" spans="1:59" ht="22.5" outlineLevel="1">
      <c r="A51" s="171">
        <v>25</v>
      </c>
      <c r="B51" s="172" t="s">
        <v>410</v>
      </c>
      <c r="C51" s="180" t="s">
        <v>411</v>
      </c>
      <c r="D51" s="173" t="s">
        <v>120</v>
      </c>
      <c r="E51" s="174">
        <v>11.571999999999999</v>
      </c>
      <c r="F51" s="175"/>
      <c r="G51" s="176">
        <f>ROUND(E51*F51,2)</f>
        <v>0</v>
      </c>
      <c r="H51" s="175">
        <v>26.44</v>
      </c>
      <c r="I51" s="176">
        <f>ROUND(E51*H51,2)</f>
        <v>305.95999999999998</v>
      </c>
      <c r="J51" s="175">
        <v>150.56</v>
      </c>
      <c r="K51" s="176">
        <f>ROUND(E51*J51,2)</f>
        <v>1742.28</v>
      </c>
      <c r="L51" s="176">
        <v>21</v>
      </c>
      <c r="M51" s="176">
        <f>G51*(1+L51/100)</f>
        <v>0</v>
      </c>
      <c r="N51" s="176">
        <v>7.2999999999999996E-4</v>
      </c>
      <c r="O51" s="176">
        <f>ROUND(E51*N51,2)</f>
        <v>0.01</v>
      </c>
      <c r="P51" s="176">
        <v>0</v>
      </c>
      <c r="Q51" s="176">
        <f>ROUND(E51*P51,2)</f>
        <v>0</v>
      </c>
      <c r="R51" s="176"/>
      <c r="S51" s="177" t="s">
        <v>121</v>
      </c>
      <c r="T51" s="156">
        <v>0.313</v>
      </c>
      <c r="U51" s="156">
        <f>ROUND(E51*T51,2)</f>
        <v>3.62</v>
      </c>
      <c r="V51" s="156"/>
      <c r="W51" s="156" t="s">
        <v>122</v>
      </c>
      <c r="X51" s="147"/>
      <c r="Y51" s="147"/>
      <c r="Z51" s="147"/>
      <c r="AA51" s="147"/>
      <c r="AB51" s="147"/>
      <c r="AC51" s="147"/>
      <c r="AD51" s="147"/>
      <c r="AE51" s="147"/>
      <c r="AF51" s="147" t="s">
        <v>123</v>
      </c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</row>
    <row r="52" spans="1:59" outlineLevel="1">
      <c r="A52" s="171">
        <v>26</v>
      </c>
      <c r="B52" s="172" t="s">
        <v>412</v>
      </c>
      <c r="C52" s="180" t="s">
        <v>413</v>
      </c>
      <c r="D52" s="173" t="s">
        <v>120</v>
      </c>
      <c r="E52" s="174">
        <v>12.729200000000001</v>
      </c>
      <c r="F52" s="175"/>
      <c r="G52" s="176">
        <f>ROUND(E52*F52,2)</f>
        <v>0</v>
      </c>
      <c r="H52" s="175">
        <v>117</v>
      </c>
      <c r="I52" s="176">
        <f>ROUND(E52*H52,2)</f>
        <v>1489.32</v>
      </c>
      <c r="J52" s="175">
        <v>0</v>
      </c>
      <c r="K52" s="176">
        <f>ROUND(E52*J52,2)</f>
        <v>0</v>
      </c>
      <c r="L52" s="176">
        <v>21</v>
      </c>
      <c r="M52" s="176">
        <f>G52*(1+L52/100)</f>
        <v>0</v>
      </c>
      <c r="N52" s="176">
        <v>6.0499999999999998E-3</v>
      </c>
      <c r="O52" s="176">
        <f>ROUND(E52*N52,2)</f>
        <v>0.08</v>
      </c>
      <c r="P52" s="176">
        <v>0</v>
      </c>
      <c r="Q52" s="176">
        <f>ROUND(E52*P52,2)</f>
        <v>0</v>
      </c>
      <c r="R52" s="176" t="s">
        <v>144</v>
      </c>
      <c r="S52" s="177" t="s">
        <v>121</v>
      </c>
      <c r="T52" s="156">
        <v>0</v>
      </c>
      <c r="U52" s="156">
        <f>ROUND(E52*T52,2)</f>
        <v>0</v>
      </c>
      <c r="V52" s="156"/>
      <c r="W52" s="156" t="s">
        <v>146</v>
      </c>
      <c r="X52" s="147"/>
      <c r="Y52" s="147"/>
      <c r="Z52" s="147"/>
      <c r="AA52" s="147"/>
      <c r="AB52" s="147"/>
      <c r="AC52" s="147"/>
      <c r="AD52" s="147"/>
      <c r="AE52" s="147"/>
      <c r="AF52" s="147" t="s">
        <v>147</v>
      </c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</row>
    <row r="53" spans="1:59" outlineLevel="1">
      <c r="A53" s="171">
        <v>27</v>
      </c>
      <c r="B53" s="172" t="s">
        <v>262</v>
      </c>
      <c r="C53" s="180" t="s">
        <v>263</v>
      </c>
      <c r="D53" s="173" t="s">
        <v>159</v>
      </c>
      <c r="E53" s="174">
        <v>8.5459999999999994E-2</v>
      </c>
      <c r="F53" s="175"/>
      <c r="G53" s="176">
        <f>ROUND(E53*F53,2)</f>
        <v>0</v>
      </c>
      <c r="H53" s="175">
        <v>0</v>
      </c>
      <c r="I53" s="176">
        <f>ROUND(E53*H53,2)</f>
        <v>0</v>
      </c>
      <c r="J53" s="175">
        <v>1098</v>
      </c>
      <c r="K53" s="176">
        <f>ROUND(E53*J53,2)</f>
        <v>93.84</v>
      </c>
      <c r="L53" s="176">
        <v>21</v>
      </c>
      <c r="M53" s="176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6"/>
      <c r="S53" s="177" t="s">
        <v>121</v>
      </c>
      <c r="T53" s="156">
        <v>1.1559999999999999</v>
      </c>
      <c r="U53" s="156">
        <f>ROUND(E53*T53,2)</f>
        <v>0.1</v>
      </c>
      <c r="V53" s="156"/>
      <c r="W53" s="156" t="s">
        <v>160</v>
      </c>
      <c r="X53" s="147"/>
      <c r="Y53" s="147"/>
      <c r="Z53" s="147"/>
      <c r="AA53" s="147"/>
      <c r="AB53" s="147"/>
      <c r="AC53" s="147"/>
      <c r="AD53" s="147"/>
      <c r="AE53" s="147"/>
      <c r="AF53" s="147" t="s">
        <v>161</v>
      </c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</row>
    <row r="54" spans="1:59">
      <c r="A54" s="158" t="s">
        <v>116</v>
      </c>
      <c r="B54" s="159" t="s">
        <v>86</v>
      </c>
      <c r="C54" s="179" t="s">
        <v>87</v>
      </c>
      <c r="D54" s="160"/>
      <c r="E54" s="161"/>
      <c r="F54" s="162"/>
      <c r="G54" s="162">
        <f>SUMIF(AF55:AF58,"&lt;&gt;NOR",G55:G58)</f>
        <v>0</v>
      </c>
      <c r="H54" s="162"/>
      <c r="I54" s="162">
        <f>SUM(I55:I58)</f>
        <v>2739.32</v>
      </c>
      <c r="J54" s="162"/>
      <c r="K54" s="162">
        <f>SUM(K55:K58)</f>
        <v>6436.04</v>
      </c>
      <c r="L54" s="162"/>
      <c r="M54" s="162">
        <f>SUM(M55:M58)</f>
        <v>0</v>
      </c>
      <c r="N54" s="162"/>
      <c r="O54" s="162">
        <f>SUM(O55:O58)</f>
        <v>0.08</v>
      </c>
      <c r="P54" s="162"/>
      <c r="Q54" s="162">
        <f>SUM(Q55:Q58)</f>
        <v>0</v>
      </c>
      <c r="R54" s="162"/>
      <c r="S54" s="163"/>
      <c r="T54" s="157"/>
      <c r="U54" s="157">
        <f>SUM(U55:U58)</f>
        <v>7.8</v>
      </c>
      <c r="V54" s="157"/>
      <c r="W54" s="157"/>
      <c r="AF54" t="s">
        <v>117</v>
      </c>
    </row>
    <row r="55" spans="1:59" outlineLevel="1">
      <c r="A55" s="171">
        <v>28</v>
      </c>
      <c r="B55" s="172" t="s">
        <v>414</v>
      </c>
      <c r="C55" s="180" t="s">
        <v>415</v>
      </c>
      <c r="D55" s="173" t="s">
        <v>170</v>
      </c>
      <c r="E55" s="174">
        <v>75.141120000000001</v>
      </c>
      <c r="F55" s="175"/>
      <c r="G55" s="176">
        <f>ROUND(E55*F55,2)</f>
        <v>0</v>
      </c>
      <c r="H55" s="175">
        <v>7.37</v>
      </c>
      <c r="I55" s="176">
        <f>ROUND(E55*H55,2)</f>
        <v>553.79</v>
      </c>
      <c r="J55" s="175">
        <v>47.13</v>
      </c>
      <c r="K55" s="176">
        <f>ROUND(E55*J55,2)</f>
        <v>3541.4</v>
      </c>
      <c r="L55" s="176">
        <v>21</v>
      </c>
      <c r="M55" s="176">
        <f>G55*(1+L55/100)</f>
        <v>0</v>
      </c>
      <c r="N55" s="176">
        <v>5.0000000000000002E-5</v>
      </c>
      <c r="O55" s="176">
        <f>ROUND(E55*N55,2)</f>
        <v>0</v>
      </c>
      <c r="P55" s="176">
        <v>0</v>
      </c>
      <c r="Q55" s="176">
        <f>ROUND(E55*P55,2)</f>
        <v>0</v>
      </c>
      <c r="R55" s="176"/>
      <c r="S55" s="177" t="s">
        <v>121</v>
      </c>
      <c r="T55" s="156">
        <v>0.1</v>
      </c>
      <c r="U55" s="156">
        <f>ROUND(E55*T55,2)</f>
        <v>7.51</v>
      </c>
      <c r="V55" s="156"/>
      <c r="W55" s="156" t="s">
        <v>122</v>
      </c>
      <c r="X55" s="147"/>
      <c r="Y55" s="147"/>
      <c r="Z55" s="147"/>
      <c r="AA55" s="147"/>
      <c r="AB55" s="147"/>
      <c r="AC55" s="147"/>
      <c r="AD55" s="147"/>
      <c r="AE55" s="147"/>
      <c r="AF55" s="147" t="s">
        <v>123</v>
      </c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</row>
    <row r="56" spans="1:59" outlineLevel="1">
      <c r="A56" s="171">
        <v>29</v>
      </c>
      <c r="B56" s="172" t="s">
        <v>171</v>
      </c>
      <c r="C56" s="180" t="s">
        <v>172</v>
      </c>
      <c r="D56" s="173" t="s">
        <v>170</v>
      </c>
      <c r="E56" s="174">
        <v>75.141120000000001</v>
      </c>
      <c r="F56" s="175"/>
      <c r="G56" s="176">
        <f>ROUND(E56*F56,2)</f>
        <v>0</v>
      </c>
      <c r="H56" s="175">
        <v>0</v>
      </c>
      <c r="I56" s="176">
        <f>ROUND(E56*H56,2)</f>
        <v>0</v>
      </c>
      <c r="J56" s="175">
        <v>37</v>
      </c>
      <c r="K56" s="176">
        <f>ROUND(E56*J56,2)</f>
        <v>2780.22</v>
      </c>
      <c r="L56" s="176">
        <v>21</v>
      </c>
      <c r="M56" s="176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6"/>
      <c r="S56" s="177" t="s">
        <v>145</v>
      </c>
      <c r="T56" s="156">
        <v>0</v>
      </c>
      <c r="U56" s="156">
        <f>ROUND(E56*T56,2)</f>
        <v>0</v>
      </c>
      <c r="V56" s="156"/>
      <c r="W56" s="156" t="s">
        <v>122</v>
      </c>
      <c r="X56" s="147"/>
      <c r="Y56" s="147"/>
      <c r="Z56" s="147"/>
      <c r="AA56" s="147"/>
      <c r="AB56" s="147"/>
      <c r="AC56" s="147"/>
      <c r="AD56" s="147"/>
      <c r="AE56" s="147"/>
      <c r="AF56" s="147" t="s">
        <v>123</v>
      </c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</row>
    <row r="57" spans="1:59" ht="22.5" outlineLevel="1">
      <c r="A57" s="171">
        <v>30</v>
      </c>
      <c r="B57" s="172" t="s">
        <v>416</v>
      </c>
      <c r="C57" s="180" t="s">
        <v>417</v>
      </c>
      <c r="D57" s="173" t="s">
        <v>159</v>
      </c>
      <c r="E57" s="174">
        <v>8.2659999999999997E-2</v>
      </c>
      <c r="F57" s="175"/>
      <c r="G57" s="176">
        <f>ROUND(E57*F57,2)</f>
        <v>0</v>
      </c>
      <c r="H57" s="175">
        <v>26440</v>
      </c>
      <c r="I57" s="176">
        <f>ROUND(E57*H57,2)</f>
        <v>2185.5300000000002</v>
      </c>
      <c r="J57" s="175">
        <v>0</v>
      </c>
      <c r="K57" s="176">
        <f>ROUND(E57*J57,2)</f>
        <v>0</v>
      </c>
      <c r="L57" s="176">
        <v>21</v>
      </c>
      <c r="M57" s="176">
        <f>G57*(1+L57/100)</f>
        <v>0</v>
      </c>
      <c r="N57" s="176">
        <v>1</v>
      </c>
      <c r="O57" s="176">
        <f>ROUND(E57*N57,2)</f>
        <v>0.08</v>
      </c>
      <c r="P57" s="176">
        <v>0</v>
      </c>
      <c r="Q57" s="176">
        <f>ROUND(E57*P57,2)</f>
        <v>0</v>
      </c>
      <c r="R57" s="176" t="s">
        <v>144</v>
      </c>
      <c r="S57" s="177" t="s">
        <v>121</v>
      </c>
      <c r="T57" s="156">
        <v>0</v>
      </c>
      <c r="U57" s="156">
        <f>ROUND(E57*T57,2)</f>
        <v>0</v>
      </c>
      <c r="V57" s="156"/>
      <c r="W57" s="156" t="s">
        <v>146</v>
      </c>
      <c r="X57" s="147"/>
      <c r="Y57" s="147"/>
      <c r="Z57" s="147"/>
      <c r="AA57" s="147"/>
      <c r="AB57" s="147"/>
      <c r="AC57" s="147"/>
      <c r="AD57" s="147"/>
      <c r="AE57" s="147"/>
      <c r="AF57" s="147" t="s">
        <v>147</v>
      </c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</row>
    <row r="58" spans="1:59" outlineLevel="1">
      <c r="A58" s="171">
        <v>31</v>
      </c>
      <c r="B58" s="172" t="s">
        <v>185</v>
      </c>
      <c r="C58" s="180" t="s">
        <v>186</v>
      </c>
      <c r="D58" s="173" t="s">
        <v>159</v>
      </c>
      <c r="E58" s="174">
        <v>8.6419999999999997E-2</v>
      </c>
      <c r="F58" s="175"/>
      <c r="G58" s="176">
        <f>ROUND(E58*F58,2)</f>
        <v>0</v>
      </c>
      <c r="H58" s="175">
        <v>0</v>
      </c>
      <c r="I58" s="176">
        <f>ROUND(E58*H58,2)</f>
        <v>0</v>
      </c>
      <c r="J58" s="175">
        <v>1324</v>
      </c>
      <c r="K58" s="176">
        <f>ROUND(E58*J58,2)</f>
        <v>114.42</v>
      </c>
      <c r="L58" s="176">
        <v>21</v>
      </c>
      <c r="M58" s="176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6"/>
      <c r="S58" s="177" t="s">
        <v>121</v>
      </c>
      <c r="T58" s="156">
        <v>3.327</v>
      </c>
      <c r="U58" s="156">
        <f>ROUND(E58*T58,2)</f>
        <v>0.28999999999999998</v>
      </c>
      <c r="V58" s="156"/>
      <c r="W58" s="156" t="s">
        <v>160</v>
      </c>
      <c r="X58" s="147"/>
      <c r="Y58" s="147"/>
      <c r="Z58" s="147"/>
      <c r="AA58" s="147"/>
      <c r="AB58" s="147"/>
      <c r="AC58" s="147"/>
      <c r="AD58" s="147"/>
      <c r="AE58" s="147"/>
      <c r="AF58" s="147" t="s">
        <v>161</v>
      </c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</row>
    <row r="59" spans="1:59">
      <c r="A59" s="158" t="s">
        <v>116</v>
      </c>
      <c r="B59" s="159" t="s">
        <v>88</v>
      </c>
      <c r="C59" s="179" t="s">
        <v>89</v>
      </c>
      <c r="D59" s="160"/>
      <c r="E59" s="161"/>
      <c r="F59" s="162"/>
      <c r="G59" s="162">
        <f>SUMIF(AF60:AF65,"&lt;&gt;NOR",G60:G65)</f>
        <v>0</v>
      </c>
      <c r="H59" s="162"/>
      <c r="I59" s="162">
        <f>SUM(I60:I65)</f>
        <v>1341.3</v>
      </c>
      <c r="J59" s="162"/>
      <c r="K59" s="162">
        <f>SUM(K60:K65)</f>
        <v>6352.86</v>
      </c>
      <c r="L59" s="162"/>
      <c r="M59" s="162">
        <f>SUM(M60:M65)</f>
        <v>0</v>
      </c>
      <c r="N59" s="162"/>
      <c r="O59" s="162">
        <f>SUM(O60:O65)</f>
        <v>0.01</v>
      </c>
      <c r="P59" s="162"/>
      <c r="Q59" s="162">
        <f>SUM(Q60:Q65)</f>
        <v>0</v>
      </c>
      <c r="R59" s="162"/>
      <c r="S59" s="163"/>
      <c r="T59" s="157"/>
      <c r="U59" s="157">
        <f>SUM(U60:U65)</f>
        <v>13.97</v>
      </c>
      <c r="V59" s="157"/>
      <c r="W59" s="157"/>
      <c r="AF59" t="s">
        <v>117</v>
      </c>
    </row>
    <row r="60" spans="1:59" outlineLevel="1">
      <c r="A60" s="164">
        <v>32</v>
      </c>
      <c r="B60" s="165" t="s">
        <v>418</v>
      </c>
      <c r="C60" s="181" t="s">
        <v>419</v>
      </c>
      <c r="D60" s="166" t="s">
        <v>120</v>
      </c>
      <c r="E60" s="167">
        <v>7.2960000000000003</v>
      </c>
      <c r="F60" s="168"/>
      <c r="G60" s="169">
        <f>ROUND(E60*F60,2)</f>
        <v>0</v>
      </c>
      <c r="H60" s="168">
        <v>39.409999999999997</v>
      </c>
      <c r="I60" s="169">
        <f>ROUND(E60*H60,2)</f>
        <v>287.54000000000002</v>
      </c>
      <c r="J60" s="168">
        <v>190.59</v>
      </c>
      <c r="K60" s="169">
        <f>ROUND(E60*J60,2)</f>
        <v>1390.54</v>
      </c>
      <c r="L60" s="169">
        <v>21</v>
      </c>
      <c r="M60" s="169">
        <f>G60*(1+L60/100)</f>
        <v>0</v>
      </c>
      <c r="N60" s="169">
        <v>3.1E-4</v>
      </c>
      <c r="O60" s="169">
        <f>ROUND(E60*N60,2)</f>
        <v>0</v>
      </c>
      <c r="P60" s="169">
        <v>0</v>
      </c>
      <c r="Q60" s="169">
        <f>ROUND(E60*P60,2)</f>
        <v>0</v>
      </c>
      <c r="R60" s="169"/>
      <c r="S60" s="170" t="s">
        <v>121</v>
      </c>
      <c r="T60" s="156">
        <v>0.40300000000000002</v>
      </c>
      <c r="U60" s="156">
        <f>ROUND(E60*T60,2)</f>
        <v>2.94</v>
      </c>
      <c r="V60" s="156"/>
      <c r="W60" s="156" t="s">
        <v>122</v>
      </c>
      <c r="X60" s="147"/>
      <c r="Y60" s="147"/>
      <c r="Z60" s="147"/>
      <c r="AA60" s="147"/>
      <c r="AB60" s="147"/>
      <c r="AC60" s="147"/>
      <c r="AD60" s="147"/>
      <c r="AE60" s="147"/>
      <c r="AF60" s="147" t="s">
        <v>123</v>
      </c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</row>
    <row r="61" spans="1:59" outlineLevel="1">
      <c r="A61" s="154"/>
      <c r="B61" s="155"/>
      <c r="C61" s="252" t="s">
        <v>420</v>
      </c>
      <c r="D61" s="253"/>
      <c r="E61" s="253"/>
      <c r="F61" s="253"/>
      <c r="G61" s="253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47"/>
      <c r="Y61" s="147"/>
      <c r="Z61" s="147"/>
      <c r="AA61" s="147"/>
      <c r="AB61" s="147"/>
      <c r="AC61" s="147"/>
      <c r="AD61" s="147"/>
      <c r="AE61" s="147"/>
      <c r="AF61" s="147" t="s">
        <v>141</v>
      </c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</row>
    <row r="62" spans="1:59" outlineLevel="1">
      <c r="A62" s="171">
        <v>33</v>
      </c>
      <c r="B62" s="172" t="s">
        <v>421</v>
      </c>
      <c r="C62" s="180" t="s">
        <v>422</v>
      </c>
      <c r="D62" s="173" t="s">
        <v>120</v>
      </c>
      <c r="E62" s="174">
        <v>7.2960000000000003</v>
      </c>
      <c r="F62" s="175"/>
      <c r="G62" s="176">
        <f>ROUND(E62*F62,2)</f>
        <v>0</v>
      </c>
      <c r="H62" s="175">
        <v>9.3800000000000008</v>
      </c>
      <c r="I62" s="176">
        <f>ROUND(E62*H62,2)</f>
        <v>68.44</v>
      </c>
      <c r="J62" s="175">
        <v>60.42</v>
      </c>
      <c r="K62" s="176">
        <f>ROUND(E62*J62,2)</f>
        <v>440.82</v>
      </c>
      <c r="L62" s="176">
        <v>21</v>
      </c>
      <c r="M62" s="176">
        <f>G62*(1+L62/100)</f>
        <v>0</v>
      </c>
      <c r="N62" s="176">
        <v>8.0000000000000007E-5</v>
      </c>
      <c r="O62" s="176">
        <f>ROUND(E62*N62,2)</f>
        <v>0</v>
      </c>
      <c r="P62" s="176">
        <v>0</v>
      </c>
      <c r="Q62" s="176">
        <f>ROUND(E62*P62,2)</f>
        <v>0</v>
      </c>
      <c r="R62" s="176"/>
      <c r="S62" s="177" t="s">
        <v>121</v>
      </c>
      <c r="T62" s="156">
        <v>0.156</v>
      </c>
      <c r="U62" s="156">
        <f>ROUND(E62*T62,2)</f>
        <v>1.1399999999999999</v>
      </c>
      <c r="V62" s="156"/>
      <c r="W62" s="156" t="s">
        <v>122</v>
      </c>
      <c r="X62" s="147"/>
      <c r="Y62" s="147"/>
      <c r="Z62" s="147"/>
      <c r="AA62" s="147"/>
      <c r="AB62" s="147"/>
      <c r="AC62" s="147"/>
      <c r="AD62" s="147"/>
      <c r="AE62" s="147"/>
      <c r="AF62" s="147" t="s">
        <v>123</v>
      </c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</row>
    <row r="63" spans="1:59" outlineLevel="1">
      <c r="A63" s="164">
        <v>34</v>
      </c>
      <c r="B63" s="165" t="s">
        <v>423</v>
      </c>
      <c r="C63" s="181" t="s">
        <v>424</v>
      </c>
      <c r="D63" s="166" t="s">
        <v>120</v>
      </c>
      <c r="E63" s="167">
        <v>31.876000000000001</v>
      </c>
      <c r="F63" s="168"/>
      <c r="G63" s="169">
        <f>ROUND(E63*F63,2)</f>
        <v>0</v>
      </c>
      <c r="H63" s="168">
        <v>30.65</v>
      </c>
      <c r="I63" s="169">
        <f>ROUND(E63*H63,2)</f>
        <v>977</v>
      </c>
      <c r="J63" s="168">
        <v>137.85</v>
      </c>
      <c r="K63" s="169">
        <f>ROUND(E63*J63,2)</f>
        <v>4394.1099999999997</v>
      </c>
      <c r="L63" s="169">
        <v>21</v>
      </c>
      <c r="M63" s="169">
        <f>G63*(1+L63/100)</f>
        <v>0</v>
      </c>
      <c r="N63" s="169">
        <v>3.2000000000000003E-4</v>
      </c>
      <c r="O63" s="169">
        <f>ROUND(E63*N63,2)</f>
        <v>0.01</v>
      </c>
      <c r="P63" s="169">
        <v>0</v>
      </c>
      <c r="Q63" s="169">
        <f>ROUND(E63*P63,2)</f>
        <v>0</v>
      </c>
      <c r="R63" s="169"/>
      <c r="S63" s="170" t="s">
        <v>121</v>
      </c>
      <c r="T63" s="156">
        <v>0.3</v>
      </c>
      <c r="U63" s="156">
        <f>ROUND(E63*T63,2)</f>
        <v>9.56</v>
      </c>
      <c r="V63" s="156"/>
      <c r="W63" s="156" t="s">
        <v>122</v>
      </c>
      <c r="X63" s="147"/>
      <c r="Y63" s="147"/>
      <c r="Z63" s="147"/>
      <c r="AA63" s="147"/>
      <c r="AB63" s="147"/>
      <c r="AC63" s="147"/>
      <c r="AD63" s="147"/>
      <c r="AE63" s="147"/>
      <c r="AF63" s="147" t="s">
        <v>123</v>
      </c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</row>
    <row r="64" spans="1:59" outlineLevel="1">
      <c r="A64" s="154"/>
      <c r="B64" s="155"/>
      <c r="C64" s="252" t="s">
        <v>425</v>
      </c>
      <c r="D64" s="253"/>
      <c r="E64" s="253"/>
      <c r="F64" s="253"/>
      <c r="G64" s="253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47"/>
      <c r="Y64" s="147"/>
      <c r="Z64" s="147"/>
      <c r="AA64" s="147"/>
      <c r="AB64" s="147"/>
      <c r="AC64" s="147"/>
      <c r="AD64" s="147"/>
      <c r="AE64" s="147"/>
      <c r="AF64" s="147" t="s">
        <v>141</v>
      </c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</row>
    <row r="65" spans="1:59" outlineLevel="1">
      <c r="A65" s="164">
        <v>35</v>
      </c>
      <c r="B65" s="165" t="s">
        <v>426</v>
      </c>
      <c r="C65" s="181" t="s">
        <v>427</v>
      </c>
      <c r="D65" s="166" t="s">
        <v>120</v>
      </c>
      <c r="E65" s="167">
        <v>7.2960000000000003</v>
      </c>
      <c r="F65" s="168"/>
      <c r="G65" s="169">
        <f>ROUND(E65*F65,2)</f>
        <v>0</v>
      </c>
      <c r="H65" s="168">
        <v>1.1399999999999999</v>
      </c>
      <c r="I65" s="169">
        <f>ROUND(E65*H65,2)</f>
        <v>8.32</v>
      </c>
      <c r="J65" s="168">
        <v>17.46</v>
      </c>
      <c r="K65" s="169">
        <f>ROUND(E65*J65,2)</f>
        <v>127.39</v>
      </c>
      <c r="L65" s="169">
        <v>21</v>
      </c>
      <c r="M65" s="169">
        <f>G65*(1+L65/100)</f>
        <v>0</v>
      </c>
      <c r="N65" s="169">
        <v>1.0000000000000001E-5</v>
      </c>
      <c r="O65" s="169">
        <f>ROUND(E65*N65,2)</f>
        <v>0</v>
      </c>
      <c r="P65" s="169">
        <v>0</v>
      </c>
      <c r="Q65" s="169">
        <f>ROUND(E65*P65,2)</f>
        <v>0</v>
      </c>
      <c r="R65" s="169"/>
      <c r="S65" s="170" t="s">
        <v>121</v>
      </c>
      <c r="T65" s="156">
        <v>4.4999999999999998E-2</v>
      </c>
      <c r="U65" s="156">
        <f>ROUND(E65*T65,2)</f>
        <v>0.33</v>
      </c>
      <c r="V65" s="156"/>
      <c r="W65" s="156" t="s">
        <v>122</v>
      </c>
      <c r="X65" s="147"/>
      <c r="Y65" s="147"/>
      <c r="Z65" s="147"/>
      <c r="AA65" s="147"/>
      <c r="AB65" s="147"/>
      <c r="AC65" s="147"/>
      <c r="AD65" s="147"/>
      <c r="AE65" s="147"/>
      <c r="AF65" s="147" t="s">
        <v>123</v>
      </c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</row>
    <row r="66" spans="1:59">
      <c r="A66" s="3"/>
      <c r="B66" s="4"/>
      <c r="C66" s="182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AD66">
        <v>15</v>
      </c>
      <c r="AE66">
        <v>21</v>
      </c>
      <c r="AF66" t="s">
        <v>104</v>
      </c>
    </row>
    <row r="67" spans="1:59">
      <c r="A67" s="150"/>
      <c r="B67" s="151" t="s">
        <v>31</v>
      </c>
      <c r="C67" s="183"/>
      <c r="D67" s="152"/>
      <c r="E67" s="153"/>
      <c r="F67" s="153"/>
      <c r="G67" s="178">
        <f>G8+G25+G50+G54+G59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AD67">
        <f>SUMIF(L7:L65,AD66,G7:G65)</f>
        <v>0</v>
      </c>
      <c r="AE67">
        <f>SUMIF(L7:L65,AE66,G7:G65)</f>
        <v>0</v>
      </c>
      <c r="AF67" t="s">
        <v>187</v>
      </c>
    </row>
    <row r="68" spans="1:59">
      <c r="A68" s="3"/>
      <c r="B68" s="4"/>
      <c r="C68" s="182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59">
      <c r="A69" s="3"/>
      <c r="B69" s="4"/>
      <c r="C69" s="182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59">
      <c r="A70" s="263" t="s">
        <v>188</v>
      </c>
      <c r="B70" s="263"/>
      <c r="C70" s="264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59">
      <c r="A71" s="240"/>
      <c r="B71" s="241"/>
      <c r="C71" s="242"/>
      <c r="D71" s="241"/>
      <c r="E71" s="241"/>
      <c r="F71" s="241"/>
      <c r="G71" s="24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AF71" t="s">
        <v>189</v>
      </c>
    </row>
    <row r="72" spans="1:59">
      <c r="A72" s="244"/>
      <c r="B72" s="245"/>
      <c r="C72" s="246"/>
      <c r="D72" s="245"/>
      <c r="E72" s="245"/>
      <c r="F72" s="245"/>
      <c r="G72" s="247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59">
      <c r="A73" s="244"/>
      <c r="B73" s="245"/>
      <c r="C73" s="246"/>
      <c r="D73" s="245"/>
      <c r="E73" s="245"/>
      <c r="F73" s="245"/>
      <c r="G73" s="247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59">
      <c r="A74" s="244"/>
      <c r="B74" s="245"/>
      <c r="C74" s="246"/>
      <c r="D74" s="245"/>
      <c r="E74" s="245"/>
      <c r="F74" s="245"/>
      <c r="G74" s="247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59">
      <c r="A75" s="248"/>
      <c r="B75" s="249"/>
      <c r="C75" s="250"/>
      <c r="D75" s="249"/>
      <c r="E75" s="249"/>
      <c r="F75" s="249"/>
      <c r="G75" s="25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59">
      <c r="A76" s="3"/>
      <c r="B76" s="4"/>
      <c r="C76" s="182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59">
      <c r="C77" s="184"/>
      <c r="D77" s="10"/>
      <c r="AF77" t="s">
        <v>190</v>
      </c>
    </row>
    <row r="78" spans="1:59">
      <c r="D78" s="10"/>
    </row>
    <row r="79" spans="1:59">
      <c r="D79" s="10"/>
    </row>
    <row r="80" spans="1:59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24">
    <mergeCell ref="C42:G42"/>
    <mergeCell ref="C43:G43"/>
    <mergeCell ref="C44:G44"/>
    <mergeCell ref="A1:G1"/>
    <mergeCell ref="C2:G2"/>
    <mergeCell ref="C3:G3"/>
    <mergeCell ref="C4:G4"/>
    <mergeCell ref="C17:G17"/>
    <mergeCell ref="A70:C70"/>
    <mergeCell ref="A71:G75"/>
    <mergeCell ref="C13:G13"/>
    <mergeCell ref="C14:G14"/>
    <mergeCell ref="C15:G15"/>
    <mergeCell ref="C16:G16"/>
    <mergeCell ref="C23:G23"/>
    <mergeCell ref="C19:G19"/>
    <mergeCell ref="C20:G20"/>
    <mergeCell ref="C21:G21"/>
    <mergeCell ref="C22:G22"/>
    <mergeCell ref="C61:G61"/>
    <mergeCell ref="C64:G64"/>
    <mergeCell ref="C38:G38"/>
    <mergeCell ref="C39:G39"/>
    <mergeCell ref="C40:G4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G5000"/>
  <sheetViews>
    <sheetView workbookViewId="0">
      <pane ySplit="7" topLeftCell="A8" activePane="bottomLeft" state="frozen"/>
      <selection pane="bottomLeft" activeCell="F21" sqref="F21"/>
    </sheetView>
  </sheetViews>
  <sheetFormatPr defaultRowHeight="12.75" outlineLevelRow="1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3" width="0" hidden="1" customWidth="1"/>
    <col min="28" max="28" width="0" hidden="1" customWidth="1"/>
    <col min="30" max="40" width="0" hidden="1" customWidth="1"/>
  </cols>
  <sheetData>
    <row r="1" spans="1:59" ht="15.75" customHeight="1">
      <c r="A1" s="256" t="s">
        <v>7</v>
      </c>
      <c r="B1" s="256"/>
      <c r="C1" s="256"/>
      <c r="D1" s="256"/>
      <c r="E1" s="256"/>
      <c r="F1" s="256"/>
      <c r="G1" s="256"/>
      <c r="AF1" t="s">
        <v>92</v>
      </c>
    </row>
    <row r="2" spans="1:59" ht="24.95" customHeight="1">
      <c r="A2" s="139" t="s">
        <v>8</v>
      </c>
      <c r="B2" s="49" t="s">
        <v>41</v>
      </c>
      <c r="C2" s="257" t="s">
        <v>42</v>
      </c>
      <c r="D2" s="258"/>
      <c r="E2" s="258"/>
      <c r="F2" s="258"/>
      <c r="G2" s="259"/>
      <c r="AF2" t="s">
        <v>93</v>
      </c>
    </row>
    <row r="3" spans="1:59" ht="24.95" customHeight="1">
      <c r="A3" s="139" t="s">
        <v>9</v>
      </c>
      <c r="B3" s="49" t="s">
        <v>54</v>
      </c>
      <c r="C3" s="257" t="s">
        <v>55</v>
      </c>
      <c r="D3" s="258"/>
      <c r="E3" s="258"/>
      <c r="F3" s="258"/>
      <c r="G3" s="259"/>
      <c r="AB3" s="121" t="s">
        <v>93</v>
      </c>
      <c r="AF3" t="s">
        <v>94</v>
      </c>
    </row>
    <row r="4" spans="1:59" ht="24.95" customHeight="1">
      <c r="A4" s="140" t="s">
        <v>10</v>
      </c>
      <c r="B4" s="141" t="s">
        <v>41</v>
      </c>
      <c r="C4" s="260" t="s">
        <v>47</v>
      </c>
      <c r="D4" s="261"/>
      <c r="E4" s="261"/>
      <c r="F4" s="261"/>
      <c r="G4" s="262"/>
      <c r="AF4" t="s">
        <v>95</v>
      </c>
    </row>
    <row r="5" spans="1:59">
      <c r="D5" s="10"/>
    </row>
    <row r="6" spans="1:59" ht="38.25">
      <c r="A6" s="143" t="s">
        <v>96</v>
      </c>
      <c r="B6" s="145" t="s">
        <v>97</v>
      </c>
      <c r="C6" s="145" t="s">
        <v>98</v>
      </c>
      <c r="D6" s="144" t="s">
        <v>99</v>
      </c>
      <c r="E6" s="143" t="s">
        <v>100</v>
      </c>
      <c r="F6" s="142" t="s">
        <v>101</v>
      </c>
      <c r="G6" s="143" t="s">
        <v>31</v>
      </c>
      <c r="H6" s="146" t="s">
        <v>32</v>
      </c>
      <c r="I6" s="146" t="s">
        <v>102</v>
      </c>
      <c r="J6" s="146" t="s">
        <v>33</v>
      </c>
      <c r="K6" s="146" t="s">
        <v>103</v>
      </c>
      <c r="L6" s="146" t="s">
        <v>104</v>
      </c>
      <c r="M6" s="146" t="s">
        <v>105</v>
      </c>
      <c r="N6" s="146" t="s">
        <v>106</v>
      </c>
      <c r="O6" s="146" t="s">
        <v>107</v>
      </c>
      <c r="P6" s="146" t="s">
        <v>108</v>
      </c>
      <c r="Q6" s="146" t="s">
        <v>109</v>
      </c>
      <c r="R6" s="146" t="s">
        <v>110</v>
      </c>
      <c r="S6" s="146" t="s">
        <v>111</v>
      </c>
      <c r="T6" s="146" t="s">
        <v>112</v>
      </c>
      <c r="U6" s="146" t="s">
        <v>113</v>
      </c>
      <c r="V6" s="146" t="s">
        <v>114</v>
      </c>
      <c r="W6" s="146" t="s">
        <v>115</v>
      </c>
    </row>
    <row r="7" spans="1:59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59">
      <c r="A8" s="158" t="s">
        <v>116</v>
      </c>
      <c r="B8" s="159" t="s">
        <v>60</v>
      </c>
      <c r="C8" s="179" t="s">
        <v>61</v>
      </c>
      <c r="D8" s="160"/>
      <c r="E8" s="161"/>
      <c r="F8" s="162"/>
      <c r="G8" s="162">
        <f>SUMIF(AF9:AF13,"&lt;&gt;NOR",G9:G13)</f>
        <v>0</v>
      </c>
      <c r="H8" s="162"/>
      <c r="I8" s="162">
        <f>SUM(I9:I13)</f>
        <v>0</v>
      </c>
      <c r="J8" s="162"/>
      <c r="K8" s="162">
        <f>SUM(K9:K13)</f>
        <v>33520.369999999995</v>
      </c>
      <c r="L8" s="162"/>
      <c r="M8" s="162">
        <f>SUM(M9:M13)</f>
        <v>0</v>
      </c>
      <c r="N8" s="162"/>
      <c r="O8" s="162">
        <f>SUM(O9:O13)</f>
        <v>0</v>
      </c>
      <c r="P8" s="162"/>
      <c r="Q8" s="162">
        <f>SUM(Q9:Q13)</f>
        <v>169.72</v>
      </c>
      <c r="R8" s="162"/>
      <c r="S8" s="163"/>
      <c r="T8" s="157"/>
      <c r="U8" s="157">
        <f>SUM(U9:U13)</f>
        <v>54.05</v>
      </c>
      <c r="V8" s="157"/>
      <c r="W8" s="157"/>
      <c r="AF8" t="s">
        <v>117</v>
      </c>
    </row>
    <row r="9" spans="1:59" outlineLevel="1">
      <c r="A9" s="171">
        <v>1</v>
      </c>
      <c r="B9" s="172" t="s">
        <v>429</v>
      </c>
      <c r="C9" s="180" t="s">
        <v>430</v>
      </c>
      <c r="D9" s="173" t="s">
        <v>120</v>
      </c>
      <c r="E9" s="174">
        <v>220.42</v>
      </c>
      <c r="F9" s="175"/>
      <c r="G9" s="176">
        <f>ROUND(E9*F9,2)</f>
        <v>0</v>
      </c>
      <c r="H9" s="175">
        <v>0</v>
      </c>
      <c r="I9" s="176">
        <f>ROUND(E9*H9,2)</f>
        <v>0</v>
      </c>
      <c r="J9" s="175">
        <v>57.1</v>
      </c>
      <c r="K9" s="176">
        <f>ROUND(E9*J9,2)</f>
        <v>12585.98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0.55000000000000004</v>
      </c>
      <c r="Q9" s="176">
        <f>ROUND(E9*P9,2)</f>
        <v>121.23</v>
      </c>
      <c r="R9" s="176"/>
      <c r="S9" s="177" t="s">
        <v>121</v>
      </c>
      <c r="T9" s="156">
        <v>9.4500000000000001E-2</v>
      </c>
      <c r="U9" s="156">
        <f>ROUND(E9*T9,2)</f>
        <v>20.83</v>
      </c>
      <c r="V9" s="156"/>
      <c r="W9" s="156" t="s">
        <v>122</v>
      </c>
      <c r="X9" s="147"/>
      <c r="Y9" s="147"/>
      <c r="Z9" s="147"/>
      <c r="AA9" s="147"/>
      <c r="AB9" s="147"/>
      <c r="AC9" s="147"/>
      <c r="AD9" s="147"/>
      <c r="AE9" s="147"/>
      <c r="AF9" s="147" t="s">
        <v>123</v>
      </c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</row>
    <row r="10" spans="1:59" outlineLevel="1">
      <c r="A10" s="171">
        <v>2</v>
      </c>
      <c r="B10" s="172" t="s">
        <v>431</v>
      </c>
      <c r="C10" s="180" t="s">
        <v>432</v>
      </c>
      <c r="D10" s="173" t="s">
        <v>120</v>
      </c>
      <c r="E10" s="174">
        <v>220.42</v>
      </c>
      <c r="F10" s="175"/>
      <c r="G10" s="176">
        <f>ROUND(E10*F10,2)</f>
        <v>0</v>
      </c>
      <c r="H10" s="175">
        <v>0</v>
      </c>
      <c r="I10" s="176">
        <f>ROUND(E10*H10,2)</f>
        <v>0</v>
      </c>
      <c r="J10" s="175">
        <v>46.6</v>
      </c>
      <c r="K10" s="176">
        <f>ROUND(E10*J10,2)</f>
        <v>10271.57</v>
      </c>
      <c r="L10" s="176">
        <v>21</v>
      </c>
      <c r="M10" s="176">
        <f>G10*(1+L10/100)</f>
        <v>0</v>
      </c>
      <c r="N10" s="176">
        <v>0</v>
      </c>
      <c r="O10" s="176">
        <f>ROUND(E10*N10,2)</f>
        <v>0</v>
      </c>
      <c r="P10" s="176">
        <v>0.22</v>
      </c>
      <c r="Q10" s="176">
        <f>ROUND(E10*P10,2)</f>
        <v>48.49</v>
      </c>
      <c r="R10" s="176"/>
      <c r="S10" s="177" t="s">
        <v>121</v>
      </c>
      <c r="T10" s="156">
        <v>7.0000000000000007E-2</v>
      </c>
      <c r="U10" s="156">
        <f>ROUND(E10*T10,2)</f>
        <v>15.43</v>
      </c>
      <c r="V10" s="156"/>
      <c r="W10" s="156" t="s">
        <v>122</v>
      </c>
      <c r="X10" s="147"/>
      <c r="Y10" s="147"/>
      <c r="Z10" s="147"/>
      <c r="AA10" s="147"/>
      <c r="AB10" s="147"/>
      <c r="AC10" s="147"/>
      <c r="AD10" s="147"/>
      <c r="AE10" s="147"/>
      <c r="AF10" s="147" t="s">
        <v>123</v>
      </c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</row>
    <row r="11" spans="1:59" outlineLevel="1">
      <c r="A11" s="171">
        <v>3</v>
      </c>
      <c r="B11" s="172" t="s">
        <v>433</v>
      </c>
      <c r="C11" s="180" t="s">
        <v>434</v>
      </c>
      <c r="D11" s="173" t="s">
        <v>126</v>
      </c>
      <c r="E11" s="174">
        <v>22.042000000000002</v>
      </c>
      <c r="F11" s="175"/>
      <c r="G11" s="176">
        <f>ROUND(E11*F11,2)</f>
        <v>0</v>
      </c>
      <c r="H11" s="175">
        <v>0</v>
      </c>
      <c r="I11" s="176">
        <f>ROUND(E11*H11,2)</f>
        <v>0</v>
      </c>
      <c r="J11" s="175">
        <v>191.5</v>
      </c>
      <c r="K11" s="176">
        <f>ROUND(E11*J11,2)</f>
        <v>4221.04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6"/>
      <c r="S11" s="177" t="s">
        <v>121</v>
      </c>
      <c r="T11" s="156">
        <v>0.36799999999999999</v>
      </c>
      <c r="U11" s="156">
        <f>ROUND(E11*T11,2)</f>
        <v>8.11</v>
      </c>
      <c r="V11" s="156"/>
      <c r="W11" s="156" t="s">
        <v>122</v>
      </c>
      <c r="X11" s="147"/>
      <c r="Y11" s="147"/>
      <c r="Z11" s="147"/>
      <c r="AA11" s="147"/>
      <c r="AB11" s="147"/>
      <c r="AC11" s="147"/>
      <c r="AD11" s="147"/>
      <c r="AE11" s="147"/>
      <c r="AF11" s="147" t="s">
        <v>123</v>
      </c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</row>
    <row r="12" spans="1:59" outlineLevel="1">
      <c r="A12" s="171">
        <v>4</v>
      </c>
      <c r="B12" s="172" t="s">
        <v>127</v>
      </c>
      <c r="C12" s="180" t="s">
        <v>128</v>
      </c>
      <c r="D12" s="173" t="s">
        <v>126</v>
      </c>
      <c r="E12" s="174">
        <v>77.147000000000006</v>
      </c>
      <c r="F12" s="175"/>
      <c r="G12" s="176">
        <f>ROUND(E12*F12,2)</f>
        <v>0</v>
      </c>
      <c r="H12" s="175">
        <v>0</v>
      </c>
      <c r="I12" s="176">
        <f>ROUND(E12*H12,2)</f>
        <v>0</v>
      </c>
      <c r="J12" s="175">
        <v>45.5</v>
      </c>
      <c r="K12" s="176">
        <f>ROUND(E12*J12,2)</f>
        <v>3510.19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/>
      <c r="S12" s="177" t="s">
        <v>121</v>
      </c>
      <c r="T12" s="156">
        <v>7.3999999999999996E-2</v>
      </c>
      <c r="U12" s="156">
        <f>ROUND(E12*T12,2)</f>
        <v>5.71</v>
      </c>
      <c r="V12" s="156"/>
      <c r="W12" s="156" t="s">
        <v>122</v>
      </c>
      <c r="X12" s="147"/>
      <c r="Y12" s="147"/>
      <c r="Z12" s="147"/>
      <c r="AA12" s="147"/>
      <c r="AB12" s="147"/>
      <c r="AC12" s="147"/>
      <c r="AD12" s="147"/>
      <c r="AE12" s="147"/>
      <c r="AF12" s="147" t="s">
        <v>123</v>
      </c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</row>
    <row r="13" spans="1:59" outlineLevel="1">
      <c r="A13" s="171">
        <v>5</v>
      </c>
      <c r="B13" s="172" t="s">
        <v>435</v>
      </c>
      <c r="C13" s="180" t="s">
        <v>436</v>
      </c>
      <c r="D13" s="173" t="s">
        <v>120</v>
      </c>
      <c r="E13" s="174">
        <v>220.42</v>
      </c>
      <c r="F13" s="175"/>
      <c r="G13" s="176">
        <f>ROUND(E13*F13,2)</f>
        <v>0</v>
      </c>
      <c r="H13" s="175">
        <v>0</v>
      </c>
      <c r="I13" s="176">
        <f>ROUND(E13*H13,2)</f>
        <v>0</v>
      </c>
      <c r="J13" s="175">
        <v>13.3</v>
      </c>
      <c r="K13" s="176">
        <f>ROUND(E13*J13,2)</f>
        <v>2931.59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/>
      <c r="S13" s="177" t="s">
        <v>121</v>
      </c>
      <c r="T13" s="156">
        <v>1.7999999999999999E-2</v>
      </c>
      <c r="U13" s="156">
        <f>ROUND(E13*T13,2)</f>
        <v>3.97</v>
      </c>
      <c r="V13" s="156"/>
      <c r="W13" s="156" t="s">
        <v>122</v>
      </c>
      <c r="X13" s="147"/>
      <c r="Y13" s="147"/>
      <c r="Z13" s="147"/>
      <c r="AA13" s="147"/>
      <c r="AB13" s="147"/>
      <c r="AC13" s="147"/>
      <c r="AD13" s="147"/>
      <c r="AE13" s="147"/>
      <c r="AF13" s="147" t="s">
        <v>123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</row>
    <row r="14" spans="1:59">
      <c r="A14" s="158" t="s">
        <v>116</v>
      </c>
      <c r="B14" s="159" t="s">
        <v>66</v>
      </c>
      <c r="C14" s="179" t="s">
        <v>67</v>
      </c>
      <c r="D14" s="160"/>
      <c r="E14" s="161"/>
      <c r="F14" s="162"/>
      <c r="G14" s="162">
        <f>SUMIF(AF15:AF19,"&lt;&gt;NOR",G15:G19)</f>
        <v>0</v>
      </c>
      <c r="H14" s="162"/>
      <c r="I14" s="162">
        <f>SUM(I15:I19)</f>
        <v>218853.21999999997</v>
      </c>
      <c r="J14" s="162"/>
      <c r="K14" s="162">
        <f>SUM(K15:K19)</f>
        <v>129157.1</v>
      </c>
      <c r="L14" s="162"/>
      <c r="M14" s="162">
        <f>SUM(M15:M19)</f>
        <v>0</v>
      </c>
      <c r="N14" s="162"/>
      <c r="O14" s="162">
        <f>SUM(O15:O19)</f>
        <v>237.17000000000002</v>
      </c>
      <c r="P14" s="162"/>
      <c r="Q14" s="162">
        <f>SUM(Q15:Q19)</f>
        <v>0</v>
      </c>
      <c r="R14" s="162"/>
      <c r="S14" s="163"/>
      <c r="T14" s="157"/>
      <c r="U14" s="157">
        <f>SUM(U15:U19)</f>
        <v>269.43</v>
      </c>
      <c r="V14" s="157"/>
      <c r="W14" s="157"/>
      <c r="AF14" t="s">
        <v>117</v>
      </c>
    </row>
    <row r="15" spans="1:59" ht="22.5" outlineLevel="1">
      <c r="A15" s="171">
        <v>6</v>
      </c>
      <c r="B15" s="172" t="s">
        <v>437</v>
      </c>
      <c r="C15" s="180" t="s">
        <v>438</v>
      </c>
      <c r="D15" s="173" t="s">
        <v>120</v>
      </c>
      <c r="E15" s="174">
        <v>220.42</v>
      </c>
      <c r="F15" s="175"/>
      <c r="G15" s="176">
        <f>ROUND(E15*F15,2)</f>
        <v>0</v>
      </c>
      <c r="H15" s="175">
        <v>164.95</v>
      </c>
      <c r="I15" s="176">
        <f>ROUND(E15*H15,2)</f>
        <v>36358.28</v>
      </c>
      <c r="J15" s="175">
        <v>26.05</v>
      </c>
      <c r="K15" s="176">
        <f>ROUND(E15*J15,2)</f>
        <v>5741.94</v>
      </c>
      <c r="L15" s="176">
        <v>21</v>
      </c>
      <c r="M15" s="176">
        <f>G15*(1+L15/100)</f>
        <v>0</v>
      </c>
      <c r="N15" s="176">
        <v>0.378</v>
      </c>
      <c r="O15" s="176">
        <f>ROUND(E15*N15,2)</f>
        <v>83.32</v>
      </c>
      <c r="P15" s="176">
        <v>0</v>
      </c>
      <c r="Q15" s="176">
        <f>ROUND(E15*P15,2)</f>
        <v>0</v>
      </c>
      <c r="R15" s="176"/>
      <c r="S15" s="177" t="s">
        <v>121</v>
      </c>
      <c r="T15" s="156">
        <v>2.5999999999999999E-2</v>
      </c>
      <c r="U15" s="156">
        <f>ROUND(E15*T15,2)</f>
        <v>5.73</v>
      </c>
      <c r="V15" s="156"/>
      <c r="W15" s="156" t="s">
        <v>122</v>
      </c>
      <c r="X15" s="147"/>
      <c r="Y15" s="147"/>
      <c r="Z15" s="147"/>
      <c r="AA15" s="147"/>
      <c r="AB15" s="147"/>
      <c r="AC15" s="147"/>
      <c r="AD15" s="147"/>
      <c r="AE15" s="147"/>
      <c r="AF15" s="147" t="s">
        <v>123</v>
      </c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</row>
    <row r="16" spans="1:59" ht="22.5" outlineLevel="1">
      <c r="A16" s="171">
        <v>7</v>
      </c>
      <c r="B16" s="172" t="s">
        <v>439</v>
      </c>
      <c r="C16" s="180" t="s">
        <v>440</v>
      </c>
      <c r="D16" s="173" t="s">
        <v>120</v>
      </c>
      <c r="E16" s="174">
        <v>220.42</v>
      </c>
      <c r="F16" s="175"/>
      <c r="G16" s="176">
        <f>ROUND(E16*F16,2)</f>
        <v>0</v>
      </c>
      <c r="H16" s="175">
        <v>185.62</v>
      </c>
      <c r="I16" s="176">
        <f>ROUND(E16*H16,2)</f>
        <v>40914.36</v>
      </c>
      <c r="J16" s="175">
        <v>39.380000000000003</v>
      </c>
      <c r="K16" s="176">
        <f>ROUND(E16*J16,2)</f>
        <v>8680.14</v>
      </c>
      <c r="L16" s="176">
        <v>21</v>
      </c>
      <c r="M16" s="176">
        <f>G16*(1+L16/100)</f>
        <v>0</v>
      </c>
      <c r="N16" s="176">
        <v>0.36834</v>
      </c>
      <c r="O16" s="176">
        <f>ROUND(E16*N16,2)</f>
        <v>81.19</v>
      </c>
      <c r="P16" s="176">
        <v>0</v>
      </c>
      <c r="Q16" s="176">
        <f>ROUND(E16*P16,2)</f>
        <v>0</v>
      </c>
      <c r="R16" s="176"/>
      <c r="S16" s="177" t="s">
        <v>121</v>
      </c>
      <c r="T16" s="156">
        <v>3.3000000000000002E-2</v>
      </c>
      <c r="U16" s="156">
        <f>ROUND(E16*T16,2)</f>
        <v>7.27</v>
      </c>
      <c r="V16" s="156"/>
      <c r="W16" s="156" t="s">
        <v>122</v>
      </c>
      <c r="X16" s="147"/>
      <c r="Y16" s="147"/>
      <c r="Z16" s="147"/>
      <c r="AA16" s="147"/>
      <c r="AB16" s="147"/>
      <c r="AC16" s="147"/>
      <c r="AD16" s="147"/>
      <c r="AE16" s="147"/>
      <c r="AF16" s="147" t="s">
        <v>123</v>
      </c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</row>
    <row r="17" spans="1:59" outlineLevel="1">
      <c r="A17" s="171">
        <v>8</v>
      </c>
      <c r="B17" s="172" t="s">
        <v>441</v>
      </c>
      <c r="C17" s="180" t="s">
        <v>442</v>
      </c>
      <c r="D17" s="173" t="s">
        <v>120</v>
      </c>
      <c r="E17" s="174">
        <v>212.18</v>
      </c>
      <c r="F17" s="175"/>
      <c r="G17" s="176">
        <f>ROUND(E17*F17,2)</f>
        <v>0</v>
      </c>
      <c r="H17" s="175">
        <v>38.450000000000003</v>
      </c>
      <c r="I17" s="176">
        <f>ROUND(E17*H17,2)</f>
        <v>8158.32</v>
      </c>
      <c r="J17" s="175">
        <v>533.54999999999995</v>
      </c>
      <c r="K17" s="176">
        <f>ROUND(E17*J17,2)</f>
        <v>113208.64</v>
      </c>
      <c r="L17" s="176">
        <v>21</v>
      </c>
      <c r="M17" s="176">
        <f>G17*(1+L17/100)</f>
        <v>0</v>
      </c>
      <c r="N17" s="176">
        <v>0.11</v>
      </c>
      <c r="O17" s="176">
        <f>ROUND(E17*N17,2)</f>
        <v>23.34</v>
      </c>
      <c r="P17" s="176">
        <v>0</v>
      </c>
      <c r="Q17" s="176">
        <f>ROUND(E17*P17,2)</f>
        <v>0</v>
      </c>
      <c r="R17" s="176"/>
      <c r="S17" s="177" t="s">
        <v>121</v>
      </c>
      <c r="T17" s="156">
        <v>1.1930000000000001</v>
      </c>
      <c r="U17" s="156">
        <f>ROUND(E17*T17,2)</f>
        <v>253.13</v>
      </c>
      <c r="V17" s="156"/>
      <c r="W17" s="156" t="s">
        <v>122</v>
      </c>
      <c r="X17" s="147"/>
      <c r="Y17" s="147"/>
      <c r="Z17" s="147"/>
      <c r="AA17" s="147"/>
      <c r="AB17" s="147"/>
      <c r="AC17" s="147"/>
      <c r="AD17" s="147"/>
      <c r="AE17" s="147"/>
      <c r="AF17" s="147" t="s">
        <v>123</v>
      </c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</row>
    <row r="18" spans="1:59" outlineLevel="1">
      <c r="A18" s="171">
        <v>9</v>
      </c>
      <c r="B18" s="172" t="s">
        <v>443</v>
      </c>
      <c r="C18" s="180" t="s">
        <v>444</v>
      </c>
      <c r="D18" s="173" t="s">
        <v>182</v>
      </c>
      <c r="E18" s="174">
        <v>8.24</v>
      </c>
      <c r="F18" s="175"/>
      <c r="G18" s="176">
        <f>ROUND(E18*F18,2)</f>
        <v>0</v>
      </c>
      <c r="H18" s="175">
        <v>137.26</v>
      </c>
      <c r="I18" s="176">
        <f>ROUND(E18*H18,2)</f>
        <v>1131.02</v>
      </c>
      <c r="J18" s="175">
        <v>185.24</v>
      </c>
      <c r="K18" s="176">
        <f>ROUND(E18*J18,2)</f>
        <v>1526.38</v>
      </c>
      <c r="L18" s="176">
        <v>21</v>
      </c>
      <c r="M18" s="176">
        <f>G18*(1+L18/100)</f>
        <v>0</v>
      </c>
      <c r="N18" s="176">
        <v>0.1575</v>
      </c>
      <c r="O18" s="176">
        <f>ROUND(E18*N18,2)</f>
        <v>1.3</v>
      </c>
      <c r="P18" s="176">
        <v>0</v>
      </c>
      <c r="Q18" s="176">
        <f>ROUND(E18*P18,2)</f>
        <v>0</v>
      </c>
      <c r="R18" s="176"/>
      <c r="S18" s="177" t="s">
        <v>121</v>
      </c>
      <c r="T18" s="156">
        <v>0.4</v>
      </c>
      <c r="U18" s="156">
        <f>ROUND(E18*T18,2)</f>
        <v>3.3</v>
      </c>
      <c r="V18" s="156"/>
      <c r="W18" s="156" t="s">
        <v>122</v>
      </c>
      <c r="X18" s="147"/>
      <c r="Y18" s="147"/>
      <c r="Z18" s="147"/>
      <c r="AA18" s="147"/>
      <c r="AB18" s="147"/>
      <c r="AC18" s="147"/>
      <c r="AD18" s="147"/>
      <c r="AE18" s="147"/>
      <c r="AF18" s="147" t="s">
        <v>123</v>
      </c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</row>
    <row r="19" spans="1:59" outlineLevel="1">
      <c r="A19" s="171">
        <v>10</v>
      </c>
      <c r="B19" s="172" t="s">
        <v>445</v>
      </c>
      <c r="C19" s="180" t="s">
        <v>446</v>
      </c>
      <c r="D19" s="173" t="s">
        <v>120</v>
      </c>
      <c r="E19" s="174">
        <v>240.09299999999999</v>
      </c>
      <c r="F19" s="175"/>
      <c r="G19" s="176">
        <f>ROUND(E19*F19,2)</f>
        <v>0</v>
      </c>
      <c r="H19" s="175">
        <v>551</v>
      </c>
      <c r="I19" s="176">
        <f>ROUND(E19*H19,2)</f>
        <v>132291.24</v>
      </c>
      <c r="J19" s="175">
        <v>0</v>
      </c>
      <c r="K19" s="176">
        <f>ROUND(E19*J19,2)</f>
        <v>0</v>
      </c>
      <c r="L19" s="176">
        <v>21</v>
      </c>
      <c r="M19" s="176">
        <f>G19*(1+L19/100)</f>
        <v>0</v>
      </c>
      <c r="N19" s="176">
        <v>0.2</v>
      </c>
      <c r="O19" s="176">
        <f>ROUND(E19*N19,2)</f>
        <v>48.02</v>
      </c>
      <c r="P19" s="176">
        <v>0</v>
      </c>
      <c r="Q19" s="176">
        <f>ROUND(E19*P19,2)</f>
        <v>0</v>
      </c>
      <c r="R19" s="176" t="s">
        <v>144</v>
      </c>
      <c r="S19" s="177" t="s">
        <v>121</v>
      </c>
      <c r="T19" s="156">
        <v>0</v>
      </c>
      <c r="U19" s="156">
        <f>ROUND(E19*T19,2)</f>
        <v>0</v>
      </c>
      <c r="V19" s="156"/>
      <c r="W19" s="156" t="s">
        <v>146</v>
      </c>
      <c r="X19" s="147"/>
      <c r="Y19" s="147"/>
      <c r="Z19" s="147"/>
      <c r="AA19" s="147"/>
      <c r="AB19" s="147"/>
      <c r="AC19" s="147"/>
      <c r="AD19" s="147"/>
      <c r="AE19" s="147"/>
      <c r="AF19" s="147" t="s">
        <v>147</v>
      </c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</row>
    <row r="20" spans="1:59">
      <c r="A20" s="158" t="s">
        <v>116</v>
      </c>
      <c r="B20" s="159" t="s">
        <v>74</v>
      </c>
      <c r="C20" s="179" t="s">
        <v>75</v>
      </c>
      <c r="D20" s="160"/>
      <c r="E20" s="161"/>
      <c r="F20" s="162"/>
      <c r="G20" s="162">
        <f>SUMIF(AF21:AF21,"&lt;&gt;NOR",G21:G21)</f>
        <v>0</v>
      </c>
      <c r="H20" s="162"/>
      <c r="I20" s="162">
        <f>SUM(I21:I21)</f>
        <v>0</v>
      </c>
      <c r="J20" s="162"/>
      <c r="K20" s="162">
        <f>SUM(K21:K21)</f>
        <v>53480.59</v>
      </c>
      <c r="L20" s="162"/>
      <c r="M20" s="162">
        <f>SUM(M21:M21)</f>
        <v>0</v>
      </c>
      <c r="N20" s="162"/>
      <c r="O20" s="162">
        <f>SUM(O21:O21)</f>
        <v>0</v>
      </c>
      <c r="P20" s="162"/>
      <c r="Q20" s="162">
        <f>SUM(Q21:Q21)</f>
        <v>0</v>
      </c>
      <c r="R20" s="162"/>
      <c r="S20" s="163"/>
      <c r="T20" s="157"/>
      <c r="U20" s="157">
        <f>SUM(U21:U21)</f>
        <v>92.49</v>
      </c>
      <c r="V20" s="157"/>
      <c r="W20" s="157"/>
      <c r="AF20" t="s">
        <v>117</v>
      </c>
    </row>
    <row r="21" spans="1:59" outlineLevel="1">
      <c r="A21" s="164">
        <v>11</v>
      </c>
      <c r="B21" s="165" t="s">
        <v>157</v>
      </c>
      <c r="C21" s="181" t="s">
        <v>158</v>
      </c>
      <c r="D21" s="166" t="s">
        <v>159</v>
      </c>
      <c r="E21" s="167">
        <v>237.16445999999999</v>
      </c>
      <c r="F21" s="168"/>
      <c r="G21" s="169">
        <f>ROUND(E21*F21,2)</f>
        <v>0</v>
      </c>
      <c r="H21" s="168">
        <v>0</v>
      </c>
      <c r="I21" s="169">
        <f>ROUND(E21*H21,2)</f>
        <v>0</v>
      </c>
      <c r="J21" s="168">
        <v>225.5</v>
      </c>
      <c r="K21" s="169">
        <f>ROUND(E21*J21,2)</f>
        <v>53480.59</v>
      </c>
      <c r="L21" s="169">
        <v>21</v>
      </c>
      <c r="M21" s="169">
        <f>G21*(1+L21/100)</f>
        <v>0</v>
      </c>
      <c r="N21" s="169">
        <v>0</v>
      </c>
      <c r="O21" s="169">
        <f>ROUND(E21*N21,2)</f>
        <v>0</v>
      </c>
      <c r="P21" s="169">
        <v>0</v>
      </c>
      <c r="Q21" s="169">
        <f>ROUND(E21*P21,2)</f>
        <v>0</v>
      </c>
      <c r="R21" s="169"/>
      <c r="S21" s="170" t="s">
        <v>121</v>
      </c>
      <c r="T21" s="156">
        <v>0.39</v>
      </c>
      <c r="U21" s="156">
        <f>ROUND(E21*T21,2)</f>
        <v>92.49</v>
      </c>
      <c r="V21" s="156"/>
      <c r="W21" s="156" t="s">
        <v>160</v>
      </c>
      <c r="X21" s="147"/>
      <c r="Y21" s="147"/>
      <c r="Z21" s="147"/>
      <c r="AA21" s="147"/>
      <c r="AB21" s="147"/>
      <c r="AC21" s="147"/>
      <c r="AD21" s="147"/>
      <c r="AE21" s="147"/>
      <c r="AF21" s="147" t="s">
        <v>161</v>
      </c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</row>
    <row r="22" spans="1:59">
      <c r="A22" s="3"/>
      <c r="B22" s="4"/>
      <c r="C22" s="182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AD22">
        <v>15</v>
      </c>
      <c r="AE22">
        <v>21</v>
      </c>
      <c r="AF22" t="s">
        <v>104</v>
      </c>
    </row>
    <row r="23" spans="1:59">
      <c r="A23" s="150"/>
      <c r="B23" s="151" t="s">
        <v>31</v>
      </c>
      <c r="C23" s="183"/>
      <c r="D23" s="152"/>
      <c r="E23" s="153"/>
      <c r="F23" s="153"/>
      <c r="G23" s="178">
        <f>G8+G14+G20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AD23">
        <f>SUMIF(L7:L21,AD22,G7:G21)</f>
        <v>0</v>
      </c>
      <c r="AE23">
        <f>SUMIF(L7:L21,AE22,G7:G21)</f>
        <v>0</v>
      </c>
      <c r="AF23" t="s">
        <v>187</v>
      </c>
    </row>
    <row r="24" spans="1:59">
      <c r="A24" s="3"/>
      <c r="B24" s="4"/>
      <c r="C24" s="182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59">
      <c r="A25" s="3"/>
      <c r="B25" s="4"/>
      <c r="C25" s="182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59">
      <c r="A26" s="263" t="s">
        <v>188</v>
      </c>
      <c r="B26" s="263"/>
      <c r="C26" s="264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59">
      <c r="A27" s="240"/>
      <c r="B27" s="241"/>
      <c r="C27" s="242"/>
      <c r="D27" s="241"/>
      <c r="E27" s="241"/>
      <c r="F27" s="241"/>
      <c r="G27" s="24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AF27" t="s">
        <v>189</v>
      </c>
    </row>
    <row r="28" spans="1:59">
      <c r="A28" s="244"/>
      <c r="B28" s="245"/>
      <c r="C28" s="246"/>
      <c r="D28" s="245"/>
      <c r="E28" s="245"/>
      <c r="F28" s="245"/>
      <c r="G28" s="24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59">
      <c r="A29" s="244"/>
      <c r="B29" s="245"/>
      <c r="C29" s="246"/>
      <c r="D29" s="245"/>
      <c r="E29" s="245"/>
      <c r="F29" s="245"/>
      <c r="G29" s="24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59">
      <c r="A30" s="244"/>
      <c r="B30" s="245"/>
      <c r="C30" s="246"/>
      <c r="D30" s="245"/>
      <c r="E30" s="245"/>
      <c r="F30" s="245"/>
      <c r="G30" s="24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59">
      <c r="A31" s="248"/>
      <c r="B31" s="249"/>
      <c r="C31" s="250"/>
      <c r="D31" s="249"/>
      <c r="E31" s="249"/>
      <c r="F31" s="249"/>
      <c r="G31" s="25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59">
      <c r="A32" s="3"/>
      <c r="B32" s="4"/>
      <c r="C32" s="182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3:32">
      <c r="C33" s="184"/>
      <c r="D33" s="10"/>
      <c r="AF33" t="s">
        <v>190</v>
      </c>
    </row>
    <row r="34" spans="3:32">
      <c r="D34" s="10"/>
    </row>
    <row r="35" spans="3:32">
      <c r="D35" s="10"/>
    </row>
    <row r="36" spans="3:32">
      <c r="D36" s="10"/>
    </row>
    <row r="37" spans="3:32">
      <c r="D37" s="10"/>
    </row>
    <row r="38" spans="3:32">
      <c r="D38" s="10"/>
    </row>
    <row r="39" spans="3:32">
      <c r="D39" s="10"/>
    </row>
    <row r="40" spans="3:32">
      <c r="D40" s="10"/>
    </row>
    <row r="41" spans="3:32">
      <c r="D41" s="10"/>
    </row>
    <row r="42" spans="3:32">
      <c r="D42" s="10"/>
    </row>
    <row r="43" spans="3:32">
      <c r="D43" s="10"/>
    </row>
    <row r="44" spans="3:32">
      <c r="D44" s="10"/>
    </row>
    <row r="45" spans="3:32">
      <c r="D45" s="10"/>
    </row>
    <row r="46" spans="3:32">
      <c r="D46" s="10"/>
    </row>
    <row r="47" spans="3:32">
      <c r="D47" s="10"/>
    </row>
    <row r="48" spans="3:32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27:G31"/>
    <mergeCell ref="A1:G1"/>
    <mergeCell ref="C2:G2"/>
    <mergeCell ref="C3:G3"/>
    <mergeCell ref="C4:G4"/>
    <mergeCell ref="A26:C2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56</vt:i4>
      </vt:variant>
    </vt:vector>
  </HeadingPairs>
  <TitlesOfParts>
    <vt:vector size="63" baseType="lpstr">
      <vt:lpstr>Stavba</vt:lpstr>
      <vt:lpstr>VzorPolozky</vt:lpstr>
      <vt:lpstr>SO 01 2020054 Pol</vt:lpstr>
      <vt:lpstr>SO 02 2020064 Pol</vt:lpstr>
      <vt:lpstr>SO 03 2020064 Pol</vt:lpstr>
      <vt:lpstr>SO 04 2020064 Pol</vt:lpstr>
      <vt:lpstr>SO 05 2020064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2020054 Pol'!Názvy_tisku</vt:lpstr>
      <vt:lpstr>'SO 02 2020064 Pol'!Názvy_tisku</vt:lpstr>
      <vt:lpstr>'SO 03 2020064 Pol'!Názvy_tisku</vt:lpstr>
      <vt:lpstr>'SO 04 2020064 Pol'!Názvy_tisku</vt:lpstr>
      <vt:lpstr>'SO 05 2020064 Pol'!Názvy_tisku</vt:lpstr>
      <vt:lpstr>oadresa</vt:lpstr>
      <vt:lpstr>Stavba!Objednatel</vt:lpstr>
      <vt:lpstr>Stavba!Objekt</vt:lpstr>
      <vt:lpstr>'SO 01 2020054 Pol'!Oblast_tisku</vt:lpstr>
      <vt:lpstr>'SO 02 2020064 Pol'!Oblast_tisku</vt:lpstr>
      <vt:lpstr>'SO 03 2020064 Pol'!Oblast_tisku</vt:lpstr>
      <vt:lpstr>'SO 04 2020064 Pol'!Oblast_tisku</vt:lpstr>
      <vt:lpstr>'SO 05 2020064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PC</cp:lastModifiedBy>
  <cp:lastPrinted>2019-03-19T12:27:02Z</cp:lastPrinted>
  <dcterms:created xsi:type="dcterms:W3CDTF">2009-04-08T07:15:50Z</dcterms:created>
  <dcterms:modified xsi:type="dcterms:W3CDTF">2020-07-10T10:45:06Z</dcterms:modified>
</cp:coreProperties>
</file>