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28680" yWindow="-120" windowWidth="25440" windowHeight="15840"/>
  </bookViews>
  <sheets>
    <sheet name="Stavba" sheetId="1" r:id="rId1"/>
    <sheet name="VzorPolozky" sheetId="10" state="hidden" r:id="rId2"/>
    <sheet name="SO.01 2020060 Pol" sheetId="12" r:id="rId3"/>
    <sheet name="SO.02 2020060 Pol" sheetId="13" r:id="rId4"/>
    <sheet name="SO.03 2020060 Pol" sheetId="14" r:id="rId5"/>
    <sheet name="SO.04 2020060 Pol" sheetId="15" r:id="rId6"/>
    <sheet name="SO.05 2020060 Pol" sheetId="16" r:id="rId7"/>
    <sheet name="SO.06 2020060 Pol" sheetId="17" r:id="rId8"/>
    <sheet name="SO.07 2020060 Pol" sheetId="18" r:id="rId9"/>
  </sheets>
  <externalReferences>
    <externalReference r:id="rId10"/>
  </externalReferences>
  <definedNames>
    <definedName name="CelkemDPHVypocet" localSheetId="0">Stavba!$H$54</definedName>
    <definedName name="CenaCelkem">Stavba!$G$29</definedName>
    <definedName name="CenaCelkemBezDPH">Stavba!$G$28</definedName>
    <definedName name="CenaCelkemVypocet" localSheetId="0">Stavba!$I$54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Stavba!$E$13:$G$13</definedName>
    <definedName name="DPHSni">Stavba!$G$24</definedName>
    <definedName name="DPHZakl">Stavba!$G$26</definedName>
    <definedName name="dpsc" localSheetId="0">Stavba!$D$13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2">'SO.01 2020060 Pol'!$1:$7</definedName>
    <definedName name="_xlnm.Print_Titles" localSheetId="3">'SO.02 2020060 Pol'!$1:$7</definedName>
    <definedName name="_xlnm.Print_Titles" localSheetId="4">'SO.03 2020060 Pol'!$1:$7</definedName>
    <definedName name="_xlnm.Print_Titles" localSheetId="5">'SO.04 2020060 Pol'!$1:$7</definedName>
    <definedName name="_xlnm.Print_Titles" localSheetId="6">'SO.05 2020060 Pol'!$1:$7</definedName>
    <definedName name="_xlnm.Print_Titles" localSheetId="7">'SO.06 2020060 Pol'!$1:$7</definedName>
    <definedName name="_xlnm.Print_Titles" localSheetId="8">'SO.07 2020060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'SO.01 2020060 Pol'!$A$1:$W$55</definedName>
    <definedName name="_xlnm.Print_Area" localSheetId="3">'SO.02 2020060 Pol'!$A$1:$W$72</definedName>
    <definedName name="_xlnm.Print_Area" localSheetId="4">'SO.03 2020060 Pol'!$A$1:$W$73</definedName>
    <definedName name="_xlnm.Print_Area" localSheetId="5">'SO.04 2020060 Pol'!$A$1:$W$29</definedName>
    <definedName name="_xlnm.Print_Area" localSheetId="6">'SO.05 2020060 Pol'!$A$1:$W$76</definedName>
    <definedName name="_xlnm.Print_Area" localSheetId="7">'SO.06 2020060 Pol'!$A$1:$W$33</definedName>
    <definedName name="_xlnm.Print_Area" localSheetId="8">'SO.07 2020060 Pol'!$A$1:$W$42</definedName>
    <definedName name="_xlnm.Print_Area" localSheetId="0">Stavba!$A$1:$J$77</definedName>
    <definedName name="odic" localSheetId="0">Stavba!$I$6</definedName>
    <definedName name="oico" localSheetId="0">Stavba!$I$5</definedName>
    <definedName name="omisto" localSheetId="0">Stavba!$E$7</definedName>
    <definedName name="onazev" localSheetId="0">Stavba!$D$6</definedName>
    <definedName name="opsc" localSheetId="0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Stavba!$F$54</definedName>
    <definedName name="ZakladDPHZakl">Stavba!$G$25</definedName>
    <definedName name="ZakladDPHZaklVypocet" localSheetId="0">Stavba!$G$54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2451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8"/>
  <c r="M9" s="1"/>
  <c r="I9"/>
  <c r="K9"/>
  <c r="O9"/>
  <c r="Q9"/>
  <c r="U9"/>
  <c r="G10"/>
  <c r="M10" s="1"/>
  <c r="I10"/>
  <c r="K10"/>
  <c r="O10"/>
  <c r="Q10"/>
  <c r="U10"/>
  <c r="G11"/>
  <c r="I11"/>
  <c r="K11"/>
  <c r="M11"/>
  <c r="O11"/>
  <c r="Q11"/>
  <c r="U11"/>
  <c r="G12"/>
  <c r="M12" s="1"/>
  <c r="I12"/>
  <c r="K12"/>
  <c r="O12"/>
  <c r="Q12"/>
  <c r="U12"/>
  <c r="G13"/>
  <c r="M13" s="1"/>
  <c r="I13"/>
  <c r="K13"/>
  <c r="O13"/>
  <c r="Q13"/>
  <c r="U13"/>
  <c r="G15"/>
  <c r="I15"/>
  <c r="K15"/>
  <c r="M15"/>
  <c r="O15"/>
  <c r="Q15"/>
  <c r="U15"/>
  <c r="G16"/>
  <c r="M16" s="1"/>
  <c r="I16"/>
  <c r="K16"/>
  <c r="O16"/>
  <c r="Q16"/>
  <c r="U16"/>
  <c r="G17"/>
  <c r="M17" s="1"/>
  <c r="I17"/>
  <c r="K17"/>
  <c r="O17"/>
  <c r="Q17"/>
  <c r="U17"/>
  <c r="G18"/>
  <c r="M18" s="1"/>
  <c r="I18"/>
  <c r="K18"/>
  <c r="O18"/>
  <c r="Q18"/>
  <c r="U18"/>
  <c r="G19"/>
  <c r="I19"/>
  <c r="K19"/>
  <c r="M19"/>
  <c r="O19"/>
  <c r="Q19"/>
  <c r="U19"/>
  <c r="G20"/>
  <c r="M20" s="1"/>
  <c r="I20"/>
  <c r="K20"/>
  <c r="O20"/>
  <c r="Q20"/>
  <c r="U20"/>
  <c r="G21"/>
  <c r="M21" s="1"/>
  <c r="I21"/>
  <c r="K21"/>
  <c r="O21"/>
  <c r="Q21"/>
  <c r="U21"/>
  <c r="G23"/>
  <c r="M23" s="1"/>
  <c r="I23"/>
  <c r="K23"/>
  <c r="O23"/>
  <c r="Q23"/>
  <c r="U23"/>
  <c r="G24"/>
  <c r="M24" s="1"/>
  <c r="I24"/>
  <c r="K24"/>
  <c r="O24"/>
  <c r="Q24"/>
  <c r="U24"/>
  <c r="G25"/>
  <c r="M25" s="1"/>
  <c r="I25"/>
  <c r="K25"/>
  <c r="O25"/>
  <c r="Q25"/>
  <c r="U25"/>
  <c r="G27"/>
  <c r="M27" s="1"/>
  <c r="I27"/>
  <c r="K27"/>
  <c r="O27"/>
  <c r="Q27"/>
  <c r="U27"/>
  <c r="G28"/>
  <c r="M28" s="1"/>
  <c r="I28"/>
  <c r="K28"/>
  <c r="O28"/>
  <c r="Q28"/>
  <c r="U28"/>
  <c r="G29"/>
  <c r="M29" s="1"/>
  <c r="I29"/>
  <c r="K29"/>
  <c r="O29"/>
  <c r="Q29"/>
  <c r="U29"/>
  <c r="G30"/>
  <c r="M30" s="1"/>
  <c r="I30"/>
  <c r="K30"/>
  <c r="O30"/>
  <c r="Q30"/>
  <c r="U30"/>
  <c r="AD32"/>
  <c r="F52" i="1" s="1"/>
  <c r="K8" i="17"/>
  <c r="U8"/>
  <c r="G9"/>
  <c r="G8" s="1"/>
  <c r="I9"/>
  <c r="I8" s="1"/>
  <c r="K9"/>
  <c r="O9"/>
  <c r="O8" s="1"/>
  <c r="Q9"/>
  <c r="Q8" s="1"/>
  <c r="U9"/>
  <c r="G11"/>
  <c r="M11" s="1"/>
  <c r="I11"/>
  <c r="K11"/>
  <c r="O11"/>
  <c r="Q11"/>
  <c r="U11"/>
  <c r="G12"/>
  <c r="M12" s="1"/>
  <c r="I12"/>
  <c r="K12"/>
  <c r="O12"/>
  <c r="Q12"/>
  <c r="U12"/>
  <c r="U10" s="1"/>
  <c r="G14"/>
  <c r="M14" s="1"/>
  <c r="I14"/>
  <c r="K14"/>
  <c r="O14"/>
  <c r="Q14"/>
  <c r="U14"/>
  <c r="G16"/>
  <c r="M16" s="1"/>
  <c r="M15" s="1"/>
  <c r="I16"/>
  <c r="I15" s="1"/>
  <c r="K16"/>
  <c r="K15" s="1"/>
  <c r="O16"/>
  <c r="O15" s="1"/>
  <c r="Q16"/>
  <c r="Q15" s="1"/>
  <c r="U16"/>
  <c r="U15" s="1"/>
  <c r="G18"/>
  <c r="M18" s="1"/>
  <c r="I18"/>
  <c r="K18"/>
  <c r="O18"/>
  <c r="Q18"/>
  <c r="U18"/>
  <c r="G19"/>
  <c r="M19" s="1"/>
  <c r="I19"/>
  <c r="K19"/>
  <c r="O19"/>
  <c r="Q19"/>
  <c r="U19"/>
  <c r="G20"/>
  <c r="M20" s="1"/>
  <c r="I20"/>
  <c r="K20"/>
  <c r="O20"/>
  <c r="Q20"/>
  <c r="U20"/>
  <c r="G21"/>
  <c r="M21" s="1"/>
  <c r="I21"/>
  <c r="K21"/>
  <c r="O21"/>
  <c r="Q21"/>
  <c r="U21"/>
  <c r="AD23"/>
  <c r="F50" i="1" s="1"/>
  <c r="G9" i="16"/>
  <c r="M9" s="1"/>
  <c r="I9"/>
  <c r="K9"/>
  <c r="O9"/>
  <c r="Q9"/>
  <c r="U9"/>
  <c r="G10"/>
  <c r="M10" s="1"/>
  <c r="I10"/>
  <c r="K10"/>
  <c r="K8" s="1"/>
  <c r="O10"/>
  <c r="O8" s="1"/>
  <c r="Q10"/>
  <c r="U10"/>
  <c r="U8" s="1"/>
  <c r="G12"/>
  <c r="M12" s="1"/>
  <c r="I12"/>
  <c r="K12"/>
  <c r="O12"/>
  <c r="Q12"/>
  <c r="U12"/>
  <c r="G13"/>
  <c r="M13" s="1"/>
  <c r="I13"/>
  <c r="K13"/>
  <c r="O13"/>
  <c r="Q13"/>
  <c r="U13"/>
  <c r="G14"/>
  <c r="I14"/>
  <c r="K14"/>
  <c r="M14"/>
  <c r="O14"/>
  <c r="Q14"/>
  <c r="U14"/>
  <c r="G15"/>
  <c r="M15" s="1"/>
  <c r="I15"/>
  <c r="K15"/>
  <c r="O15"/>
  <c r="Q15"/>
  <c r="U15"/>
  <c r="G21"/>
  <c r="M21" s="1"/>
  <c r="I21"/>
  <c r="K21"/>
  <c r="O21"/>
  <c r="Q21"/>
  <c r="U21"/>
  <c r="G27"/>
  <c r="M27" s="1"/>
  <c r="I27"/>
  <c r="K27"/>
  <c r="O27"/>
  <c r="Q27"/>
  <c r="U27"/>
  <c r="G29"/>
  <c r="I29"/>
  <c r="K29"/>
  <c r="M29"/>
  <c r="O29"/>
  <c r="Q29"/>
  <c r="U29"/>
  <c r="G30"/>
  <c r="I30"/>
  <c r="K30"/>
  <c r="M30"/>
  <c r="O30"/>
  <c r="Q30"/>
  <c r="U30"/>
  <c r="G31"/>
  <c r="M31" s="1"/>
  <c r="I31"/>
  <c r="K31"/>
  <c r="O31"/>
  <c r="Q31"/>
  <c r="U31"/>
  <c r="G32"/>
  <c r="M32" s="1"/>
  <c r="I32"/>
  <c r="K32"/>
  <c r="O32"/>
  <c r="Q32"/>
  <c r="U32"/>
  <c r="G33"/>
  <c r="M33" s="1"/>
  <c r="I33"/>
  <c r="K33"/>
  <c r="O33"/>
  <c r="Q33"/>
  <c r="U33"/>
  <c r="G34"/>
  <c r="I34"/>
  <c r="K34"/>
  <c r="M34"/>
  <c r="O34"/>
  <c r="Q34"/>
  <c r="U34"/>
  <c r="G35"/>
  <c r="M35" s="1"/>
  <c r="I35"/>
  <c r="K35"/>
  <c r="O35"/>
  <c r="Q35"/>
  <c r="U35"/>
  <c r="G36"/>
  <c r="M36" s="1"/>
  <c r="I36"/>
  <c r="K36"/>
  <c r="O36"/>
  <c r="Q36"/>
  <c r="U36"/>
  <c r="G37"/>
  <c r="M37" s="1"/>
  <c r="I37"/>
  <c r="K37"/>
  <c r="O37"/>
  <c r="Q37"/>
  <c r="U37"/>
  <c r="G38"/>
  <c r="M38" s="1"/>
  <c r="I38"/>
  <c r="K38"/>
  <c r="O38"/>
  <c r="Q38"/>
  <c r="U38"/>
  <c r="G39"/>
  <c r="I39"/>
  <c r="K39"/>
  <c r="M39"/>
  <c r="O39"/>
  <c r="Q39"/>
  <c r="U39"/>
  <c r="G40"/>
  <c r="M40" s="1"/>
  <c r="I40"/>
  <c r="K40"/>
  <c r="O40"/>
  <c r="Q40"/>
  <c r="U40"/>
  <c r="G44"/>
  <c r="M44" s="1"/>
  <c r="I44"/>
  <c r="K44"/>
  <c r="O44"/>
  <c r="Q44"/>
  <c r="U44"/>
  <c r="G48"/>
  <c r="M48" s="1"/>
  <c r="I48"/>
  <c r="K48"/>
  <c r="O48"/>
  <c r="Q48"/>
  <c r="U48"/>
  <c r="G49"/>
  <c r="I49"/>
  <c r="K49"/>
  <c r="M49"/>
  <c r="O49"/>
  <c r="Q49"/>
  <c r="U49"/>
  <c r="G50"/>
  <c r="M50" s="1"/>
  <c r="I50"/>
  <c r="K50"/>
  <c r="O50"/>
  <c r="Q50"/>
  <c r="U50"/>
  <c r="G51"/>
  <c r="M51" s="1"/>
  <c r="I51"/>
  <c r="K51"/>
  <c r="O51"/>
  <c r="Q51"/>
  <c r="U51"/>
  <c r="G52"/>
  <c r="M52" s="1"/>
  <c r="I52"/>
  <c r="K52"/>
  <c r="O52"/>
  <c r="Q52"/>
  <c r="U52"/>
  <c r="G54"/>
  <c r="I54"/>
  <c r="I53" s="1"/>
  <c r="K54"/>
  <c r="M54"/>
  <c r="O54"/>
  <c r="Q54"/>
  <c r="Q53" s="1"/>
  <c r="U54"/>
  <c r="G55"/>
  <c r="M55" s="1"/>
  <c r="I55"/>
  <c r="K55"/>
  <c r="O55"/>
  <c r="Q55"/>
  <c r="U55"/>
  <c r="G57"/>
  <c r="M57" s="1"/>
  <c r="I57"/>
  <c r="K57"/>
  <c r="O57"/>
  <c r="Q57"/>
  <c r="U57"/>
  <c r="G58"/>
  <c r="M58" s="1"/>
  <c r="I58"/>
  <c r="K58"/>
  <c r="O58"/>
  <c r="Q58"/>
  <c r="U58"/>
  <c r="G59"/>
  <c r="M59" s="1"/>
  <c r="I59"/>
  <c r="K59"/>
  <c r="O59"/>
  <c r="Q59"/>
  <c r="U59"/>
  <c r="G60"/>
  <c r="M60" s="1"/>
  <c r="I60"/>
  <c r="K60"/>
  <c r="O60"/>
  <c r="Q60"/>
  <c r="U60"/>
  <c r="G61"/>
  <c r="I61"/>
  <c r="K61"/>
  <c r="M61"/>
  <c r="O61"/>
  <c r="Q61"/>
  <c r="U61"/>
  <c r="G63"/>
  <c r="G62" s="1"/>
  <c r="I75" i="1" s="1"/>
  <c r="I63" i="16"/>
  <c r="I62" s="1"/>
  <c r="K63"/>
  <c r="K62" s="1"/>
  <c r="O63"/>
  <c r="O62" s="1"/>
  <c r="Q63"/>
  <c r="Q62" s="1"/>
  <c r="U63"/>
  <c r="U62" s="1"/>
  <c r="AD66"/>
  <c r="F48" i="1" s="1"/>
  <c r="G9" i="15"/>
  <c r="M9" s="1"/>
  <c r="I9"/>
  <c r="K9"/>
  <c r="O9"/>
  <c r="Q9"/>
  <c r="U9"/>
  <c r="G10"/>
  <c r="M10" s="1"/>
  <c r="I10"/>
  <c r="K10"/>
  <c r="O10"/>
  <c r="Q10"/>
  <c r="U10"/>
  <c r="G11"/>
  <c r="M11" s="1"/>
  <c r="I11"/>
  <c r="K11"/>
  <c r="O11"/>
  <c r="Q11"/>
  <c r="U11"/>
  <c r="G13"/>
  <c r="G12" s="1"/>
  <c r="I13"/>
  <c r="I12" s="1"/>
  <c r="K13"/>
  <c r="K12" s="1"/>
  <c r="O13"/>
  <c r="O12" s="1"/>
  <c r="Q13"/>
  <c r="Q12" s="1"/>
  <c r="U13"/>
  <c r="U12" s="1"/>
  <c r="G15"/>
  <c r="M15" s="1"/>
  <c r="I15"/>
  <c r="I14" s="1"/>
  <c r="K15"/>
  <c r="O15"/>
  <c r="Q15"/>
  <c r="U15"/>
  <c r="G16"/>
  <c r="M16" s="1"/>
  <c r="I16"/>
  <c r="K16"/>
  <c r="O16"/>
  <c r="Q16"/>
  <c r="U16"/>
  <c r="G17"/>
  <c r="M17" s="1"/>
  <c r="I17"/>
  <c r="K17"/>
  <c r="O17"/>
  <c r="Q17"/>
  <c r="U17"/>
  <c r="AD19"/>
  <c r="F46" i="1" s="1"/>
  <c r="G9" i="14"/>
  <c r="M9" s="1"/>
  <c r="I9"/>
  <c r="K9"/>
  <c r="O9"/>
  <c r="Q9"/>
  <c r="U9"/>
  <c r="G10"/>
  <c r="M10" s="1"/>
  <c r="I10"/>
  <c r="K10"/>
  <c r="O10"/>
  <c r="Q10"/>
  <c r="U10"/>
  <c r="G11"/>
  <c r="M11" s="1"/>
  <c r="I11"/>
  <c r="K11"/>
  <c r="O11"/>
  <c r="Q11"/>
  <c r="U11"/>
  <c r="G12"/>
  <c r="M12" s="1"/>
  <c r="I12"/>
  <c r="K12"/>
  <c r="O12"/>
  <c r="Q12"/>
  <c r="U12"/>
  <c r="G13"/>
  <c r="I13"/>
  <c r="K13"/>
  <c r="M13"/>
  <c r="O13"/>
  <c r="Q13"/>
  <c r="U13"/>
  <c r="G14"/>
  <c r="M14" s="1"/>
  <c r="I14"/>
  <c r="K14"/>
  <c r="O14"/>
  <c r="Q14"/>
  <c r="U14"/>
  <c r="G15"/>
  <c r="M15" s="1"/>
  <c r="I15"/>
  <c r="K15"/>
  <c r="O15"/>
  <c r="Q15"/>
  <c r="U15"/>
  <c r="G17"/>
  <c r="M17" s="1"/>
  <c r="I17"/>
  <c r="K17"/>
  <c r="O17"/>
  <c r="Q17"/>
  <c r="U17"/>
  <c r="G18"/>
  <c r="I18"/>
  <c r="K18"/>
  <c r="M18"/>
  <c r="O18"/>
  <c r="Q18"/>
  <c r="U18"/>
  <c r="G19"/>
  <c r="M19" s="1"/>
  <c r="I19"/>
  <c r="K19"/>
  <c r="O19"/>
  <c r="Q19"/>
  <c r="U19"/>
  <c r="G20"/>
  <c r="M20" s="1"/>
  <c r="I20"/>
  <c r="K20"/>
  <c r="O20"/>
  <c r="Q20"/>
  <c r="U20"/>
  <c r="G22"/>
  <c r="M22" s="1"/>
  <c r="I22"/>
  <c r="K22"/>
  <c r="O22"/>
  <c r="Q22"/>
  <c r="U22"/>
  <c r="G23"/>
  <c r="M23" s="1"/>
  <c r="I23"/>
  <c r="K23"/>
  <c r="O23"/>
  <c r="Q23"/>
  <c r="U23"/>
  <c r="G24"/>
  <c r="M24" s="1"/>
  <c r="I24"/>
  <c r="K24"/>
  <c r="O24"/>
  <c r="Q24"/>
  <c r="U24"/>
  <c r="G25"/>
  <c r="M25" s="1"/>
  <c r="I25"/>
  <c r="K25"/>
  <c r="O25"/>
  <c r="Q25"/>
  <c r="U25"/>
  <c r="G26"/>
  <c r="M26" s="1"/>
  <c r="I26"/>
  <c r="K26"/>
  <c r="O26"/>
  <c r="Q26"/>
  <c r="U26"/>
  <c r="G28"/>
  <c r="M28" s="1"/>
  <c r="I28"/>
  <c r="K28"/>
  <c r="O28"/>
  <c r="Q28"/>
  <c r="U28"/>
  <c r="G29"/>
  <c r="M29" s="1"/>
  <c r="I29"/>
  <c r="K29"/>
  <c r="O29"/>
  <c r="Q29"/>
  <c r="U29"/>
  <c r="G30"/>
  <c r="M30" s="1"/>
  <c r="I30"/>
  <c r="K30"/>
  <c r="O30"/>
  <c r="Q30"/>
  <c r="U30"/>
  <c r="G31"/>
  <c r="I31"/>
  <c r="K31"/>
  <c r="M31"/>
  <c r="O31"/>
  <c r="Q31"/>
  <c r="U31"/>
  <c r="G33"/>
  <c r="M33" s="1"/>
  <c r="I33"/>
  <c r="K33"/>
  <c r="O33"/>
  <c r="Q33"/>
  <c r="U33"/>
  <c r="G34"/>
  <c r="M34" s="1"/>
  <c r="I34"/>
  <c r="K34"/>
  <c r="O34"/>
  <c r="Q34"/>
  <c r="U34"/>
  <c r="G35"/>
  <c r="M35" s="1"/>
  <c r="I35"/>
  <c r="K35"/>
  <c r="O35"/>
  <c r="Q35"/>
  <c r="U35"/>
  <c r="G36"/>
  <c r="M36" s="1"/>
  <c r="I36"/>
  <c r="K36"/>
  <c r="O36"/>
  <c r="Q36"/>
  <c r="U36"/>
  <c r="G38"/>
  <c r="M38" s="1"/>
  <c r="I38"/>
  <c r="K38"/>
  <c r="O38"/>
  <c r="Q38"/>
  <c r="U38"/>
  <c r="G40"/>
  <c r="I40"/>
  <c r="K40"/>
  <c r="M40"/>
  <c r="O40"/>
  <c r="Q40"/>
  <c r="U40"/>
  <c r="G41"/>
  <c r="M41" s="1"/>
  <c r="I41"/>
  <c r="K41"/>
  <c r="O41"/>
  <c r="Q41"/>
  <c r="U41"/>
  <c r="G42"/>
  <c r="M42" s="1"/>
  <c r="I42"/>
  <c r="K42"/>
  <c r="O42"/>
  <c r="Q42"/>
  <c r="U42"/>
  <c r="G43"/>
  <c r="M43" s="1"/>
  <c r="I43"/>
  <c r="K43"/>
  <c r="O43"/>
  <c r="Q43"/>
  <c r="U43"/>
  <c r="G45"/>
  <c r="I45"/>
  <c r="K45"/>
  <c r="O45"/>
  <c r="Q45"/>
  <c r="U45"/>
  <c r="G46"/>
  <c r="M46" s="1"/>
  <c r="I46"/>
  <c r="K46"/>
  <c r="O46"/>
  <c r="Q46"/>
  <c r="U46"/>
  <c r="G47"/>
  <c r="M47" s="1"/>
  <c r="I47"/>
  <c r="K47"/>
  <c r="O47"/>
  <c r="Q47"/>
  <c r="U47"/>
  <c r="G48"/>
  <c r="M48" s="1"/>
  <c r="I48"/>
  <c r="K48"/>
  <c r="O48"/>
  <c r="Q48"/>
  <c r="U48"/>
  <c r="G49"/>
  <c r="M49" s="1"/>
  <c r="I49"/>
  <c r="K49"/>
  <c r="O49"/>
  <c r="Q49"/>
  <c r="U49"/>
  <c r="G50"/>
  <c r="I50"/>
  <c r="K50"/>
  <c r="M50"/>
  <c r="O50"/>
  <c r="Q50"/>
  <c r="U50"/>
  <c r="G51"/>
  <c r="M51" s="1"/>
  <c r="I51"/>
  <c r="K51"/>
  <c r="O51"/>
  <c r="Q51"/>
  <c r="U51"/>
  <c r="G52"/>
  <c r="M52" s="1"/>
  <c r="I52"/>
  <c r="K52"/>
  <c r="O52"/>
  <c r="Q52"/>
  <c r="U52"/>
  <c r="G53"/>
  <c r="M53" s="1"/>
  <c r="I53"/>
  <c r="K53"/>
  <c r="O53"/>
  <c r="Q53"/>
  <c r="U53"/>
  <c r="G54"/>
  <c r="I54"/>
  <c r="K54"/>
  <c r="M54"/>
  <c r="O54"/>
  <c r="Q54"/>
  <c r="U54"/>
  <c r="G55"/>
  <c r="G56"/>
  <c r="M56" s="1"/>
  <c r="M55" s="1"/>
  <c r="I56"/>
  <c r="I55" s="1"/>
  <c r="K56"/>
  <c r="K55" s="1"/>
  <c r="O56"/>
  <c r="O55" s="1"/>
  <c r="Q56"/>
  <c r="Q55" s="1"/>
  <c r="U56"/>
  <c r="U55" s="1"/>
  <c r="G58"/>
  <c r="M58" s="1"/>
  <c r="I58"/>
  <c r="K58"/>
  <c r="O58"/>
  <c r="Q58"/>
  <c r="U58"/>
  <c r="G59"/>
  <c r="M59" s="1"/>
  <c r="I59"/>
  <c r="K59"/>
  <c r="O59"/>
  <c r="Q59"/>
  <c r="U59"/>
  <c r="G60"/>
  <c r="M60" s="1"/>
  <c r="I60"/>
  <c r="K60"/>
  <c r="O60"/>
  <c r="Q60"/>
  <c r="U60"/>
  <c r="G61"/>
  <c r="M61" s="1"/>
  <c r="I61"/>
  <c r="K61"/>
  <c r="O61"/>
  <c r="Q61"/>
  <c r="U61"/>
  <c r="AD63"/>
  <c r="F44" i="1" s="1"/>
  <c r="G9" i="13"/>
  <c r="M9" s="1"/>
  <c r="I9"/>
  <c r="K9"/>
  <c r="O9"/>
  <c r="Q9"/>
  <c r="U9"/>
  <c r="G10"/>
  <c r="M10" s="1"/>
  <c r="I10"/>
  <c r="K10"/>
  <c r="O10"/>
  <c r="Q10"/>
  <c r="U10"/>
  <c r="G11"/>
  <c r="M11" s="1"/>
  <c r="I11"/>
  <c r="K11"/>
  <c r="O11"/>
  <c r="Q11"/>
  <c r="U11"/>
  <c r="G12"/>
  <c r="M12" s="1"/>
  <c r="I12"/>
  <c r="K12"/>
  <c r="O12"/>
  <c r="Q12"/>
  <c r="U12"/>
  <c r="G13"/>
  <c r="M13" s="1"/>
  <c r="I13"/>
  <c r="K13"/>
  <c r="O13"/>
  <c r="Q13"/>
  <c r="U13"/>
  <c r="G14"/>
  <c r="M14" s="1"/>
  <c r="I14"/>
  <c r="K14"/>
  <c r="O14"/>
  <c r="Q14"/>
  <c r="U14"/>
  <c r="G15"/>
  <c r="M15" s="1"/>
  <c r="I15"/>
  <c r="K15"/>
  <c r="O15"/>
  <c r="Q15"/>
  <c r="U15"/>
  <c r="G16"/>
  <c r="M16" s="1"/>
  <c r="I16"/>
  <c r="K16"/>
  <c r="O16"/>
  <c r="Q16"/>
  <c r="U16"/>
  <c r="G17"/>
  <c r="I17"/>
  <c r="K17"/>
  <c r="M17"/>
  <c r="O17"/>
  <c r="Q17"/>
  <c r="U17"/>
  <c r="G18"/>
  <c r="M18" s="1"/>
  <c r="I18"/>
  <c r="K18"/>
  <c r="O18"/>
  <c r="Q18"/>
  <c r="U18"/>
  <c r="G20"/>
  <c r="I20"/>
  <c r="K20"/>
  <c r="O20"/>
  <c r="Q20"/>
  <c r="U20"/>
  <c r="G21"/>
  <c r="M21" s="1"/>
  <c r="I21"/>
  <c r="K21"/>
  <c r="O21"/>
  <c r="Q21"/>
  <c r="U21"/>
  <c r="G22"/>
  <c r="M22" s="1"/>
  <c r="I22"/>
  <c r="K22"/>
  <c r="O22"/>
  <c r="Q22"/>
  <c r="U22"/>
  <c r="G24"/>
  <c r="M24" s="1"/>
  <c r="I24"/>
  <c r="K24"/>
  <c r="O24"/>
  <c r="Q24"/>
  <c r="U24"/>
  <c r="G26"/>
  <c r="G25" s="1"/>
  <c r="I64" i="1" s="1"/>
  <c r="I26" i="13"/>
  <c r="I25" s="1"/>
  <c r="K26"/>
  <c r="K25" s="1"/>
  <c r="O26"/>
  <c r="O25" s="1"/>
  <c r="Q26"/>
  <c r="Q25" s="1"/>
  <c r="U26"/>
  <c r="U25" s="1"/>
  <c r="G28"/>
  <c r="M28" s="1"/>
  <c r="I28"/>
  <c r="I27" s="1"/>
  <c r="K28"/>
  <c r="O28"/>
  <c r="Q28"/>
  <c r="U28"/>
  <c r="G29"/>
  <c r="M29" s="1"/>
  <c r="I29"/>
  <c r="K29"/>
  <c r="O29"/>
  <c r="Q29"/>
  <c r="U29"/>
  <c r="G30"/>
  <c r="M30" s="1"/>
  <c r="I30"/>
  <c r="K30"/>
  <c r="O30"/>
  <c r="Q30"/>
  <c r="U30"/>
  <c r="G32"/>
  <c r="M32" s="1"/>
  <c r="I32"/>
  <c r="K32"/>
  <c r="O32"/>
  <c r="Q32"/>
  <c r="U32"/>
  <c r="G33"/>
  <c r="M33" s="1"/>
  <c r="I33"/>
  <c r="K33"/>
  <c r="O33"/>
  <c r="Q33"/>
  <c r="U33"/>
  <c r="G34"/>
  <c r="M34" s="1"/>
  <c r="I34"/>
  <c r="K34"/>
  <c r="O34"/>
  <c r="Q34"/>
  <c r="U34"/>
  <c r="G37"/>
  <c r="M37" s="1"/>
  <c r="I37"/>
  <c r="K37"/>
  <c r="O37"/>
  <c r="Q37"/>
  <c r="U37"/>
  <c r="G38"/>
  <c r="M38" s="1"/>
  <c r="I38"/>
  <c r="K38"/>
  <c r="O38"/>
  <c r="Q38"/>
  <c r="U38"/>
  <c r="G39"/>
  <c r="M39" s="1"/>
  <c r="I39"/>
  <c r="K39"/>
  <c r="O39"/>
  <c r="Q39"/>
  <c r="U39"/>
  <c r="I40"/>
  <c r="G41"/>
  <c r="G40" s="1"/>
  <c r="I41"/>
  <c r="K41"/>
  <c r="K40" s="1"/>
  <c r="O41"/>
  <c r="O40" s="1"/>
  <c r="Q41"/>
  <c r="Q40" s="1"/>
  <c r="U41"/>
  <c r="U40" s="1"/>
  <c r="I42"/>
  <c r="G43"/>
  <c r="G42" s="1"/>
  <c r="I70" i="1" s="1"/>
  <c r="I43" i="13"/>
  <c r="K43"/>
  <c r="K42" s="1"/>
  <c r="O43"/>
  <c r="O42" s="1"/>
  <c r="Q43"/>
  <c r="Q42" s="1"/>
  <c r="U43"/>
  <c r="U42" s="1"/>
  <c r="G45"/>
  <c r="I45"/>
  <c r="K45"/>
  <c r="O45"/>
  <c r="Q45"/>
  <c r="U45"/>
  <c r="G46"/>
  <c r="M46" s="1"/>
  <c r="I46"/>
  <c r="K46"/>
  <c r="O46"/>
  <c r="Q46"/>
  <c r="U46"/>
  <c r="G47"/>
  <c r="M47" s="1"/>
  <c r="I47"/>
  <c r="K47"/>
  <c r="O47"/>
  <c r="Q47"/>
  <c r="U47"/>
  <c r="G48"/>
  <c r="M48" s="1"/>
  <c r="I48"/>
  <c r="K48"/>
  <c r="O48"/>
  <c r="Q48"/>
  <c r="U48"/>
  <c r="G49"/>
  <c r="M49" s="1"/>
  <c r="I49"/>
  <c r="K49"/>
  <c r="O49"/>
  <c r="Q49"/>
  <c r="U49"/>
  <c r="G50"/>
  <c r="M50" s="1"/>
  <c r="I50"/>
  <c r="K50"/>
  <c r="O50"/>
  <c r="Q50"/>
  <c r="U50"/>
  <c r="G51"/>
  <c r="M51" s="1"/>
  <c r="I51"/>
  <c r="K51"/>
  <c r="O51"/>
  <c r="Q51"/>
  <c r="U51"/>
  <c r="G52"/>
  <c r="I52"/>
  <c r="K52"/>
  <c r="M52"/>
  <c r="O52"/>
  <c r="Q52"/>
  <c r="U52"/>
  <c r="G54"/>
  <c r="M54" s="1"/>
  <c r="I54"/>
  <c r="K54"/>
  <c r="O54"/>
  <c r="Q54"/>
  <c r="U54"/>
  <c r="G56"/>
  <c r="M56" s="1"/>
  <c r="I56"/>
  <c r="K56"/>
  <c r="O56"/>
  <c r="O53" s="1"/>
  <c r="Q56"/>
  <c r="U56"/>
  <c r="U53" s="1"/>
  <c r="G57"/>
  <c r="I57"/>
  <c r="K57"/>
  <c r="M57"/>
  <c r="O57"/>
  <c r="Q57"/>
  <c r="U57"/>
  <c r="G59"/>
  <c r="M59" s="1"/>
  <c r="I59"/>
  <c r="K59"/>
  <c r="O59"/>
  <c r="Q59"/>
  <c r="U59"/>
  <c r="G60"/>
  <c r="M60" s="1"/>
  <c r="I60"/>
  <c r="K60"/>
  <c r="O60"/>
  <c r="O58" s="1"/>
  <c r="Q60"/>
  <c r="U60"/>
  <c r="U58" s="1"/>
  <c r="AD62"/>
  <c r="F42" i="1" s="1"/>
  <c r="G9" i="12"/>
  <c r="M9" s="1"/>
  <c r="I9"/>
  <c r="K9"/>
  <c r="O9"/>
  <c r="Q9"/>
  <c r="U9"/>
  <c r="G10"/>
  <c r="M10" s="1"/>
  <c r="I10"/>
  <c r="K10"/>
  <c r="O10"/>
  <c r="Q10"/>
  <c r="U10"/>
  <c r="G11"/>
  <c r="M11" s="1"/>
  <c r="I11"/>
  <c r="K11"/>
  <c r="O11"/>
  <c r="Q11"/>
  <c r="U11"/>
  <c r="G12"/>
  <c r="M12" s="1"/>
  <c r="I12"/>
  <c r="K12"/>
  <c r="O12"/>
  <c r="Q12"/>
  <c r="U12"/>
  <c r="G13"/>
  <c r="M13" s="1"/>
  <c r="I13"/>
  <c r="K13"/>
  <c r="O13"/>
  <c r="Q13"/>
  <c r="U13"/>
  <c r="G15"/>
  <c r="M15" s="1"/>
  <c r="M14" s="1"/>
  <c r="I15"/>
  <c r="I14" s="1"/>
  <c r="K15"/>
  <c r="K14" s="1"/>
  <c r="O15"/>
  <c r="O14" s="1"/>
  <c r="Q15"/>
  <c r="Q14" s="1"/>
  <c r="U15"/>
  <c r="U14" s="1"/>
  <c r="G17"/>
  <c r="I17"/>
  <c r="K17"/>
  <c r="M17"/>
  <c r="O17"/>
  <c r="Q17"/>
  <c r="U17"/>
  <c r="G18"/>
  <c r="M18" s="1"/>
  <c r="I18"/>
  <c r="K18"/>
  <c r="O18"/>
  <c r="Q18"/>
  <c r="U18"/>
  <c r="G19"/>
  <c r="M19" s="1"/>
  <c r="I19"/>
  <c r="K19"/>
  <c r="O19"/>
  <c r="Q19"/>
  <c r="U19"/>
  <c r="G20"/>
  <c r="M20" s="1"/>
  <c r="I20"/>
  <c r="K20"/>
  <c r="O20"/>
  <c r="Q20"/>
  <c r="U20"/>
  <c r="G21"/>
  <c r="M21" s="1"/>
  <c r="I21"/>
  <c r="K21"/>
  <c r="O21"/>
  <c r="Q21"/>
  <c r="U21"/>
  <c r="G23"/>
  <c r="M23" s="1"/>
  <c r="I23"/>
  <c r="K23"/>
  <c r="O23"/>
  <c r="Q23"/>
  <c r="U23"/>
  <c r="G24"/>
  <c r="M24" s="1"/>
  <c r="I24"/>
  <c r="K24"/>
  <c r="O24"/>
  <c r="Q24"/>
  <c r="U24"/>
  <c r="G25"/>
  <c r="M25" s="1"/>
  <c r="I25"/>
  <c r="K25"/>
  <c r="O25"/>
  <c r="Q25"/>
  <c r="U25"/>
  <c r="G28"/>
  <c r="M28" s="1"/>
  <c r="I28"/>
  <c r="K28"/>
  <c r="O28"/>
  <c r="Q28"/>
  <c r="U28"/>
  <c r="G29"/>
  <c r="M29" s="1"/>
  <c r="I29"/>
  <c r="K29"/>
  <c r="O29"/>
  <c r="Q29"/>
  <c r="U29"/>
  <c r="K30"/>
  <c r="U30"/>
  <c r="G31"/>
  <c r="G30" s="1"/>
  <c r="I31"/>
  <c r="I30" s="1"/>
  <c r="K31"/>
  <c r="M31"/>
  <c r="M30" s="1"/>
  <c r="O31"/>
  <c r="O30" s="1"/>
  <c r="Q31"/>
  <c r="Q30" s="1"/>
  <c r="U31"/>
  <c r="G33"/>
  <c r="M33" s="1"/>
  <c r="I33"/>
  <c r="K33"/>
  <c r="O33"/>
  <c r="Q33"/>
  <c r="U33"/>
  <c r="G34"/>
  <c r="M34" s="1"/>
  <c r="I34"/>
  <c r="K34"/>
  <c r="O34"/>
  <c r="Q34"/>
  <c r="U34"/>
  <c r="G35"/>
  <c r="M35" s="1"/>
  <c r="I35"/>
  <c r="K35"/>
  <c r="O35"/>
  <c r="Q35"/>
  <c r="U35"/>
  <c r="G36"/>
  <c r="M36" s="1"/>
  <c r="I36"/>
  <c r="K36"/>
  <c r="O36"/>
  <c r="Q36"/>
  <c r="U36"/>
  <c r="G37"/>
  <c r="M37" s="1"/>
  <c r="I37"/>
  <c r="K37"/>
  <c r="O37"/>
  <c r="Q37"/>
  <c r="U37"/>
  <c r="G38"/>
  <c r="M38" s="1"/>
  <c r="I38"/>
  <c r="K38"/>
  <c r="O38"/>
  <c r="Q38"/>
  <c r="U38"/>
  <c r="G39"/>
  <c r="M39" s="1"/>
  <c r="I39"/>
  <c r="K39"/>
  <c r="O39"/>
  <c r="Q39"/>
  <c r="U39"/>
  <c r="G40"/>
  <c r="M40" s="1"/>
  <c r="I40"/>
  <c r="K40"/>
  <c r="O40"/>
  <c r="Q40"/>
  <c r="U40"/>
  <c r="G41"/>
  <c r="M41" s="1"/>
  <c r="I41"/>
  <c r="K41"/>
  <c r="O41"/>
  <c r="Q41"/>
  <c r="U41"/>
  <c r="G42"/>
  <c r="M42" s="1"/>
  <c r="I42"/>
  <c r="K42"/>
  <c r="O42"/>
  <c r="Q42"/>
  <c r="U42"/>
  <c r="G43"/>
  <c r="M43" s="1"/>
  <c r="I43"/>
  <c r="K43"/>
  <c r="O43"/>
  <c r="Q43"/>
  <c r="U43"/>
  <c r="AD45"/>
  <c r="F40" i="1" s="1"/>
  <c r="I20"/>
  <c r="I19"/>
  <c r="AE32" i="18" l="1"/>
  <c r="G52" i="1" s="1"/>
  <c r="H52"/>
  <c r="I52" s="1"/>
  <c r="AE23" i="17"/>
  <c r="G50" i="1" s="1"/>
  <c r="H50" s="1"/>
  <c r="I50" s="1"/>
  <c r="M9" i="17"/>
  <c r="M8" s="1"/>
  <c r="AE66" i="16"/>
  <c r="G48" i="1" s="1"/>
  <c r="H48" s="1"/>
  <c r="I48" s="1"/>
  <c r="AE63" i="14"/>
  <c r="G44" i="1" s="1"/>
  <c r="H44" s="1"/>
  <c r="I44" s="1"/>
  <c r="I68"/>
  <c r="AE62" i="13"/>
  <c r="G42" i="1" s="1"/>
  <c r="H42" s="1"/>
  <c r="I42" s="1"/>
  <c r="U26" i="18"/>
  <c r="O26"/>
  <c r="U22"/>
  <c r="O22"/>
  <c r="U14"/>
  <c r="O14"/>
  <c r="K8"/>
  <c r="Q8"/>
  <c r="I8"/>
  <c r="K26"/>
  <c r="Q26"/>
  <c r="I26"/>
  <c r="K22"/>
  <c r="Q22"/>
  <c r="I22"/>
  <c r="K14"/>
  <c r="Q14"/>
  <c r="I14"/>
  <c r="U8"/>
  <c r="O8"/>
  <c r="K17" i="17"/>
  <c r="Q17"/>
  <c r="I17"/>
  <c r="G15"/>
  <c r="O10"/>
  <c r="U17"/>
  <c r="O17"/>
  <c r="K10"/>
  <c r="Q10"/>
  <c r="I10"/>
  <c r="M63" i="16"/>
  <c r="M62" s="1"/>
  <c r="U56"/>
  <c r="O56"/>
  <c r="U53"/>
  <c r="O53"/>
  <c r="K53"/>
  <c r="G53"/>
  <c r="I72" i="1" s="1"/>
  <c r="Q28" i="16"/>
  <c r="I28"/>
  <c r="U11"/>
  <c r="O11"/>
  <c r="K11"/>
  <c r="G11"/>
  <c r="I69" i="1" s="1"/>
  <c r="Q8" i="16"/>
  <c r="I8"/>
  <c r="K56"/>
  <c r="Q56"/>
  <c r="I56"/>
  <c r="M53"/>
  <c r="U28"/>
  <c r="O28"/>
  <c r="K28"/>
  <c r="G28"/>
  <c r="Q11"/>
  <c r="I11"/>
  <c r="U14" i="15"/>
  <c r="O14"/>
  <c r="M13"/>
  <c r="M12" s="1"/>
  <c r="K8"/>
  <c r="Q8"/>
  <c r="I8"/>
  <c r="K14"/>
  <c r="Q14"/>
  <c r="U8"/>
  <c r="O8"/>
  <c r="Q44" i="14"/>
  <c r="I44"/>
  <c r="U44"/>
  <c r="O44"/>
  <c r="K39"/>
  <c r="Q39"/>
  <c r="I39"/>
  <c r="U32"/>
  <c r="O32"/>
  <c r="K21"/>
  <c r="Q21"/>
  <c r="I21"/>
  <c r="K8"/>
  <c r="Q8"/>
  <c r="I8"/>
  <c r="K57"/>
  <c r="Q57"/>
  <c r="I57"/>
  <c r="U57"/>
  <c r="O57"/>
  <c r="K44"/>
  <c r="G44"/>
  <c r="I66" i="1" s="1"/>
  <c r="U39" i="14"/>
  <c r="O39"/>
  <c r="K32"/>
  <c r="Q32"/>
  <c r="I32"/>
  <c r="U21"/>
  <c r="O21"/>
  <c r="U8"/>
  <c r="O8"/>
  <c r="K58" i="13"/>
  <c r="Q58"/>
  <c r="I58"/>
  <c r="K53"/>
  <c r="Q53"/>
  <c r="I53"/>
  <c r="Q44"/>
  <c r="I44"/>
  <c r="U44"/>
  <c r="O44"/>
  <c r="U31"/>
  <c r="O31"/>
  <c r="U27"/>
  <c r="O27"/>
  <c r="M26"/>
  <c r="M25" s="1"/>
  <c r="U19"/>
  <c r="O19"/>
  <c r="I19"/>
  <c r="U8"/>
  <c r="O8"/>
  <c r="K44"/>
  <c r="G44"/>
  <c r="K31"/>
  <c r="Q31"/>
  <c r="I31"/>
  <c r="K27"/>
  <c r="Q27"/>
  <c r="Q19"/>
  <c r="K19"/>
  <c r="G19"/>
  <c r="K8"/>
  <c r="Q8"/>
  <c r="I8"/>
  <c r="O32" i="12"/>
  <c r="U22"/>
  <c r="O22"/>
  <c r="K16"/>
  <c r="Q16"/>
  <c r="I16"/>
  <c r="G14"/>
  <c r="K8"/>
  <c r="Q8"/>
  <c r="I8"/>
  <c r="U32"/>
  <c r="K32"/>
  <c r="Q32"/>
  <c r="I32"/>
  <c r="K22"/>
  <c r="Q22"/>
  <c r="I22"/>
  <c r="U16"/>
  <c r="O16"/>
  <c r="U8"/>
  <c r="O8"/>
  <c r="F39" i="1"/>
  <c r="M26" i="18"/>
  <c r="M22"/>
  <c r="M14"/>
  <c r="M8"/>
  <c r="G26"/>
  <c r="G22"/>
  <c r="G14"/>
  <c r="G8"/>
  <c r="M10" i="17"/>
  <c r="M17"/>
  <c r="G17"/>
  <c r="G10"/>
  <c r="M56" i="16"/>
  <c r="M11"/>
  <c r="M28"/>
  <c r="M8"/>
  <c r="G56"/>
  <c r="G8"/>
  <c r="M14" i="15"/>
  <c r="M8"/>
  <c r="G14"/>
  <c r="G8"/>
  <c r="G19" s="1"/>
  <c r="AE19"/>
  <c r="G46" i="1" s="1"/>
  <c r="H46" s="1"/>
  <c r="I46" s="1"/>
  <c r="M57" i="14"/>
  <c r="M32"/>
  <c r="M39"/>
  <c r="M21"/>
  <c r="M8"/>
  <c r="G57"/>
  <c r="G39"/>
  <c r="G32"/>
  <c r="G21"/>
  <c r="G8"/>
  <c r="M45"/>
  <c r="M44" s="1"/>
  <c r="M58" i="13"/>
  <c r="M53"/>
  <c r="M31"/>
  <c r="M27"/>
  <c r="M8"/>
  <c r="G58"/>
  <c r="I76" i="1" s="1"/>
  <c r="I18" s="1"/>
  <c r="G53" i="13"/>
  <c r="I73" i="1" s="1"/>
  <c r="G31" i="13"/>
  <c r="G27"/>
  <c r="G8"/>
  <c r="M45"/>
  <c r="M44" s="1"/>
  <c r="M43"/>
  <c r="M42" s="1"/>
  <c r="M41"/>
  <c r="M40" s="1"/>
  <c r="M20"/>
  <c r="M19" s="1"/>
  <c r="M32" i="12"/>
  <c r="M22"/>
  <c r="M16"/>
  <c r="M8"/>
  <c r="G32"/>
  <c r="G22"/>
  <c r="G16"/>
  <c r="G8"/>
  <c r="AE45"/>
  <c r="J28" i="1"/>
  <c r="J26"/>
  <c r="G38"/>
  <c r="F38"/>
  <c r="J23"/>
  <c r="J24"/>
  <c r="J25"/>
  <c r="J27"/>
  <c r="E24"/>
  <c r="E26"/>
  <c r="G32" i="18" l="1"/>
  <c r="G23" i="17"/>
  <c r="I62" i="1"/>
  <c r="I74"/>
  <c r="G66" i="16"/>
  <c r="I67" i="1"/>
  <c r="I65"/>
  <c r="I71"/>
  <c r="G63" i="14"/>
  <c r="I63" i="1"/>
  <c r="G62" i="13"/>
  <c r="G40" i="1"/>
  <c r="H40" s="1"/>
  <c r="I40" s="1"/>
  <c r="G39"/>
  <c r="H39" s="1"/>
  <c r="H54" s="1"/>
  <c r="I61"/>
  <c r="G45" i="12"/>
  <c r="F54" i="1"/>
  <c r="I17" l="1"/>
  <c r="I77"/>
  <c r="I16"/>
  <c r="G23"/>
  <c r="A23" s="1"/>
  <c r="G24" s="1"/>
  <c r="G54"/>
  <c r="G25" s="1"/>
  <c r="A25" s="1"/>
  <c r="I39"/>
  <c r="I54" s="1"/>
  <c r="I21" l="1"/>
  <c r="G28"/>
  <c r="A24"/>
  <c r="J46"/>
  <c r="J39"/>
  <c r="J54" s="1"/>
  <c r="J44"/>
  <c r="J52"/>
  <c r="J50"/>
  <c r="J48"/>
  <c r="J42"/>
  <c r="J40"/>
  <c r="A26"/>
  <c r="G26"/>
  <c r="A27" s="1"/>
  <c r="J75"/>
  <c r="J64"/>
  <c r="J62"/>
  <c r="J70"/>
  <c r="J76"/>
  <c r="J61"/>
  <c r="J65"/>
  <c r="J69"/>
  <c r="J73"/>
  <c r="J67"/>
  <c r="J71"/>
  <c r="J68"/>
  <c r="J72"/>
  <c r="J66"/>
  <c r="J74"/>
  <c r="J63"/>
  <c r="G29" l="1"/>
  <c r="G27" s="1"/>
  <c r="A29"/>
  <c r="J77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Michal Legner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Michal Legner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Michal Legner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Michal Legner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>
  <authors>
    <author>Michal Legner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>
  <authors>
    <author>Michal Legner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>
  <authors>
    <author>Michal Legner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<sst xmlns="http://schemas.openxmlformats.org/spreadsheetml/2006/main" count="1787" uniqueCount="423">
  <si>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</si>
  <si>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</si>
  <si>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</si>
  <si>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</si>
  <si>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</si>
  <si>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</si>
  <si>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</si>
  <si>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</si>
  <si>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</si>
  <si>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</si>
  <si>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</si>
  <si>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</si>
  <si>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</si>
  <si>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</si>
  <si>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</si>
  <si>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</si>
  <si>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</si>
  <si>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</si>
  <si>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</si>
  <si>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</si>
  <si>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</si>
  <si>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</si>
  <si>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</si>
  <si>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</si>
  <si>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</si>
  <si>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</si>
  <si>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</si>
  <si>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</si>
  <si>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</si>
  <si>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</si>
  <si>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</si>
  <si>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</si>
  <si>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</si>
  <si>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</si>
  <si>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</si>
  <si>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</si>
  <si>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</si>
  <si>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</si>
  <si>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</si>
  <si>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</si>
  <si>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</si>
  <si>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2020060</t>
  </si>
  <si>
    <t>Školní zahrada ZŠ a Gymnázium Palackého 535, Česká Kamenice</t>
  </si>
  <si>
    <t>Stavba</t>
  </si>
  <si>
    <t>SO.01</t>
  </si>
  <si>
    <t>Venkovní třída</t>
  </si>
  <si>
    <t>Česká Kamenice</t>
  </si>
  <si>
    <t>SO.02</t>
  </si>
  <si>
    <t>Fóliovníky</t>
  </si>
  <si>
    <t>SO.03</t>
  </si>
  <si>
    <t>Stromová školka</t>
  </si>
  <si>
    <t>SO.04</t>
  </si>
  <si>
    <t>Regionální bouldery</t>
  </si>
  <si>
    <t>SO.05</t>
  </si>
  <si>
    <t>Zahradní domek na nářadí</t>
  </si>
  <si>
    <t>SO.06</t>
  </si>
  <si>
    <t>Permakulturní zahrada</t>
  </si>
  <si>
    <t>SO.07</t>
  </si>
  <si>
    <t>Zpevněné plochy, výsadba stromů</t>
  </si>
  <si>
    <t>Celkem za stavbu</t>
  </si>
  <si>
    <t>CZK</t>
  </si>
  <si>
    <t>Rekapitulace dílů</t>
  </si>
  <si>
    <t>Typ dílu</t>
  </si>
  <si>
    <t>1</t>
  </si>
  <si>
    <t>Zemní práce</t>
  </si>
  <si>
    <t>181</t>
  </si>
  <si>
    <t>Sadové úpravy</t>
  </si>
  <si>
    <t>2</t>
  </si>
  <si>
    <t>Základy a zvláštní zakládání</t>
  </si>
  <si>
    <t>4</t>
  </si>
  <si>
    <t>Vodorovné konstrukce</t>
  </si>
  <si>
    <t>5</t>
  </si>
  <si>
    <t>Komunikace</t>
  </si>
  <si>
    <t>8</t>
  </si>
  <si>
    <t>Trubní vedení</t>
  </si>
  <si>
    <t>95</t>
  </si>
  <si>
    <t>Dokončovací konstrukce na pozemních stavbách</t>
  </si>
  <si>
    <t>99</t>
  </si>
  <si>
    <t>Staveništní přesun hmot</t>
  </si>
  <si>
    <t>712</t>
  </si>
  <si>
    <t>Povlakové krytiny</t>
  </si>
  <si>
    <t>722</t>
  </si>
  <si>
    <t>Vnitřní vodovod</t>
  </si>
  <si>
    <t>762</t>
  </si>
  <si>
    <t>Konstrukce tesařské</t>
  </si>
  <si>
    <t>763</t>
  </si>
  <si>
    <t>Dřevostavby</t>
  </si>
  <si>
    <t>765</t>
  </si>
  <si>
    <t>Krytiny tvrdé</t>
  </si>
  <si>
    <t>767</t>
  </si>
  <si>
    <t>Konstrukce zámečnické</t>
  </si>
  <si>
    <t>783</t>
  </si>
  <si>
    <t>Nátěry</t>
  </si>
  <si>
    <t>M21</t>
  </si>
  <si>
    <t>Elektromontáže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</si>
  <si>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</si>
  <si>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</si>
  <si>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</si>
  <si>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</si>
  <si>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</si>
  <si>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</si>
  <si>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</si>
  <si>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</si>
  <si>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</si>
  <si>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</si>
  <si>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</si>
  <si>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</si>
  <si>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</si>
  <si>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</si>
  <si>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</si>
  <si>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</si>
  <si>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</si>
  <si>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</si>
  <si>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</si>
  <si>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</si>
  <si>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</si>
  <si>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</si>
  <si>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</si>
  <si>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</si>
  <si>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</si>
  <si>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</si>
  <si>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</si>
  <si>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</si>
  <si>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111301111R00</t>
  </si>
  <si>
    <t>Sejmutí drnu tl. do 10 cm, s přemístěním do 50 m</t>
  </si>
  <si>
    <t>m2</t>
  </si>
  <si>
    <t>RTS 20/ I</t>
  </si>
  <si>
    <t>Práce</t>
  </si>
  <si>
    <t>POL1_</t>
  </si>
  <si>
    <t>121101100R00</t>
  </si>
  <si>
    <t>Sejmutí ornice, pl. do 400 m2, přemístění do 50 m</t>
  </si>
  <si>
    <t>m3</t>
  </si>
  <si>
    <t>139601102R00</t>
  </si>
  <si>
    <t>Ruční výkop jam, rýh a šachet v hornině tř. 3</t>
  </si>
  <si>
    <t>181006111R00</t>
  </si>
  <si>
    <t>Rozprostření zemin v rov./sklonu 1:5, tl. do 10 cm</t>
  </si>
  <si>
    <t>181301103R00</t>
  </si>
  <si>
    <t>Rozprostření ornice, rovina, tl. 15-20 cm,do 500m2</t>
  </si>
  <si>
    <t>275313611R00</t>
  </si>
  <si>
    <t>Beton základových patek prostý C 16/20</t>
  </si>
  <si>
    <t>564811111RT2</t>
  </si>
  <si>
    <t>Podklad ze štěrkodrti po zhutnění tloušťky 5 cm štěrkodrť frakce 4-8 mm</t>
  </si>
  <si>
    <t>564831111RT2</t>
  </si>
  <si>
    <t>Podklad ze štěrkodrti po zhutnění tloušťky 10 cm štěrkodrť frakce 16-32 mm</t>
  </si>
  <si>
    <t>596811111R00</t>
  </si>
  <si>
    <t>Kladení dlaždic kom.pro pěší, lože z kameniva těž.</t>
  </si>
  <si>
    <t>27252023R</t>
  </si>
  <si>
    <t>Pryžová podložka. černá tl. 5 mm</t>
  </si>
  <si>
    <t>SPCM</t>
  </si>
  <si>
    <t>Specifikace</t>
  </si>
  <si>
    <t>POL3_</t>
  </si>
  <si>
    <t>592453320R</t>
  </si>
  <si>
    <t>Dlaždice betonová 30x30x5 cm hladká standard šedá</t>
  </si>
  <si>
    <t>953943121R00</t>
  </si>
  <si>
    <t>Osazení kovových předmětů do betonu, 1 kg / kus</t>
  </si>
  <si>
    <t>kus</t>
  </si>
  <si>
    <t>95.01</t>
  </si>
  <si>
    <t>Dodávka a montáž - venkovní voskovaná plachta s oky, vč. lanka 8 mm a vrutu s oky</t>
  </si>
  <si>
    <t xml:space="preserve">m2    </t>
  </si>
  <si>
    <t>Indiv</t>
  </si>
  <si>
    <t>95.02</t>
  </si>
  <si>
    <t xml:space="preserve">Dodávka, výroba a montáž - stůl s lavicí </t>
  </si>
  <si>
    <t xml:space="preserve">ks    </t>
  </si>
  <si>
    <t>- konstrukce modřínový hranol 80x50 mm</t>
  </si>
  <si>
    <t>POP</t>
  </si>
  <si>
    <t>- plochy modřínové prkno 25x100 mm</t>
  </si>
  <si>
    <t>95.03</t>
  </si>
  <si>
    <t>Dodávka a montáž - školní černá tabule cca 2000x1200 mm</t>
  </si>
  <si>
    <t>31175327R</t>
  </si>
  <si>
    <t>Patka sloupku L 120 x 120 x 140 mm</t>
  </si>
  <si>
    <t>998222011R00</t>
  </si>
  <si>
    <t>Přesun hmot, pozemní komunikace, kryt z kameniva</t>
  </si>
  <si>
    <t>t</t>
  </si>
  <si>
    <t>Přesun hmot</t>
  </si>
  <si>
    <t>POL7_</t>
  </si>
  <si>
    <t>762085153R00</t>
  </si>
  <si>
    <t xml:space="preserve">Hoblování tesařských prvků - ručně </t>
  </si>
  <si>
    <t>762311103R00</t>
  </si>
  <si>
    <t>Montáž kotevních želez, příložek, patek, táhel</t>
  </si>
  <si>
    <t>762523108R00</t>
  </si>
  <si>
    <t>Položení podlah hoblovaných na sraz z fošen</t>
  </si>
  <si>
    <t>762526130R00</t>
  </si>
  <si>
    <t>Položení polštářů pod podlahy rozteče do 100 cm</t>
  </si>
  <si>
    <t>762595000R00</t>
  </si>
  <si>
    <t>Spojovací a ochranné prostředky k položení podlah</t>
  </si>
  <si>
    <t>762712130R00</t>
  </si>
  <si>
    <t>Montáž vázaných konstrukcí hraněných do 288 cm2</t>
  </si>
  <si>
    <t>m</t>
  </si>
  <si>
    <t>762795000R00</t>
  </si>
  <si>
    <t>Spojovací prostředky pro vázané konstrukce</t>
  </si>
  <si>
    <t>3114840144R</t>
  </si>
  <si>
    <t>Vrut pro dřevostavby SCH 6 x 100 mm, drážka Torx vysokopevnostní,se zápustnou hlavou a samovrtnou špičkou</t>
  </si>
  <si>
    <t>1000 ks</t>
  </si>
  <si>
    <t>605160121R</t>
  </si>
  <si>
    <t>Řezivo modřín - fošny tl. 30 mm hoblované jednostranně</t>
  </si>
  <si>
    <t>605160123R</t>
  </si>
  <si>
    <t xml:space="preserve">Řezivo modřín </t>
  </si>
  <si>
    <t>998762102R00</t>
  </si>
  <si>
    <t>Přesun hmot pro tesařské konstrukce, výšky do 12 m</t>
  </si>
  <si>
    <t>SUM</t>
  </si>
  <si>
    <t>Poznámky uchazeče k zadání</t>
  </si>
  <si>
    <t>POPUZIV</t>
  </si>
  <si>
    <t>END</t>
  </si>
  <si>
    <t>131201110R00</t>
  </si>
  <si>
    <t>Hloubení nezapaž. jam hor.3 do 50 m3, STROJNĚ</t>
  </si>
  <si>
    <t>162401102R00</t>
  </si>
  <si>
    <t>Vodorovné přemístění výkopku z hor.1-4 do 2000 m</t>
  </si>
  <si>
    <t>174101102R00</t>
  </si>
  <si>
    <t>Zásyp ruční se zhutněním</t>
  </si>
  <si>
    <t>175101201R00</t>
  </si>
  <si>
    <t>Obsyp objektu bez prohození sypaniny</t>
  </si>
  <si>
    <t>181101102R00</t>
  </si>
  <si>
    <t>Úprava pláně v zářezech v hor. 1-4, se zhutněním</t>
  </si>
  <si>
    <t>10371500R</t>
  </si>
  <si>
    <t>Substrát zahradnický</t>
  </si>
  <si>
    <t>279321311R00</t>
  </si>
  <si>
    <t>Železobeton základových zdí C 16/20</t>
  </si>
  <si>
    <t>279351105R00</t>
  </si>
  <si>
    <t>Bednění stěn základových zdí, oboustranné-zřízení prkna</t>
  </si>
  <si>
    <t>279351106R00</t>
  </si>
  <si>
    <t>Bednění stěn základových zdí, oboustranné-odstran.</t>
  </si>
  <si>
    <t>Včetně  očištění, vytřídění a uložení bednicího materiálu.</t>
  </si>
  <si>
    <t>279361921RT8</t>
  </si>
  <si>
    <t>Výztuž základových zdí ze svařovaných sítí svařovaná síť - drát 8,0  oka 100/100 KY81</t>
  </si>
  <si>
    <t>430000000RA0</t>
  </si>
  <si>
    <t>Stupeň betonový 30 x 20 cm, včetně bednění</t>
  </si>
  <si>
    <t>Součtová</t>
  </si>
  <si>
    <t>Agregovaná položka</t>
  </si>
  <si>
    <t>POL2_</t>
  </si>
  <si>
    <t>564831111RT3</t>
  </si>
  <si>
    <t>Podklad ze štěrkodrti po zhutnění tloušťky 10 cm štěrkodrť frakce 4-8 mm</t>
  </si>
  <si>
    <t>953981203R00</t>
  </si>
  <si>
    <t>Chemické kotvy, beton, hl.110 mm, M12, malta 2 slož</t>
  </si>
  <si>
    <t>Dodávka, výroba a montáž - pracovní stůl dl. 2400 mm</t>
  </si>
  <si>
    <t>31111304R</t>
  </si>
  <si>
    <t>Matice přesná 6hranná 02 1401 tř.8, M12</t>
  </si>
  <si>
    <t>31121218R</t>
  </si>
  <si>
    <t>Podložka pod dřevěné konstrukce 021727 otvor 14</t>
  </si>
  <si>
    <t>31179127R</t>
  </si>
  <si>
    <t>Tyč závitová M12, DIN 975, poz.</t>
  </si>
  <si>
    <t>722.01</t>
  </si>
  <si>
    <t>Dodávka a montáž - přívod vody vč. kohoutku</t>
  </si>
  <si>
    <t>soubor</t>
  </si>
  <si>
    <t>762722110R00</t>
  </si>
  <si>
    <t>Montáž vázaných konstr.polohraněných do 120 cm2</t>
  </si>
  <si>
    <t>762.01</t>
  </si>
  <si>
    <t>Dodávka a montáž - dveřní křídlo 900x1800 mm, vč. uzavírání</t>
  </si>
  <si>
    <t>60623362R</t>
  </si>
  <si>
    <t xml:space="preserve">Překližka vodovzdornái tl. 20 mm </t>
  </si>
  <si>
    <t>765799310R00</t>
  </si>
  <si>
    <t>Montáž fólie na krokve přibitím</t>
  </si>
  <si>
    <t>včetně spojovacích prostředků.</t>
  </si>
  <si>
    <t>28323209R</t>
  </si>
  <si>
    <t>Fólie PE čirá tl. 0,20  mm  š. 2000 mm  dl. 25 m</t>
  </si>
  <si>
    <t>998765101R00</t>
  </si>
  <si>
    <t>Přesun hmot pro krytiny tvrdé, výšky do 6 m</t>
  </si>
  <si>
    <t>21.01</t>
  </si>
  <si>
    <t>Dodávka a montáž - přípojka elektro vč. venkovního rozvaděče</t>
  </si>
  <si>
    <t>21.02</t>
  </si>
  <si>
    <t>Dodávka a montáž - mobilní osvětlení</t>
  </si>
  <si>
    <t>132201110R00</t>
  </si>
  <si>
    <t>Hloubení rýh š.do 60 cm v hor.3 do 50 m3, STROJNĚ</t>
  </si>
  <si>
    <t>167101101R00</t>
  </si>
  <si>
    <t>Nakládání výkopku z hor.1-4 v množství do 100 m3</t>
  </si>
  <si>
    <t>174101101R00</t>
  </si>
  <si>
    <t>Zásyp jam, rýh, šachet se zhutněním</t>
  </si>
  <si>
    <t>včetně strojního přemístění materiálu pro zásyp ze vzdálenosti do 10 m od okraje zásypu</t>
  </si>
  <si>
    <t>175101101RT2</t>
  </si>
  <si>
    <t>Obsyp potrubí bez prohození sypaniny s dodáním štěrkopísku frakce 0 - 22 mm</t>
  </si>
  <si>
    <t>451573111R00</t>
  </si>
  <si>
    <t>Lože pod potrubí ze štěrkopísku</t>
  </si>
  <si>
    <t>183101314R00</t>
  </si>
  <si>
    <t>Hloub. jamek s výměnou 100% půdy do 0,125 m3, 1:5</t>
  </si>
  <si>
    <t>183403131R00</t>
  </si>
  <si>
    <t>Obdělání půdy rytím do 20 cm hor. 1 až 2, v rovině</t>
  </si>
  <si>
    <t>184102111R00</t>
  </si>
  <si>
    <t>Výsadba dřevin s balem D do 20 cm, v rovině</t>
  </si>
  <si>
    <t>184202111R00</t>
  </si>
  <si>
    <t>Ukotvení dřeviny kůly D do 10 cm, dl. do 2 m</t>
  </si>
  <si>
    <t>184802111R00</t>
  </si>
  <si>
    <t>Chem. odplevelení před založ. postřikem, v rovině</t>
  </si>
  <si>
    <t>Včetně dovozu vody do 10 km.</t>
  </si>
  <si>
    <t>026503314R</t>
  </si>
  <si>
    <t>Strom s balem - ovocný</t>
  </si>
  <si>
    <t>Substrát zahradnický B  VL</t>
  </si>
  <si>
    <t>25234002.AR</t>
  </si>
  <si>
    <t>Herbicid totální</t>
  </si>
  <si>
    <t>l</t>
  </si>
  <si>
    <t>60850000R</t>
  </si>
  <si>
    <t>Kůl vyvazovací impregnovaný 120 x 4 cm</t>
  </si>
  <si>
    <t>271571111R00</t>
  </si>
  <si>
    <t>Polštář základu ze štěrkopísku tříděného</t>
  </si>
  <si>
    <t>273321311R00</t>
  </si>
  <si>
    <t>Železobeton základových desek C 16/20</t>
  </si>
  <si>
    <t>273351215R00</t>
  </si>
  <si>
    <t>Bednění stěn základových desek - zřízení</t>
  </si>
  <si>
    <t>273351216R00</t>
  </si>
  <si>
    <t>Bednění stěn základových desek - odstranění</t>
  </si>
  <si>
    <t>Včetně očištění, vytřídění a uložení bednicího materiálu.</t>
  </si>
  <si>
    <t>273361921RT8</t>
  </si>
  <si>
    <t>Výztuž základových desek ze svařovaných sítí průměr drátu  8,0, oka 100/100 mm KY81</t>
  </si>
  <si>
    <t>564811113RT2</t>
  </si>
  <si>
    <t>Podklad ze štěrkodrti po zhutnění tloušťky 7 cm štěrkodrť frakce 16-32 mm</t>
  </si>
  <si>
    <t>564841113RT4</t>
  </si>
  <si>
    <t>Podklad ze štěrkodrti po zhutnění tloušťky 14 cm štěrkodrť frakce 0-63 mm</t>
  </si>
  <si>
    <t>564922105RT1</t>
  </si>
  <si>
    <t>Mlatový kryt z mech.zpevněného kameniva tl. 5 cm prosívka fr. 0-4 mm</t>
  </si>
  <si>
    <t>594111111RT2</t>
  </si>
  <si>
    <t>Dlažba z lomového kamene,lože z kam.těž.do 5 cm včetně dodávky kamene</t>
  </si>
  <si>
    <t>871313121R00</t>
  </si>
  <si>
    <t>Montáž trub z plastu, gumový kroužek, DN 150</t>
  </si>
  <si>
    <t>877313123R00</t>
  </si>
  <si>
    <t>Montáž tvarovek jednoos. plast. gum.kroužek DN 150</t>
  </si>
  <si>
    <t>894422111R00</t>
  </si>
  <si>
    <t>Osazení betonových dílců šachet</t>
  </si>
  <si>
    <t>8.01</t>
  </si>
  <si>
    <t>Dodávka a montáž - retenční nádrž 3000 l</t>
  </si>
  <si>
    <t>8.02</t>
  </si>
  <si>
    <t>Dodávka a montáž - ruční pumpa</t>
  </si>
  <si>
    <t>28611150.AR</t>
  </si>
  <si>
    <t>Trubka kanalizační KGEM SN 4 PVC 150x4,0x 500 mm</t>
  </si>
  <si>
    <t>28611152.AR</t>
  </si>
  <si>
    <t>Trubka kanalizační KGEM SN 4 PVC 150x4,0x2000 mm</t>
  </si>
  <si>
    <t>28651664.AR</t>
  </si>
  <si>
    <t>Koleno kanalizační KGB 160/ 87° PVC</t>
  </si>
  <si>
    <t>28651692.AR</t>
  </si>
  <si>
    <t>Redukce kanalizační KGR 160/ 125 PVC</t>
  </si>
  <si>
    <t>59221170R</t>
  </si>
  <si>
    <t>Deska zákrytová TZP 1-100  DN 100x7 cm</t>
  </si>
  <si>
    <t>998223011R00</t>
  </si>
  <si>
    <t>Přesun hmot, pozemní komunikace, kryt dlážděný</t>
  </si>
  <si>
    <t>767995103R00</t>
  </si>
  <si>
    <t>Výroba a montáž kov. atypických konstr. do 20 kg</t>
  </si>
  <si>
    <t>kg</t>
  </si>
  <si>
    <t>13210340R</t>
  </si>
  <si>
    <t>Tyč ocelová kruhová jakost S235  D 12 mm</t>
  </si>
  <si>
    <t>13355160R</t>
  </si>
  <si>
    <t>Ocel pásová jakost S235  100x5,0 mm 11375</t>
  </si>
  <si>
    <t>998767101R00</t>
  </si>
  <si>
    <t>Přesun hmot pro zámečnické konstr., výšky do 6 m</t>
  </si>
  <si>
    <t>167101201R00</t>
  </si>
  <si>
    <t>Nakládání výkopku z hor.1 ÷ 4 - ručně</t>
  </si>
  <si>
    <t>275321311R00</t>
  </si>
  <si>
    <t>Železobeton základových patek C 16/20</t>
  </si>
  <si>
    <t>Dodávka a montáž - pískovcový blok cca 12 t ( vč. dopravy a osazení)</t>
  </si>
  <si>
    <t>Dodávka a montáž - čedičový sloupek výška 2700 mm ( vč. dopravy a osazení)</t>
  </si>
  <si>
    <t>Dodávka a montáž - žulové valouny cca 12 t + 8 t ( vč. dopravy a osazení)</t>
  </si>
  <si>
    <t>584121111R00</t>
  </si>
  <si>
    <t>Osazení silničních panelů,lože z kameniva tl. 4 cm</t>
  </si>
  <si>
    <t>59381134R</t>
  </si>
  <si>
    <t>Panel silniční IZD 300/100/15 JP 6 tun</t>
  </si>
  <si>
    <t>712631101RT1</t>
  </si>
  <si>
    <t>Povlaková krytina střech 45°, pásy na sucho 1 vrstva - asf.pás ve specifikaci</t>
  </si>
  <si>
    <t>712641559RT1</t>
  </si>
  <si>
    <t>Povlaková krytina střech 45°, pásy přitavením 1 vrstva - asf.pás ve specifikaci</t>
  </si>
  <si>
    <t>712691687R00</t>
  </si>
  <si>
    <t>Přibití asfaltových pásů hřebíky</t>
  </si>
  <si>
    <t>628522502R</t>
  </si>
  <si>
    <t>Pás modifikovaný asfalt dekor červený</t>
  </si>
  <si>
    <t>pás hydroizolační z modifikovaného asfaltu, barva červená</t>
  </si>
  <si>
    <t>vložka nosná         - impregnovaná polyesterová rohož vyztužená skleněnými vlákny</t>
  </si>
  <si>
    <t>povrchová úprava - vrchní - břidličný posyp</t>
  </si>
  <si>
    <t xml:space="preserve">                              - spodní - PE fólie</t>
  </si>
  <si>
    <t>tloušťka pásu         - 4,5 mm</t>
  </si>
  <si>
    <t>62852265R</t>
  </si>
  <si>
    <t xml:space="preserve">Pás modifikovaný asfalt </t>
  </si>
  <si>
    <t>pás hydroizolační z modifikovaného asfaltu</t>
  </si>
  <si>
    <t>povrchová úprava - vrchní - minerální jemnozrný posyp</t>
  </si>
  <si>
    <t>tloušťka pásu         - 4,0 mm</t>
  </si>
  <si>
    <t>998712101R00</t>
  </si>
  <si>
    <t>Přesun hmot pro povlakové krytiny, výšky do 6 m</t>
  </si>
  <si>
    <t>762132135R00</t>
  </si>
  <si>
    <t>Montáž bednění stěn, prkna hoblovaná na sraz</t>
  </si>
  <si>
    <t>762341210R00</t>
  </si>
  <si>
    <t>Montáž bednění střech rovných, prkna na sraz</t>
  </si>
  <si>
    <t>762395000R00</t>
  </si>
  <si>
    <t>Spojovací a ochranné prostředky pro střechy</t>
  </si>
  <si>
    <t>762526110R00</t>
  </si>
  <si>
    <t>Položení polštářů pod podlahy rozteče do 65 cm</t>
  </si>
  <si>
    <t>766417111R00</t>
  </si>
  <si>
    <t>Podkladový rošt pod obložení stěn</t>
  </si>
  <si>
    <t>Kotvení spodního rámu do stávající ocelové konstrukce</t>
  </si>
  <si>
    <t>762.02</t>
  </si>
  <si>
    <t>Dodávka a montáž - vrata 1560/2350</t>
  </si>
  <si>
    <t>- rámová konstrukce modřín 120x30 mm</t>
  </si>
  <si>
    <t>- pobití prkna 120x20 mm</t>
  </si>
  <si>
    <t>- deska dřevoštěpková tl. 10 mm</t>
  </si>
  <si>
    <t>762.03</t>
  </si>
  <si>
    <t>Dodávka a montáž - vrata 1200/2350</t>
  </si>
  <si>
    <t>60510000R</t>
  </si>
  <si>
    <t>Lať profil 30/40 mm</t>
  </si>
  <si>
    <t>61191741R</t>
  </si>
  <si>
    <t>Prkno modřín tl 20 mm šíře 120 mm - hoblované jednostranně</t>
  </si>
  <si>
    <t>763612131RT1</t>
  </si>
  <si>
    <t>M.obložení stěn z desek do tl.18mm,na sraz,šroubo. bez dodávky desek</t>
  </si>
  <si>
    <t>60725009R</t>
  </si>
  <si>
    <t>Deska dřevoštěpková OSB 3 N tl. 10 mm</t>
  </si>
  <si>
    <t>767995104R00</t>
  </si>
  <si>
    <t>Výroba a montáž kov. atypických konstr. do 50 kg</t>
  </si>
  <si>
    <t>767995105R00</t>
  </si>
  <si>
    <t>Výroba a montáž kov. atypických konstr. do 100 kg</t>
  </si>
  <si>
    <t>767.01</t>
  </si>
  <si>
    <t>Žárové zinkování</t>
  </si>
  <si>
    <t>13331780R</t>
  </si>
  <si>
    <t>Úhelník rovnoramenný L jakost S235   80x 80x 6 mm 11375</t>
  </si>
  <si>
    <t>13385385R</t>
  </si>
  <si>
    <t>Tyč průřezu UE140, střední, jakost oceli S235 11375</t>
  </si>
  <si>
    <t>783626200R00</t>
  </si>
  <si>
    <t>Nátěr lazurovací truhlářských výrobků 2x lakování</t>
  </si>
  <si>
    <t>včetně montáže, dodávkya demontáže lešení.</t>
  </si>
  <si>
    <t>vložka nosná         - skleněná tkanina</t>
  </si>
  <si>
    <t>183101321R00</t>
  </si>
  <si>
    <t>Hloub. jamek s výměnou 100% půdy do 1 m3 sv.1:5</t>
  </si>
  <si>
    <t>184102113R00</t>
  </si>
  <si>
    <t>Výsadba dřevin s balem D do 40 cm, v rovině</t>
  </si>
  <si>
    <t>184202112R00</t>
  </si>
  <si>
    <t>Ukotvení dřeviny kůly D do 10 cm, dl. do 3 m</t>
  </si>
  <si>
    <t>026503209R</t>
  </si>
  <si>
    <t>Javor mléč - Acer platanoides 121+ cm</t>
  </si>
  <si>
    <t>60850015R</t>
  </si>
  <si>
    <t>Kůl vyvazovací impregnovaný 250 x 6 cm</t>
  </si>
  <si>
    <t>60850030R</t>
  </si>
  <si>
    <t>Příčka spojovací ke kůlům impregnovaná 50 x 8 cm</t>
  </si>
</sst>
</file>

<file path=xl/styles.xml><?xml version="1.0" encoding="utf-8"?>
<styleSheet xmlns="http://schemas.openxmlformats.org/spreadsheetml/2006/main">
  <numFmts count="1">
    <numFmt numFmtId="164" formatCode="#,##0.00000"/>
  </numFmts>
  <fonts count="18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5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6" fillId="2" borderId="0" xfId="0" applyNumberFormat="1" applyFont="1" applyFill="1" applyAlignment="1">
      <alignment horizontal="left" vertical="center" wrapText="1"/>
    </xf>
    <xf numFmtId="0" fontId="0" fillId="2" borderId="1" xfId="0" applyFill="1" applyBorder="1" applyAlignment="1">
      <alignment horizontal="left" vertical="center" indent="1"/>
    </xf>
    <xf numFmtId="0" fontId="8" fillId="2" borderId="0" xfId="0" applyFont="1" applyFill="1" applyAlignment="1">
      <alignment horizontal="left" vertical="center" wrapText="1"/>
    </xf>
    <xf numFmtId="0" fontId="0" fillId="2" borderId="9" xfId="0" applyFill="1" applyBorder="1" applyAlignment="1">
      <alignment horizontal="left" vertical="center" indent="1"/>
    </xf>
    <xf numFmtId="0" fontId="0" fillId="2" borderId="6" xfId="0" applyFill="1" applyBorder="1" applyAlignment="1">
      <alignment wrapText="1"/>
    </xf>
    <xf numFmtId="0" fontId="8" fillId="2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30" xfId="0" applyNumberFormat="1" applyFont="1" applyFill="1" applyBorder="1" applyAlignment="1">
      <alignment vertical="center"/>
    </xf>
    <xf numFmtId="4" fontId="7" fillId="4" borderId="31" xfId="0" applyNumberFormat="1" applyFont="1" applyFill="1" applyBorder="1" applyAlignment="1">
      <alignment vertical="center" wrapText="1"/>
    </xf>
    <xf numFmtId="4" fontId="10" fillId="4" borderId="32" xfId="0" applyNumberFormat="1" applyFont="1" applyFill="1" applyBorder="1" applyAlignment="1">
      <alignment horizontal="center" vertical="center" wrapText="1" shrinkToFit="1"/>
    </xf>
    <xf numFmtId="4" fontId="7" fillId="4" borderId="32" xfId="0" applyNumberFormat="1" applyFont="1" applyFill="1" applyBorder="1" applyAlignment="1">
      <alignment horizontal="center" vertical="center" wrapText="1" shrinkToFit="1"/>
    </xf>
    <xf numFmtId="3" fontId="7" fillId="4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2" borderId="39" xfId="0" applyNumberFormat="1" applyFill="1" applyBorder="1" applyAlignment="1">
      <alignment vertical="center" wrapText="1" shrinkToFit="1"/>
    </xf>
    <xf numFmtId="4" fontId="0" fillId="2" borderId="39" xfId="0" applyNumberFormat="1" applyFill="1" applyBorder="1" applyAlignment="1">
      <alignment vertical="center" shrinkToFit="1"/>
    </xf>
    <xf numFmtId="3" fontId="0" fillId="2" borderId="39" xfId="0" applyNumberForma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 applyAlignment="1">
      <alignment wrapText="1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30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 wrapText="1"/>
    </xf>
    <xf numFmtId="0" fontId="7" fillId="2" borderId="37" xfId="0" applyFont="1" applyFill="1" applyBorder="1" applyAlignment="1">
      <alignment vertical="center" wrapText="1"/>
    </xf>
    <xf numFmtId="4" fontId="7" fillId="2" borderId="39" xfId="0" applyNumberFormat="1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2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2" borderId="39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8" fillId="2" borderId="1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8" fillId="2" borderId="0" xfId="0" applyNumberFormat="1" applyFont="1" applyFill="1" applyBorder="1" applyAlignment="1">
      <alignment vertical="top" shrinkToFit="1"/>
    </xf>
    <xf numFmtId="0" fontId="8" fillId="2" borderId="29" xfId="0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vertical="top"/>
    </xf>
    <xf numFmtId="0" fontId="8" fillId="2" borderId="18" xfId="0" applyFont="1" applyFill="1" applyBorder="1" applyAlignment="1">
      <alignment horizontal="center" vertical="top" shrinkToFit="1"/>
    </xf>
    <xf numFmtId="164" fontId="8" fillId="2" borderId="18" xfId="0" applyNumberFormat="1" applyFont="1" applyFill="1" applyBorder="1" applyAlignment="1">
      <alignment vertical="top" shrinkToFit="1"/>
    </xf>
    <xf numFmtId="4" fontId="8" fillId="2" borderId="18" xfId="0" applyNumberFormat="1" applyFont="1" applyFill="1" applyBorder="1" applyAlignment="1">
      <alignment vertical="top" shrinkToFit="1"/>
    </xf>
    <xf numFmtId="4" fontId="8" fillId="2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3" borderId="42" xfId="0" applyNumberFormat="1" applyFont="1" applyFill="1" applyBorder="1" applyAlignment="1" applyProtection="1">
      <alignment vertical="top" shrinkToFit="1"/>
      <protection locked="0"/>
    </xf>
    <xf numFmtId="4" fontId="16" fillId="0" borderId="42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3" borderId="45" xfId="0" applyNumberFormat="1" applyFont="1" applyFill="1" applyBorder="1" applyAlignment="1" applyProtection="1">
      <alignment vertical="top" shrinkToFit="1"/>
      <protection locked="0"/>
    </xf>
    <xf numFmtId="4" fontId="16" fillId="0" borderId="45" xfId="0" applyNumberFormat="1" applyFont="1" applyBorder="1" applyAlignment="1">
      <alignment vertical="top" shrinkToFit="1"/>
    </xf>
    <xf numFmtId="4" fontId="16" fillId="0" borderId="46" xfId="0" applyNumberFormat="1" applyFont="1" applyBorder="1" applyAlignment="1">
      <alignment vertical="top" shrinkToFit="1"/>
    </xf>
    <xf numFmtId="4" fontId="8" fillId="2" borderId="22" xfId="0" applyNumberFormat="1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4" fontId="0" fillId="2" borderId="36" xfId="0" applyNumberFormat="1" applyFill="1" applyBorder="1" applyAlignment="1">
      <alignment vertical="center"/>
    </xf>
    <xf numFmtId="4" fontId="0" fillId="2" borderId="37" xfId="0" applyNumberFormat="1" applyFill="1" applyBorder="1" applyAlignment="1">
      <alignment vertical="center"/>
    </xf>
    <xf numFmtId="4" fontId="0" fillId="2" borderId="38" xfId="0" applyNumberFormat="1" applyFill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2" borderId="7" xfId="0" applyNumberFormat="1" applyFont="1" applyFill="1" applyBorder="1" applyAlignment="1">
      <alignment horizontal="right" vertical="center"/>
    </xf>
    <xf numFmtId="2" fontId="12" fillId="2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3" borderId="0" xfId="0" applyFont="1" applyFill="1" applyAlignment="1" applyProtection="1">
      <alignment horizontal="left" vertical="center"/>
      <protection locked="0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2" borderId="18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8" fillId="2" borderId="0" xfId="0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3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" borderId="29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40" xfId="0" applyFill="1" applyBorder="1" applyAlignment="1" applyProtection="1">
      <alignment vertical="top" wrapText="1"/>
      <protection locked="0"/>
    </xf>
    <xf numFmtId="0" fontId="0" fillId="3" borderId="26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27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28" xfId="0" applyFill="1" applyBorder="1" applyAlignment="1" applyProtection="1">
      <alignment vertical="top" wrapText="1"/>
      <protection locked="0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vertical="top" wrapText="1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80"/>
  <sheetViews>
    <sheetView showGridLines="0" tabSelected="1" topLeftCell="B1" zoomScaleSheetLayoutView="75" workbookViewId="0">
      <selection activeCell="F53" sqref="F53:J53"/>
    </sheetView>
  </sheetViews>
  <sheetFormatPr defaultColWidth="9" defaultRowHeight="12.75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>
      <c r="A1" s="47" t="s">
        <v>38</v>
      </c>
      <c r="B1" s="219" t="s">
        <v>4</v>
      </c>
      <c r="C1" s="220"/>
      <c r="D1" s="220"/>
      <c r="E1" s="220"/>
      <c r="F1" s="220"/>
      <c r="G1" s="220"/>
      <c r="H1" s="220"/>
      <c r="I1" s="220"/>
      <c r="J1" s="221"/>
    </row>
    <row r="2" spans="1:15" ht="36" customHeight="1">
      <c r="A2" s="2"/>
      <c r="B2" s="76" t="s">
        <v>24</v>
      </c>
      <c r="C2" s="77"/>
      <c r="D2" s="78" t="s">
        <v>41</v>
      </c>
      <c r="E2" s="225" t="s">
        <v>42</v>
      </c>
      <c r="F2" s="226"/>
      <c r="G2" s="226"/>
      <c r="H2" s="226"/>
      <c r="I2" s="226"/>
      <c r="J2" s="227"/>
      <c r="O2" s="1"/>
    </row>
    <row r="3" spans="1:15" ht="27" hidden="1" customHeight="1">
      <c r="A3" s="2"/>
      <c r="B3" s="79"/>
      <c r="C3" s="77"/>
      <c r="D3" s="80"/>
      <c r="E3" s="228"/>
      <c r="F3" s="229"/>
      <c r="G3" s="229"/>
      <c r="H3" s="229"/>
      <c r="I3" s="229"/>
      <c r="J3" s="230"/>
    </row>
    <row r="4" spans="1:15" ht="23.25" customHeight="1">
      <c r="A4" s="2"/>
      <c r="B4" s="81"/>
      <c r="C4" s="82"/>
      <c r="D4" s="83"/>
      <c r="E4" s="209"/>
      <c r="F4" s="209"/>
      <c r="G4" s="209"/>
      <c r="H4" s="209"/>
      <c r="I4" s="209"/>
      <c r="J4" s="210"/>
    </row>
    <row r="5" spans="1:15" ht="24" customHeight="1">
      <c r="A5" s="2"/>
      <c r="B5" s="31" t="s">
        <v>23</v>
      </c>
      <c r="D5" s="213"/>
      <c r="E5" s="214"/>
      <c r="F5" s="214"/>
      <c r="G5" s="214"/>
      <c r="H5" s="18" t="s">
        <v>40</v>
      </c>
      <c r="I5" s="22"/>
      <c r="J5" s="8"/>
    </row>
    <row r="6" spans="1:15" ht="15.75" customHeight="1">
      <c r="A6" s="2"/>
      <c r="B6" s="28"/>
      <c r="C6" s="55"/>
      <c r="D6" s="215"/>
      <c r="E6" s="216"/>
      <c r="F6" s="216"/>
      <c r="G6" s="216"/>
      <c r="H6" s="18" t="s">
        <v>36</v>
      </c>
      <c r="I6" s="22"/>
      <c r="J6" s="8"/>
    </row>
    <row r="7" spans="1:15" ht="15.75" customHeight="1">
      <c r="A7" s="2"/>
      <c r="B7" s="29"/>
      <c r="C7" s="56"/>
      <c r="D7" s="53"/>
      <c r="E7" s="217"/>
      <c r="F7" s="218"/>
      <c r="G7" s="218"/>
      <c r="H7" s="24"/>
      <c r="I7" s="23"/>
      <c r="J7" s="34"/>
    </row>
    <row r="8" spans="1:15" ht="24" hidden="1" customHeight="1">
      <c r="A8" s="2"/>
      <c r="B8" s="31" t="s">
        <v>21</v>
      </c>
      <c r="D8" s="51"/>
      <c r="H8" s="18" t="s">
        <v>40</v>
      </c>
      <c r="I8" s="22"/>
      <c r="J8" s="8"/>
    </row>
    <row r="9" spans="1:15" ht="15.75" hidden="1" customHeight="1">
      <c r="A9" s="2"/>
      <c r="B9" s="2"/>
      <c r="D9" s="51"/>
      <c r="H9" s="18" t="s">
        <v>36</v>
      </c>
      <c r="I9" s="22"/>
      <c r="J9" s="8"/>
    </row>
    <row r="10" spans="1:15" ht="15.75" hidden="1" customHeight="1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>
      <c r="A11" s="2"/>
      <c r="B11" s="31" t="s">
        <v>20</v>
      </c>
      <c r="D11" s="232"/>
      <c r="E11" s="232"/>
      <c r="F11" s="232"/>
      <c r="G11" s="232"/>
      <c r="H11" s="18" t="s">
        <v>40</v>
      </c>
      <c r="I11" s="85"/>
      <c r="J11" s="8"/>
    </row>
    <row r="12" spans="1:15" ht="15.75" customHeight="1">
      <c r="A12" s="2"/>
      <c r="B12" s="28"/>
      <c r="C12" s="55"/>
      <c r="D12" s="208"/>
      <c r="E12" s="208"/>
      <c r="F12" s="208"/>
      <c r="G12" s="208"/>
      <c r="H12" s="18" t="s">
        <v>36</v>
      </c>
      <c r="I12" s="85"/>
      <c r="J12" s="8"/>
    </row>
    <row r="13" spans="1:15" ht="15.75" customHeight="1">
      <c r="A13" s="2"/>
      <c r="B13" s="29"/>
      <c r="C13" s="56"/>
      <c r="D13" s="84"/>
      <c r="E13" s="211"/>
      <c r="F13" s="212"/>
      <c r="G13" s="212"/>
      <c r="H13" s="19"/>
      <c r="I13" s="23"/>
      <c r="J13" s="34"/>
    </row>
    <row r="14" spans="1:15" ht="24" customHeight="1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>
      <c r="A15" s="2"/>
      <c r="B15" s="35" t="s">
        <v>34</v>
      </c>
      <c r="C15" s="61"/>
      <c r="D15" s="54"/>
      <c r="E15" s="231"/>
      <c r="F15" s="231"/>
      <c r="G15" s="233"/>
      <c r="H15" s="233"/>
      <c r="I15" s="233" t="s">
        <v>31</v>
      </c>
      <c r="J15" s="234"/>
    </row>
    <row r="16" spans="1:15" ht="23.25" customHeight="1">
      <c r="A16" s="138" t="s">
        <v>26</v>
      </c>
      <c r="B16" s="38" t="s">
        <v>26</v>
      </c>
      <c r="C16" s="62"/>
      <c r="D16" s="63"/>
      <c r="E16" s="197"/>
      <c r="F16" s="198"/>
      <c r="G16" s="197"/>
      <c r="H16" s="198"/>
      <c r="I16" s="197">
        <f>SUMIF(F61:F76,A16,I61:I76)+SUMIF(F61:F76,"PSU",I61:I76)</f>
        <v>0</v>
      </c>
      <c r="J16" s="199"/>
    </row>
    <row r="17" spans="1:10" ht="23.25" customHeight="1">
      <c r="A17" s="138" t="s">
        <v>27</v>
      </c>
      <c r="B17" s="38" t="s">
        <v>27</v>
      </c>
      <c r="C17" s="62"/>
      <c r="D17" s="63"/>
      <c r="E17" s="197"/>
      <c r="F17" s="198"/>
      <c r="G17" s="197"/>
      <c r="H17" s="198"/>
      <c r="I17" s="197">
        <f>SUMIF(F61:F76,A17,I61:I76)</f>
        <v>0</v>
      </c>
      <c r="J17" s="199"/>
    </row>
    <row r="18" spans="1:10" ht="23.25" customHeight="1">
      <c r="A18" s="138" t="s">
        <v>28</v>
      </c>
      <c r="B18" s="38" t="s">
        <v>28</v>
      </c>
      <c r="C18" s="62"/>
      <c r="D18" s="63"/>
      <c r="E18" s="197"/>
      <c r="F18" s="198"/>
      <c r="G18" s="197"/>
      <c r="H18" s="198"/>
      <c r="I18" s="197">
        <f>SUMIF(F61:F76,A18,I61:I76)</f>
        <v>0</v>
      </c>
      <c r="J18" s="199"/>
    </row>
    <row r="19" spans="1:10" ht="23.25" customHeight="1">
      <c r="A19" s="138" t="s">
        <v>95</v>
      </c>
      <c r="B19" s="38" t="s">
        <v>29</v>
      </c>
      <c r="C19" s="62"/>
      <c r="D19" s="63"/>
      <c r="E19" s="197"/>
      <c r="F19" s="198"/>
      <c r="G19" s="197"/>
      <c r="H19" s="198"/>
      <c r="I19" s="197">
        <f>SUMIF(F61:F76,A19,I61:I76)</f>
        <v>0</v>
      </c>
      <c r="J19" s="199"/>
    </row>
    <row r="20" spans="1:10" ht="23.25" customHeight="1">
      <c r="A20" s="138" t="s">
        <v>96</v>
      </c>
      <c r="B20" s="38" t="s">
        <v>30</v>
      </c>
      <c r="C20" s="62"/>
      <c r="D20" s="63"/>
      <c r="E20" s="197"/>
      <c r="F20" s="198"/>
      <c r="G20" s="197"/>
      <c r="H20" s="198"/>
      <c r="I20" s="197">
        <f>SUMIF(F61:F76,A20,I61:I76)</f>
        <v>0</v>
      </c>
      <c r="J20" s="199"/>
    </row>
    <row r="21" spans="1:10" ht="23.25" customHeight="1">
      <c r="A21" s="2"/>
      <c r="B21" s="48" t="s">
        <v>31</v>
      </c>
      <c r="C21" s="64"/>
      <c r="D21" s="65"/>
      <c r="E21" s="200"/>
      <c r="F21" s="235"/>
      <c r="G21" s="200"/>
      <c r="H21" s="235"/>
      <c r="I21" s="200">
        <f>SUM(I16:J20)</f>
        <v>0</v>
      </c>
      <c r="J21" s="201"/>
    </row>
    <row r="22" spans="1:10" ht="33" customHeight="1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195">
        <f>ZakladDPHSniVypocet</f>
        <v>0</v>
      </c>
      <c r="H23" s="196"/>
      <c r="I23" s="196"/>
      <c r="J23" s="40" t="str">
        <f t="shared" ref="J23:J28" si="0">Mena</f>
        <v>CZK</v>
      </c>
    </row>
    <row r="24" spans="1:10" ht="23.25" customHeight="1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193">
        <f>A23</f>
        <v>0</v>
      </c>
      <c r="H24" s="194"/>
      <c r="I24" s="194"/>
      <c r="J24" s="40" t="str">
        <f t="shared" si="0"/>
        <v>CZK</v>
      </c>
    </row>
    <row r="25" spans="1:10" ht="23.25" customHeight="1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195">
        <f>ZakladDPHZaklVypocet</f>
        <v>0</v>
      </c>
      <c r="H25" s="196"/>
      <c r="I25" s="196"/>
      <c r="J25" s="40" t="str">
        <f t="shared" si="0"/>
        <v>CZK</v>
      </c>
    </row>
    <row r="26" spans="1:10" ht="23.25" customHeight="1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22">
        <f>A25</f>
        <v>0</v>
      </c>
      <c r="H26" s="223"/>
      <c r="I26" s="223"/>
      <c r="J26" s="37" t="str">
        <f t="shared" si="0"/>
        <v>CZK</v>
      </c>
    </row>
    <row r="27" spans="1:10" ht="23.25" customHeight="1" thickBot="1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24">
        <f>CenaCelkem-(ZakladDPHSni+DPHSni+ZakladDPHZakl+DPHZakl)</f>
        <v>0</v>
      </c>
      <c r="H27" s="224"/>
      <c r="I27" s="224"/>
      <c r="J27" s="41" t="str">
        <f t="shared" si="0"/>
        <v>CZK</v>
      </c>
    </row>
    <row r="28" spans="1:10" ht="27.75" hidden="1" customHeight="1" thickBot="1">
      <c r="A28" s="2"/>
      <c r="B28" s="112" t="s">
        <v>25</v>
      </c>
      <c r="C28" s="113"/>
      <c r="D28" s="113"/>
      <c r="E28" s="114"/>
      <c r="F28" s="115"/>
      <c r="G28" s="202">
        <f>ZakladDPHSniVypocet+ZakladDPHZaklVypocet</f>
        <v>0</v>
      </c>
      <c r="H28" s="203"/>
      <c r="I28" s="203"/>
      <c r="J28" s="116" t="str">
        <f t="shared" si="0"/>
        <v>CZK</v>
      </c>
    </row>
    <row r="29" spans="1:10" ht="27.75" customHeight="1" thickBot="1">
      <c r="A29" s="2">
        <f>(A27-INT(A27))*100</f>
        <v>0</v>
      </c>
      <c r="B29" s="112" t="s">
        <v>37</v>
      </c>
      <c r="C29" s="117"/>
      <c r="D29" s="117"/>
      <c r="E29" s="117"/>
      <c r="F29" s="118"/>
      <c r="G29" s="202">
        <f>A27</f>
        <v>0</v>
      </c>
      <c r="H29" s="202"/>
      <c r="I29" s="202"/>
      <c r="J29" s="119" t="s">
        <v>60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4"/>
      <c r="D34" s="204"/>
      <c r="E34" s="205"/>
      <c r="G34" s="206"/>
      <c r="H34" s="207"/>
      <c r="I34" s="207"/>
      <c r="J34" s="25"/>
    </row>
    <row r="35" spans="1:10" ht="12.75" customHeight="1">
      <c r="A35" s="2"/>
      <c r="B35" s="2"/>
      <c r="D35" s="192" t="s">
        <v>2</v>
      </c>
      <c r="E35" s="192"/>
      <c r="H35" s="10" t="s">
        <v>3</v>
      </c>
      <c r="J35" s="9"/>
    </row>
    <row r="36" spans="1:10" ht="13.5" customHeight="1" thickBot="1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>
      <c r="B37" s="89" t="s">
        <v>17</v>
      </c>
      <c r="C37" s="90"/>
      <c r="D37" s="90"/>
      <c r="E37" s="90"/>
      <c r="F37" s="91"/>
      <c r="G37" s="91"/>
      <c r="H37" s="91"/>
      <c r="I37" s="91"/>
      <c r="J37" s="92"/>
    </row>
    <row r="38" spans="1:10" ht="25.5" customHeight="1">
      <c r="A38" s="88" t="s">
        <v>39</v>
      </c>
      <c r="B38" s="93" t="s">
        <v>18</v>
      </c>
      <c r="C38" s="94" t="s">
        <v>6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19</v>
      </c>
      <c r="I38" s="96" t="s">
        <v>1</v>
      </c>
      <c r="J38" s="97" t="s">
        <v>0</v>
      </c>
    </row>
    <row r="39" spans="1:10" ht="25.5" hidden="1" customHeight="1">
      <c r="A39" s="88">
        <v>1</v>
      </c>
      <c r="B39" s="98" t="s">
        <v>43</v>
      </c>
      <c r="C39" s="190"/>
      <c r="D39" s="190"/>
      <c r="E39" s="190"/>
      <c r="F39" s="99">
        <f>'SO.01 2020060 Pol'!AD45+'SO.02 2020060 Pol'!AD62+'SO.03 2020060 Pol'!AD63+'SO.04 2020060 Pol'!AD19+'SO.05 2020060 Pol'!AD66+'SO.06 2020060 Pol'!AD23+'SO.07 2020060 Pol'!AD32</f>
        <v>0</v>
      </c>
      <c r="G39" s="100">
        <f>'SO.01 2020060 Pol'!AE45+'SO.02 2020060 Pol'!AE62+'SO.03 2020060 Pol'!AE63+'SO.04 2020060 Pol'!AE19+'SO.05 2020060 Pol'!AE66+'SO.06 2020060 Pol'!AE23+'SO.07 2020060 Pol'!AE32</f>
        <v>0</v>
      </c>
      <c r="H39" s="101">
        <f>(F39*SazbaDPH1/100)+(G39*SazbaDPH2/100)</f>
        <v>0</v>
      </c>
      <c r="I39" s="101">
        <f>F39+G39+H39</f>
        <v>0</v>
      </c>
      <c r="J39" s="102" t="str">
        <f>IF(CenaCelkemVypocet=0,"",I39/CenaCelkemVypocet*100)</f>
        <v/>
      </c>
    </row>
    <row r="40" spans="1:10" ht="25.5" customHeight="1">
      <c r="A40" s="88">
        <v>2</v>
      </c>
      <c r="B40" s="103" t="s">
        <v>44</v>
      </c>
      <c r="C40" s="191" t="s">
        <v>45</v>
      </c>
      <c r="D40" s="191"/>
      <c r="E40" s="191"/>
      <c r="F40" s="104">
        <f>'SO.01 2020060 Pol'!AD45</f>
        <v>0</v>
      </c>
      <c r="G40" s="105">
        <f>'SO.01 2020060 Pol'!AE45</f>
        <v>0</v>
      </c>
      <c r="H40" s="105">
        <f>(F40*SazbaDPH1/100)+(G40*SazbaDPH2/100)</f>
        <v>0</v>
      </c>
      <c r="I40" s="105">
        <f>F40+G40+H40</f>
        <v>0</v>
      </c>
      <c r="J40" s="106" t="str">
        <f>IF(CenaCelkemVypocet=0,"",I40/CenaCelkemVypocet*100)</f>
        <v/>
      </c>
    </row>
    <row r="41" spans="1:10" ht="25.5" customHeight="1">
      <c r="A41" s="88">
        <v>3</v>
      </c>
      <c r="B41" s="107" t="s">
        <v>41</v>
      </c>
      <c r="C41" s="190" t="s">
        <v>46</v>
      </c>
      <c r="D41" s="190"/>
      <c r="E41" s="190"/>
      <c r="F41" s="108"/>
      <c r="G41" s="101"/>
      <c r="H41" s="101"/>
      <c r="I41" s="101"/>
      <c r="J41" s="102"/>
    </row>
    <row r="42" spans="1:10" ht="25.5" customHeight="1">
      <c r="A42" s="88">
        <v>2</v>
      </c>
      <c r="B42" s="103" t="s">
        <v>47</v>
      </c>
      <c r="C42" s="191" t="s">
        <v>48</v>
      </c>
      <c r="D42" s="191"/>
      <c r="E42" s="191"/>
      <c r="F42" s="104">
        <f>'SO.02 2020060 Pol'!AD62</f>
        <v>0</v>
      </c>
      <c r="G42" s="105">
        <f>'SO.02 2020060 Pol'!AE62</f>
        <v>0</v>
      </c>
      <c r="H42" s="105">
        <f>(F42*SazbaDPH1/100)+(G42*SazbaDPH2/100)</f>
        <v>0</v>
      </c>
      <c r="I42" s="105">
        <f>F42+G42+H42</f>
        <v>0</v>
      </c>
      <c r="J42" s="106" t="str">
        <f>IF(CenaCelkemVypocet=0,"",I42/CenaCelkemVypocet*100)</f>
        <v/>
      </c>
    </row>
    <row r="43" spans="1:10" ht="25.5" customHeight="1">
      <c r="A43" s="88">
        <v>3</v>
      </c>
      <c r="B43" s="107" t="s">
        <v>41</v>
      </c>
      <c r="C43" s="190" t="s">
        <v>46</v>
      </c>
      <c r="D43" s="190"/>
      <c r="E43" s="190"/>
      <c r="F43" s="108"/>
      <c r="G43" s="101"/>
      <c r="H43" s="101"/>
      <c r="I43" s="101"/>
      <c r="J43" s="102"/>
    </row>
    <row r="44" spans="1:10" ht="25.5" customHeight="1">
      <c r="A44" s="88">
        <v>2</v>
      </c>
      <c r="B44" s="103" t="s">
        <v>49</v>
      </c>
      <c r="C44" s="191" t="s">
        <v>50</v>
      </c>
      <c r="D44" s="191"/>
      <c r="E44" s="191"/>
      <c r="F44" s="104">
        <f>'SO.03 2020060 Pol'!AD63</f>
        <v>0</v>
      </c>
      <c r="G44" s="105">
        <f>'SO.03 2020060 Pol'!AE63</f>
        <v>0</v>
      </c>
      <c r="H44" s="105">
        <f>(F44*SazbaDPH1/100)+(G44*SazbaDPH2/100)</f>
        <v>0</v>
      </c>
      <c r="I44" s="105">
        <f>F44+G44+H44</f>
        <v>0</v>
      </c>
      <c r="J44" s="106" t="str">
        <f>IF(CenaCelkemVypocet=0,"",I44/CenaCelkemVypocet*100)</f>
        <v/>
      </c>
    </row>
    <row r="45" spans="1:10" ht="25.5" customHeight="1">
      <c r="A45" s="88">
        <v>3</v>
      </c>
      <c r="B45" s="107" t="s">
        <v>41</v>
      </c>
      <c r="C45" s="190" t="s">
        <v>46</v>
      </c>
      <c r="D45" s="190"/>
      <c r="E45" s="190"/>
      <c r="F45" s="108"/>
      <c r="G45" s="101"/>
      <c r="H45" s="101"/>
      <c r="I45" s="101"/>
      <c r="J45" s="102"/>
    </row>
    <row r="46" spans="1:10" ht="25.5" customHeight="1">
      <c r="A46" s="88">
        <v>2</v>
      </c>
      <c r="B46" s="103" t="s">
        <v>51</v>
      </c>
      <c r="C46" s="191" t="s">
        <v>52</v>
      </c>
      <c r="D46" s="191"/>
      <c r="E46" s="191"/>
      <c r="F46" s="104">
        <f>'SO.04 2020060 Pol'!AD19</f>
        <v>0</v>
      </c>
      <c r="G46" s="105">
        <f>'SO.04 2020060 Pol'!AE19</f>
        <v>0</v>
      </c>
      <c r="H46" s="105">
        <f>(F46*SazbaDPH1/100)+(G46*SazbaDPH2/100)</f>
        <v>0</v>
      </c>
      <c r="I46" s="105">
        <f>F46+G46+H46</f>
        <v>0</v>
      </c>
      <c r="J46" s="106" t="str">
        <f>IF(CenaCelkemVypocet=0,"",I46/CenaCelkemVypocet*100)</f>
        <v/>
      </c>
    </row>
    <row r="47" spans="1:10" ht="25.5" customHeight="1">
      <c r="A47" s="88">
        <v>3</v>
      </c>
      <c r="B47" s="107" t="s">
        <v>41</v>
      </c>
      <c r="C47" s="190" t="s">
        <v>46</v>
      </c>
      <c r="D47" s="190"/>
      <c r="E47" s="190"/>
      <c r="F47" s="108"/>
      <c r="G47" s="101"/>
      <c r="H47" s="101"/>
      <c r="I47" s="101"/>
      <c r="J47" s="102"/>
    </row>
    <row r="48" spans="1:10" ht="25.5" customHeight="1">
      <c r="A48" s="88">
        <v>2</v>
      </c>
      <c r="B48" s="103" t="s">
        <v>53</v>
      </c>
      <c r="C48" s="191" t="s">
        <v>54</v>
      </c>
      <c r="D48" s="191"/>
      <c r="E48" s="191"/>
      <c r="F48" s="104">
        <f>'SO.05 2020060 Pol'!AD66</f>
        <v>0</v>
      </c>
      <c r="G48" s="105">
        <f>'SO.05 2020060 Pol'!AE66</f>
        <v>0</v>
      </c>
      <c r="H48" s="105">
        <f>(F48*SazbaDPH1/100)+(G48*SazbaDPH2/100)</f>
        <v>0</v>
      </c>
      <c r="I48" s="105">
        <f>F48+G48+H48</f>
        <v>0</v>
      </c>
      <c r="J48" s="106" t="str">
        <f>IF(CenaCelkemVypocet=0,"",I48/CenaCelkemVypocet*100)</f>
        <v/>
      </c>
    </row>
    <row r="49" spans="1:10" ht="25.5" customHeight="1">
      <c r="A49" s="88">
        <v>3</v>
      </c>
      <c r="B49" s="107" t="s">
        <v>41</v>
      </c>
      <c r="C49" s="190" t="s">
        <v>46</v>
      </c>
      <c r="D49" s="190"/>
      <c r="E49" s="190"/>
      <c r="F49" s="108"/>
      <c r="G49" s="101"/>
      <c r="H49" s="101"/>
      <c r="I49" s="101"/>
      <c r="J49" s="102"/>
    </row>
    <row r="50" spans="1:10" ht="25.5" customHeight="1">
      <c r="A50" s="88">
        <v>2</v>
      </c>
      <c r="B50" s="103" t="s">
        <v>55</v>
      </c>
      <c r="C50" s="191" t="s">
        <v>56</v>
      </c>
      <c r="D50" s="191"/>
      <c r="E50" s="191"/>
      <c r="F50" s="104">
        <f>'SO.06 2020060 Pol'!AD23</f>
        <v>0</v>
      </c>
      <c r="G50" s="105">
        <f>'SO.06 2020060 Pol'!AE23</f>
        <v>0</v>
      </c>
      <c r="H50" s="105">
        <f>(F50*SazbaDPH1/100)+(G50*SazbaDPH2/100)</f>
        <v>0</v>
      </c>
      <c r="I50" s="105">
        <f>F50+G50+H50</f>
        <v>0</v>
      </c>
      <c r="J50" s="106" t="str">
        <f>IF(CenaCelkemVypocet=0,"",I50/CenaCelkemVypocet*100)</f>
        <v/>
      </c>
    </row>
    <row r="51" spans="1:10" ht="25.5" customHeight="1">
      <c r="A51" s="88">
        <v>3</v>
      </c>
      <c r="B51" s="107" t="s">
        <v>41</v>
      </c>
      <c r="C51" s="190" t="s">
        <v>46</v>
      </c>
      <c r="D51" s="190"/>
      <c r="E51" s="190"/>
      <c r="F51" s="108"/>
      <c r="G51" s="101"/>
      <c r="H51" s="101"/>
      <c r="I51" s="101"/>
      <c r="J51" s="102"/>
    </row>
    <row r="52" spans="1:10" ht="25.5" customHeight="1">
      <c r="A52" s="88">
        <v>2</v>
      </c>
      <c r="B52" s="103" t="s">
        <v>57</v>
      </c>
      <c r="C52" s="191" t="s">
        <v>58</v>
      </c>
      <c r="D52" s="191"/>
      <c r="E52" s="191"/>
      <c r="F52" s="104">
        <f>'SO.07 2020060 Pol'!AD32</f>
        <v>0</v>
      </c>
      <c r="G52" s="105">
        <f>'SO.07 2020060 Pol'!AE32</f>
        <v>0</v>
      </c>
      <c r="H52" s="105">
        <f>(F52*SazbaDPH1/100)+(G52*SazbaDPH2/100)</f>
        <v>0</v>
      </c>
      <c r="I52" s="105">
        <f>F52+G52+H52</f>
        <v>0</v>
      </c>
      <c r="J52" s="106" t="str">
        <f>IF(CenaCelkemVypocet=0,"",I52/CenaCelkemVypocet*100)</f>
        <v/>
      </c>
    </row>
    <row r="53" spans="1:10" ht="25.5" customHeight="1">
      <c r="A53" s="88">
        <v>3</v>
      </c>
      <c r="B53" s="107" t="s">
        <v>41</v>
      </c>
      <c r="C53" s="190" t="s">
        <v>46</v>
      </c>
      <c r="D53" s="190"/>
      <c r="E53" s="190"/>
      <c r="F53" s="108"/>
      <c r="G53" s="101"/>
      <c r="H53" s="101"/>
      <c r="I53" s="101"/>
      <c r="J53" s="102"/>
    </row>
    <row r="54" spans="1:10" ht="25.5" customHeight="1">
      <c r="A54" s="88"/>
      <c r="B54" s="187" t="s">
        <v>59</v>
      </c>
      <c r="C54" s="188"/>
      <c r="D54" s="188"/>
      <c r="E54" s="189"/>
      <c r="F54" s="109">
        <f>SUMIF(A39:A53,"=1",F39:F53)</f>
        <v>0</v>
      </c>
      <c r="G54" s="110">
        <f>SUMIF(A39:A53,"=1",G39:G53)</f>
        <v>0</v>
      </c>
      <c r="H54" s="110">
        <f>SUMIF(A39:A53,"=1",H39:H53)</f>
        <v>0</v>
      </c>
      <c r="I54" s="110">
        <f>SUMIF(A39:A53,"=1",I39:I53)</f>
        <v>0</v>
      </c>
      <c r="J54" s="111">
        <f>SUMIF(A39:A53,"=1",J39:J53)</f>
        <v>0</v>
      </c>
    </row>
    <row r="58" spans="1:10" ht="15.75">
      <c r="B58" s="120" t="s">
        <v>61</v>
      </c>
    </row>
    <row r="60" spans="1:10" ht="25.5" customHeight="1">
      <c r="A60" s="122"/>
      <c r="B60" s="125" t="s">
        <v>18</v>
      </c>
      <c r="C60" s="125" t="s">
        <v>6</v>
      </c>
      <c r="D60" s="126"/>
      <c r="E60" s="126"/>
      <c r="F60" s="127" t="s">
        <v>62</v>
      </c>
      <c r="G60" s="127"/>
      <c r="H60" s="127"/>
      <c r="I60" s="127" t="s">
        <v>31</v>
      </c>
      <c r="J60" s="127" t="s">
        <v>0</v>
      </c>
    </row>
    <row r="61" spans="1:10" ht="36.75" customHeight="1">
      <c r="A61" s="123"/>
      <c r="B61" s="128" t="s">
        <v>63</v>
      </c>
      <c r="C61" s="185" t="s">
        <v>64</v>
      </c>
      <c r="D61" s="186"/>
      <c r="E61" s="186"/>
      <c r="F61" s="136" t="s">
        <v>26</v>
      </c>
      <c r="G61" s="129"/>
      <c r="H61" s="129"/>
      <c r="I61" s="129">
        <f>'SO.01 2020060 Pol'!G8+'SO.02 2020060 Pol'!G8+'SO.03 2020060 Pol'!G8+'SO.04 2020060 Pol'!G8+'SO.06 2020060 Pol'!G8+'SO.07 2020060 Pol'!G8</f>
        <v>0</v>
      </c>
      <c r="J61" s="134" t="str">
        <f>IF(I77=0,"",I61/I77*100)</f>
        <v/>
      </c>
    </row>
    <row r="62" spans="1:10" ht="36.75" customHeight="1">
      <c r="A62" s="123"/>
      <c r="B62" s="128" t="s">
        <v>65</v>
      </c>
      <c r="C62" s="185" t="s">
        <v>66</v>
      </c>
      <c r="D62" s="186"/>
      <c r="E62" s="186"/>
      <c r="F62" s="136" t="s">
        <v>26</v>
      </c>
      <c r="G62" s="129"/>
      <c r="H62" s="129"/>
      <c r="I62" s="129">
        <f>'SO.03 2020060 Pol'!G21+'SO.06 2020060 Pol'!G10+'SO.07 2020060 Pol'!G14</f>
        <v>0</v>
      </c>
      <c r="J62" s="134" t="str">
        <f>IF(I77=0,"",I62/I77*100)</f>
        <v/>
      </c>
    </row>
    <row r="63" spans="1:10" ht="36.75" customHeight="1">
      <c r="A63" s="123"/>
      <c r="B63" s="128" t="s">
        <v>67</v>
      </c>
      <c r="C63" s="185" t="s">
        <v>68</v>
      </c>
      <c r="D63" s="186"/>
      <c r="E63" s="186"/>
      <c r="F63" s="136" t="s">
        <v>26</v>
      </c>
      <c r="G63" s="129"/>
      <c r="H63" s="129"/>
      <c r="I63" s="129">
        <f>'SO.01 2020060 Pol'!G14+'SO.02 2020060 Pol'!G19+'SO.03 2020060 Pol'!G32+'SO.04 2020060 Pol'!G12</f>
        <v>0</v>
      </c>
      <c r="J63" s="134" t="str">
        <f>IF(I77=0,"",I63/I77*100)</f>
        <v/>
      </c>
    </row>
    <row r="64" spans="1:10" ht="36.75" customHeight="1">
      <c r="A64" s="123"/>
      <c r="B64" s="128" t="s">
        <v>69</v>
      </c>
      <c r="C64" s="185" t="s">
        <v>70</v>
      </c>
      <c r="D64" s="186"/>
      <c r="E64" s="186"/>
      <c r="F64" s="136" t="s">
        <v>26</v>
      </c>
      <c r="G64" s="129"/>
      <c r="H64" s="129"/>
      <c r="I64" s="129">
        <f>'SO.02 2020060 Pol'!G25</f>
        <v>0</v>
      </c>
      <c r="J64" s="134" t="str">
        <f>IF(I77=0,"",I64/I77*100)</f>
        <v/>
      </c>
    </row>
    <row r="65" spans="1:10" ht="36.75" customHeight="1">
      <c r="A65" s="123"/>
      <c r="B65" s="128" t="s">
        <v>71</v>
      </c>
      <c r="C65" s="185" t="s">
        <v>72</v>
      </c>
      <c r="D65" s="186"/>
      <c r="E65" s="186"/>
      <c r="F65" s="136" t="s">
        <v>26</v>
      </c>
      <c r="G65" s="129"/>
      <c r="H65" s="129"/>
      <c r="I65" s="129">
        <f>'SO.01 2020060 Pol'!G16+'SO.02 2020060 Pol'!G27+'SO.03 2020060 Pol'!G39+'SO.05 2020060 Pol'!G8+'SO.06 2020060 Pol'!G15+'SO.07 2020060 Pol'!G22</f>
        <v>0</v>
      </c>
      <c r="J65" s="134" t="str">
        <f>IF(I77=0,"",I65/I77*100)</f>
        <v/>
      </c>
    </row>
    <row r="66" spans="1:10" ht="36.75" customHeight="1">
      <c r="A66" s="123"/>
      <c r="B66" s="128" t="s">
        <v>73</v>
      </c>
      <c r="C66" s="185" t="s">
        <v>74</v>
      </c>
      <c r="D66" s="186"/>
      <c r="E66" s="186"/>
      <c r="F66" s="136" t="s">
        <v>26</v>
      </c>
      <c r="G66" s="129"/>
      <c r="H66" s="129"/>
      <c r="I66" s="129">
        <f>'SO.03 2020060 Pol'!G44</f>
        <v>0</v>
      </c>
      <c r="J66" s="134" t="str">
        <f>IF(I77=0,"",I66/I77*100)</f>
        <v/>
      </c>
    </row>
    <row r="67" spans="1:10" ht="36.75" customHeight="1">
      <c r="A67" s="123"/>
      <c r="B67" s="128" t="s">
        <v>75</v>
      </c>
      <c r="C67" s="185" t="s">
        <v>76</v>
      </c>
      <c r="D67" s="186"/>
      <c r="E67" s="186"/>
      <c r="F67" s="136" t="s">
        <v>26</v>
      </c>
      <c r="G67" s="129"/>
      <c r="H67" s="129"/>
      <c r="I67" s="129">
        <f>'SO.01 2020060 Pol'!G22+'SO.02 2020060 Pol'!G31+'SO.04 2020060 Pol'!G14</f>
        <v>0</v>
      </c>
      <c r="J67" s="134" t="str">
        <f>IF(I77=0,"",I67/I77*100)</f>
        <v/>
      </c>
    </row>
    <row r="68" spans="1:10" ht="36.75" customHeight="1">
      <c r="A68" s="123"/>
      <c r="B68" s="128" t="s">
        <v>77</v>
      </c>
      <c r="C68" s="185" t="s">
        <v>78</v>
      </c>
      <c r="D68" s="186"/>
      <c r="E68" s="186"/>
      <c r="F68" s="136" t="s">
        <v>26</v>
      </c>
      <c r="G68" s="129"/>
      <c r="H68" s="129"/>
      <c r="I68" s="129">
        <f>'SO.01 2020060 Pol'!G30+'SO.02 2020060 Pol'!G40+'SO.03 2020060 Pol'!G55</f>
        <v>0</v>
      </c>
      <c r="J68" s="134" t="str">
        <f>IF(I77=0,"",I68/I77*100)</f>
        <v/>
      </c>
    </row>
    <row r="69" spans="1:10" ht="36.75" customHeight="1">
      <c r="A69" s="123"/>
      <c r="B69" s="128" t="s">
        <v>79</v>
      </c>
      <c r="C69" s="185" t="s">
        <v>80</v>
      </c>
      <c r="D69" s="186"/>
      <c r="E69" s="186"/>
      <c r="F69" s="136" t="s">
        <v>27</v>
      </c>
      <c r="G69" s="129"/>
      <c r="H69" s="129"/>
      <c r="I69" s="129">
        <f>'SO.05 2020060 Pol'!G11</f>
        <v>0</v>
      </c>
      <c r="J69" s="134" t="str">
        <f>IF(I77=0,"",I69/I77*100)</f>
        <v/>
      </c>
    </row>
    <row r="70" spans="1:10" ht="36.75" customHeight="1">
      <c r="A70" s="123"/>
      <c r="B70" s="128" t="s">
        <v>81</v>
      </c>
      <c r="C70" s="185" t="s">
        <v>82</v>
      </c>
      <c r="D70" s="186"/>
      <c r="E70" s="186"/>
      <c r="F70" s="136" t="s">
        <v>27</v>
      </c>
      <c r="G70" s="129"/>
      <c r="H70" s="129"/>
      <c r="I70" s="129">
        <f>'SO.02 2020060 Pol'!G42</f>
        <v>0</v>
      </c>
      <c r="J70" s="134" t="str">
        <f>IF(I77=0,"",I70/I77*100)</f>
        <v/>
      </c>
    </row>
    <row r="71" spans="1:10" ht="36.75" customHeight="1">
      <c r="A71" s="123"/>
      <c r="B71" s="128" t="s">
        <v>83</v>
      </c>
      <c r="C71" s="185" t="s">
        <v>84</v>
      </c>
      <c r="D71" s="186"/>
      <c r="E71" s="186"/>
      <c r="F71" s="136" t="s">
        <v>27</v>
      </c>
      <c r="G71" s="129"/>
      <c r="H71" s="129"/>
      <c r="I71" s="129">
        <f>'SO.01 2020060 Pol'!G32+'SO.02 2020060 Pol'!G44+'SO.05 2020060 Pol'!G28</f>
        <v>0</v>
      </c>
      <c r="J71" s="134" t="str">
        <f>IF(I77=0,"",I71/I77*100)</f>
        <v/>
      </c>
    </row>
    <row r="72" spans="1:10" ht="36.75" customHeight="1">
      <c r="A72" s="123"/>
      <c r="B72" s="128" t="s">
        <v>85</v>
      </c>
      <c r="C72" s="185" t="s">
        <v>86</v>
      </c>
      <c r="D72" s="186"/>
      <c r="E72" s="186"/>
      <c r="F72" s="136" t="s">
        <v>27</v>
      </c>
      <c r="G72" s="129"/>
      <c r="H72" s="129"/>
      <c r="I72" s="129">
        <f>'SO.05 2020060 Pol'!G53</f>
        <v>0</v>
      </c>
      <c r="J72" s="134" t="str">
        <f>IF(I77=0,"",I72/I77*100)</f>
        <v/>
      </c>
    </row>
    <row r="73" spans="1:10" ht="36.75" customHeight="1">
      <c r="A73" s="123"/>
      <c r="B73" s="128" t="s">
        <v>87</v>
      </c>
      <c r="C73" s="185" t="s">
        <v>88</v>
      </c>
      <c r="D73" s="186"/>
      <c r="E73" s="186"/>
      <c r="F73" s="136" t="s">
        <v>27</v>
      </c>
      <c r="G73" s="129"/>
      <c r="H73" s="129"/>
      <c r="I73" s="129">
        <f>'SO.02 2020060 Pol'!G53</f>
        <v>0</v>
      </c>
      <c r="J73" s="134" t="str">
        <f>IF(I77=0,"",I73/I77*100)</f>
        <v/>
      </c>
    </row>
    <row r="74" spans="1:10" ht="36.75" customHeight="1">
      <c r="A74" s="123"/>
      <c r="B74" s="128" t="s">
        <v>89</v>
      </c>
      <c r="C74" s="185" t="s">
        <v>90</v>
      </c>
      <c r="D74" s="186"/>
      <c r="E74" s="186"/>
      <c r="F74" s="136" t="s">
        <v>27</v>
      </c>
      <c r="G74" s="129"/>
      <c r="H74" s="129"/>
      <c r="I74" s="129">
        <f>'SO.03 2020060 Pol'!G57+'SO.05 2020060 Pol'!G56+'SO.06 2020060 Pol'!G17+'SO.07 2020060 Pol'!G26</f>
        <v>0</v>
      </c>
      <c r="J74" s="134" t="str">
        <f>IF(I77=0,"",I74/I77*100)</f>
        <v/>
      </c>
    </row>
    <row r="75" spans="1:10" ht="36.75" customHeight="1">
      <c r="A75" s="123"/>
      <c r="B75" s="128" t="s">
        <v>91</v>
      </c>
      <c r="C75" s="185" t="s">
        <v>92</v>
      </c>
      <c r="D75" s="186"/>
      <c r="E75" s="186"/>
      <c r="F75" s="136" t="s">
        <v>27</v>
      </c>
      <c r="G75" s="129"/>
      <c r="H75" s="129"/>
      <c r="I75" s="129">
        <f>'SO.05 2020060 Pol'!G62</f>
        <v>0</v>
      </c>
      <c r="J75" s="134" t="str">
        <f>IF(I77=0,"",I75/I77*100)</f>
        <v/>
      </c>
    </row>
    <row r="76" spans="1:10" ht="36.75" customHeight="1">
      <c r="A76" s="123"/>
      <c r="B76" s="128" t="s">
        <v>93</v>
      </c>
      <c r="C76" s="185" t="s">
        <v>94</v>
      </c>
      <c r="D76" s="186"/>
      <c r="E76" s="186"/>
      <c r="F76" s="136" t="s">
        <v>28</v>
      </c>
      <c r="G76" s="129"/>
      <c r="H76" s="129"/>
      <c r="I76" s="129">
        <f>'SO.02 2020060 Pol'!G58</f>
        <v>0</v>
      </c>
      <c r="J76" s="134" t="str">
        <f>IF(I77=0,"",I76/I77*100)</f>
        <v/>
      </c>
    </row>
    <row r="77" spans="1:10" ht="25.5" customHeight="1">
      <c r="A77" s="124"/>
      <c r="B77" s="130" t="s">
        <v>1</v>
      </c>
      <c r="C77" s="131"/>
      <c r="D77" s="132"/>
      <c r="E77" s="132"/>
      <c r="F77" s="137"/>
      <c r="G77" s="133"/>
      <c r="H77" s="133"/>
      <c r="I77" s="133">
        <f>SUM(I61:I76)</f>
        <v>0</v>
      </c>
      <c r="J77" s="135">
        <f>SUM(J61:J76)</f>
        <v>0</v>
      </c>
    </row>
    <row r="78" spans="1:10">
      <c r="F78" s="86"/>
      <c r="G78" s="86"/>
      <c r="H78" s="86"/>
      <c r="I78" s="86"/>
      <c r="J78" s="87"/>
    </row>
    <row r="79" spans="1:10">
      <c r="F79" s="86"/>
      <c r="G79" s="86"/>
      <c r="H79" s="86"/>
      <c r="I79" s="86"/>
      <c r="J79" s="87"/>
    </row>
    <row r="80" spans="1:10">
      <c r="F80" s="86"/>
      <c r="G80" s="86"/>
      <c r="H80" s="86"/>
      <c r="I80" s="86"/>
      <c r="J80" s="87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3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B54:E54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5:E75"/>
    <mergeCell ref="C76:E76"/>
    <mergeCell ref="C70:E70"/>
    <mergeCell ref="C71:E71"/>
    <mergeCell ref="C72:E72"/>
    <mergeCell ref="C73:E73"/>
    <mergeCell ref="C74:E7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>
      <c r="A1" s="236" t="s">
        <v>7</v>
      </c>
      <c r="B1" s="236"/>
      <c r="C1" s="237"/>
      <c r="D1" s="236"/>
      <c r="E1" s="236"/>
      <c r="F1" s="236"/>
      <c r="G1" s="236"/>
    </row>
    <row r="2" spans="1:7" ht="24.95" customHeight="1">
      <c r="A2" s="50" t="s">
        <v>8</v>
      </c>
      <c r="B2" s="49"/>
      <c r="C2" s="238"/>
      <c r="D2" s="238"/>
      <c r="E2" s="238"/>
      <c r="F2" s="238"/>
      <c r="G2" s="239"/>
    </row>
    <row r="3" spans="1:7" ht="24.95" customHeight="1">
      <c r="A3" s="50" t="s">
        <v>9</v>
      </c>
      <c r="B3" s="49"/>
      <c r="C3" s="238"/>
      <c r="D3" s="238"/>
      <c r="E3" s="238"/>
      <c r="F3" s="238"/>
      <c r="G3" s="239"/>
    </row>
    <row r="4" spans="1:7" ht="24.95" customHeight="1">
      <c r="A4" s="50" t="s">
        <v>10</v>
      </c>
      <c r="B4" s="49"/>
      <c r="C4" s="238"/>
      <c r="D4" s="238"/>
      <c r="E4" s="238"/>
      <c r="F4" s="238"/>
      <c r="G4" s="239"/>
    </row>
    <row r="5" spans="1:7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G5000"/>
  <sheetViews>
    <sheetView workbookViewId="0">
      <pane ySplit="7" topLeftCell="A26" activePane="bottomLeft" state="frozen"/>
      <selection pane="bottomLeft" activeCell="F33" sqref="F33:F43"/>
    </sheetView>
  </sheetViews>
  <sheetFormatPr defaultRowHeight="12.75" outlineLevelRow="1"/>
  <cols>
    <col min="1" max="1" width="3.42578125" customWidth="1"/>
    <col min="2" max="2" width="12.5703125" style="121" customWidth="1"/>
    <col min="3" max="3" width="38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8" width="0" hidden="1" customWidth="1"/>
    <col min="20" max="23" width="0" hidden="1" customWidth="1"/>
    <col min="28" max="28" width="0" hidden="1" customWidth="1"/>
    <col min="30" max="40" width="0" hidden="1" customWidth="1"/>
  </cols>
  <sheetData>
    <row r="1" spans="1:59" ht="15.75" customHeight="1">
      <c r="A1" s="240" t="s">
        <v>7</v>
      </c>
      <c r="B1" s="240"/>
      <c r="C1" s="240"/>
      <c r="D1" s="240"/>
      <c r="E1" s="240"/>
      <c r="F1" s="240"/>
      <c r="G1" s="240"/>
      <c r="AF1" t="s">
        <v>97</v>
      </c>
    </row>
    <row r="2" spans="1:59" ht="24.95" customHeight="1">
      <c r="A2" s="139" t="s">
        <v>8</v>
      </c>
      <c r="B2" s="49" t="s">
        <v>41</v>
      </c>
      <c r="C2" s="241" t="s">
        <v>42</v>
      </c>
      <c r="D2" s="242"/>
      <c r="E2" s="242"/>
      <c r="F2" s="242"/>
      <c r="G2" s="243"/>
      <c r="AF2" t="s">
        <v>98</v>
      </c>
    </row>
    <row r="3" spans="1:59" ht="24.95" customHeight="1">
      <c r="A3" s="139" t="s">
        <v>9</v>
      </c>
      <c r="B3" s="49" t="s">
        <v>44</v>
      </c>
      <c r="C3" s="241" t="s">
        <v>45</v>
      </c>
      <c r="D3" s="242"/>
      <c r="E3" s="242"/>
      <c r="F3" s="242"/>
      <c r="G3" s="243"/>
      <c r="AB3" s="121" t="s">
        <v>98</v>
      </c>
      <c r="AF3" t="s">
        <v>99</v>
      </c>
    </row>
    <row r="4" spans="1:59" ht="24.95" customHeight="1">
      <c r="A4" s="140" t="s">
        <v>10</v>
      </c>
      <c r="B4" s="141" t="s">
        <v>41</v>
      </c>
      <c r="C4" s="244" t="s">
        <v>46</v>
      </c>
      <c r="D4" s="245"/>
      <c r="E4" s="245"/>
      <c r="F4" s="245"/>
      <c r="G4" s="246"/>
      <c r="AF4" t="s">
        <v>100</v>
      </c>
    </row>
    <row r="5" spans="1:59">
      <c r="D5" s="10"/>
    </row>
    <row r="6" spans="1:59" ht="38.25">
      <c r="A6" s="143" t="s">
        <v>101</v>
      </c>
      <c r="B6" s="145" t="s">
        <v>102</v>
      </c>
      <c r="C6" s="145" t="s">
        <v>103</v>
      </c>
      <c r="D6" s="144" t="s">
        <v>104</v>
      </c>
      <c r="E6" s="143" t="s">
        <v>105</v>
      </c>
      <c r="F6" s="142" t="s">
        <v>106</v>
      </c>
      <c r="G6" s="143" t="s">
        <v>31</v>
      </c>
      <c r="H6" s="146" t="s">
        <v>32</v>
      </c>
      <c r="I6" s="146" t="s">
        <v>107</v>
      </c>
      <c r="J6" s="146" t="s">
        <v>33</v>
      </c>
      <c r="K6" s="146" t="s">
        <v>108</v>
      </c>
      <c r="L6" s="146" t="s">
        <v>109</v>
      </c>
      <c r="M6" s="146" t="s">
        <v>110</v>
      </c>
      <c r="N6" s="146" t="s">
        <v>111</v>
      </c>
      <c r="O6" s="146" t="s">
        <v>112</v>
      </c>
      <c r="P6" s="146" t="s">
        <v>113</v>
      </c>
      <c r="Q6" s="146" t="s">
        <v>114</v>
      </c>
      <c r="R6" s="146" t="s">
        <v>115</v>
      </c>
      <c r="S6" s="146" t="s">
        <v>116</v>
      </c>
      <c r="T6" s="146" t="s">
        <v>117</v>
      </c>
      <c r="U6" s="146" t="s">
        <v>118</v>
      </c>
      <c r="V6" s="146" t="s">
        <v>119</v>
      </c>
      <c r="W6" s="146" t="s">
        <v>120</v>
      </c>
    </row>
    <row r="7" spans="1:59" hidden="1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</row>
    <row r="8" spans="1:59">
      <c r="A8" s="158" t="s">
        <v>121</v>
      </c>
      <c r="B8" s="159" t="s">
        <v>63</v>
      </c>
      <c r="C8" s="179" t="s">
        <v>64</v>
      </c>
      <c r="D8" s="160"/>
      <c r="E8" s="161"/>
      <c r="F8" s="162"/>
      <c r="G8" s="162">
        <f>SUMIF(AF9:AF13,"&lt;&gt;NOR",G9:G13)</f>
        <v>0</v>
      </c>
      <c r="H8" s="162"/>
      <c r="I8" s="162">
        <f>SUM(I9:I13)</f>
        <v>0</v>
      </c>
      <c r="J8" s="162"/>
      <c r="K8" s="162">
        <f>SUM(K9:K13)</f>
        <v>6983.49</v>
      </c>
      <c r="L8" s="162"/>
      <c r="M8" s="162">
        <f>SUM(M9:M13)</f>
        <v>0</v>
      </c>
      <c r="N8" s="162"/>
      <c r="O8" s="162">
        <f>SUM(O9:O13)</f>
        <v>0</v>
      </c>
      <c r="P8" s="162"/>
      <c r="Q8" s="162">
        <f>SUM(Q9:Q13)</f>
        <v>0</v>
      </c>
      <c r="R8" s="162"/>
      <c r="S8" s="163"/>
      <c r="T8" s="157"/>
      <c r="U8" s="157">
        <f>SUM(U9:U13)</f>
        <v>18.37</v>
      </c>
      <c r="V8" s="157"/>
      <c r="W8" s="157"/>
      <c r="AF8" t="s">
        <v>122</v>
      </c>
    </row>
    <row r="9" spans="1:59" outlineLevel="1">
      <c r="A9" s="171">
        <v>1</v>
      </c>
      <c r="B9" s="172" t="s">
        <v>123</v>
      </c>
      <c r="C9" s="180" t="s">
        <v>124</v>
      </c>
      <c r="D9" s="173" t="s">
        <v>125</v>
      </c>
      <c r="E9" s="174">
        <v>56.7</v>
      </c>
      <c r="F9" s="175"/>
      <c r="G9" s="176">
        <f>ROUND(E9*F9,2)</f>
        <v>0</v>
      </c>
      <c r="H9" s="175">
        <v>0</v>
      </c>
      <c r="I9" s="176">
        <f>ROUND(E9*H9,2)</f>
        <v>0</v>
      </c>
      <c r="J9" s="175">
        <v>77.5</v>
      </c>
      <c r="K9" s="176">
        <f>ROUND(E9*J9,2)</f>
        <v>4394.25</v>
      </c>
      <c r="L9" s="176">
        <v>21</v>
      </c>
      <c r="M9" s="176">
        <f>G9*(1+L9/100)</f>
        <v>0</v>
      </c>
      <c r="N9" s="176">
        <v>0</v>
      </c>
      <c r="O9" s="176">
        <f>ROUND(E9*N9,2)</f>
        <v>0</v>
      </c>
      <c r="P9" s="176">
        <v>0</v>
      </c>
      <c r="Q9" s="176">
        <f>ROUND(E9*P9,2)</f>
        <v>0</v>
      </c>
      <c r="R9" s="176"/>
      <c r="S9" s="177" t="s">
        <v>126</v>
      </c>
      <c r="T9" s="156">
        <v>0.20899999999999999</v>
      </c>
      <c r="U9" s="156">
        <f>ROUND(E9*T9,2)</f>
        <v>11.85</v>
      </c>
      <c r="V9" s="156"/>
      <c r="W9" s="156" t="s">
        <v>127</v>
      </c>
      <c r="X9" s="147"/>
      <c r="Y9" s="147"/>
      <c r="Z9" s="147"/>
      <c r="AA9" s="147"/>
      <c r="AB9" s="147"/>
      <c r="AC9" s="147"/>
      <c r="AD9" s="147"/>
      <c r="AE9" s="147"/>
      <c r="AF9" s="147" t="s">
        <v>128</v>
      </c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</row>
    <row r="10" spans="1:59" outlineLevel="1">
      <c r="A10" s="171">
        <v>2</v>
      </c>
      <c r="B10" s="172" t="s">
        <v>129</v>
      </c>
      <c r="C10" s="180" t="s">
        <v>130</v>
      </c>
      <c r="D10" s="173" t="s">
        <v>131</v>
      </c>
      <c r="E10" s="174">
        <v>2.835</v>
      </c>
      <c r="F10" s="175"/>
      <c r="G10" s="176">
        <f>ROUND(E10*F10,2)</f>
        <v>0</v>
      </c>
      <c r="H10" s="175">
        <v>0</v>
      </c>
      <c r="I10" s="176">
        <f>ROUND(E10*H10,2)</f>
        <v>0</v>
      </c>
      <c r="J10" s="175">
        <v>94.9</v>
      </c>
      <c r="K10" s="176">
        <f>ROUND(E10*J10,2)</f>
        <v>269.04000000000002</v>
      </c>
      <c r="L10" s="176">
        <v>21</v>
      </c>
      <c r="M10" s="176">
        <f>G10*(1+L10/100)</f>
        <v>0</v>
      </c>
      <c r="N10" s="176">
        <v>0</v>
      </c>
      <c r="O10" s="176">
        <f>ROUND(E10*N10,2)</f>
        <v>0</v>
      </c>
      <c r="P10" s="176">
        <v>0</v>
      </c>
      <c r="Q10" s="176">
        <f>ROUND(E10*P10,2)</f>
        <v>0</v>
      </c>
      <c r="R10" s="176"/>
      <c r="S10" s="177" t="s">
        <v>126</v>
      </c>
      <c r="T10" s="156">
        <v>9.5200000000000007E-2</v>
      </c>
      <c r="U10" s="156">
        <f>ROUND(E10*T10,2)</f>
        <v>0.27</v>
      </c>
      <c r="V10" s="156"/>
      <c r="W10" s="156" t="s">
        <v>127</v>
      </c>
      <c r="X10" s="147"/>
      <c r="Y10" s="147"/>
      <c r="Z10" s="147"/>
      <c r="AA10" s="147"/>
      <c r="AB10" s="147"/>
      <c r="AC10" s="147"/>
      <c r="AD10" s="147"/>
      <c r="AE10" s="147"/>
      <c r="AF10" s="147" t="s">
        <v>128</v>
      </c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</row>
    <row r="11" spans="1:59" outlineLevel="1">
      <c r="A11" s="171">
        <v>3</v>
      </c>
      <c r="B11" s="172" t="s">
        <v>132</v>
      </c>
      <c r="C11" s="180" t="s">
        <v>133</v>
      </c>
      <c r="D11" s="173" t="s">
        <v>131</v>
      </c>
      <c r="E11" s="174">
        <v>0.73499999999999999</v>
      </c>
      <c r="F11" s="175"/>
      <c r="G11" s="176">
        <f>ROUND(E11*F11,2)</f>
        <v>0</v>
      </c>
      <c r="H11" s="175">
        <v>0</v>
      </c>
      <c r="I11" s="176">
        <f>ROUND(E11*H11,2)</f>
        <v>0</v>
      </c>
      <c r="J11" s="175">
        <v>1273</v>
      </c>
      <c r="K11" s="176">
        <f>ROUND(E11*J11,2)</f>
        <v>935.66</v>
      </c>
      <c r="L11" s="176">
        <v>21</v>
      </c>
      <c r="M11" s="176">
        <f>G11*(1+L11/100)</f>
        <v>0</v>
      </c>
      <c r="N11" s="176">
        <v>0</v>
      </c>
      <c r="O11" s="176">
        <f>ROUND(E11*N11,2)</f>
        <v>0</v>
      </c>
      <c r="P11" s="176">
        <v>0</v>
      </c>
      <c r="Q11" s="176">
        <f>ROUND(E11*P11,2)</f>
        <v>0</v>
      </c>
      <c r="R11" s="176"/>
      <c r="S11" s="177" t="s">
        <v>126</v>
      </c>
      <c r="T11" s="156">
        <v>3.5329999999999999</v>
      </c>
      <c r="U11" s="156">
        <f>ROUND(E11*T11,2)</f>
        <v>2.6</v>
      </c>
      <c r="V11" s="156"/>
      <c r="W11" s="156" t="s">
        <v>127</v>
      </c>
      <c r="X11" s="147"/>
      <c r="Y11" s="147"/>
      <c r="Z11" s="147"/>
      <c r="AA11" s="147"/>
      <c r="AB11" s="147"/>
      <c r="AC11" s="147"/>
      <c r="AD11" s="147"/>
      <c r="AE11" s="147"/>
      <c r="AF11" s="147" t="s">
        <v>128</v>
      </c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</row>
    <row r="12" spans="1:59" outlineLevel="1">
      <c r="A12" s="171">
        <v>4</v>
      </c>
      <c r="B12" s="172" t="s">
        <v>134</v>
      </c>
      <c r="C12" s="180" t="s">
        <v>135</v>
      </c>
      <c r="D12" s="173" t="s">
        <v>125</v>
      </c>
      <c r="E12" s="174">
        <v>7.35</v>
      </c>
      <c r="F12" s="175"/>
      <c r="G12" s="176">
        <f>ROUND(E12*F12,2)</f>
        <v>0</v>
      </c>
      <c r="H12" s="175">
        <v>0</v>
      </c>
      <c r="I12" s="176">
        <f>ROUND(E12*H12,2)</f>
        <v>0</v>
      </c>
      <c r="J12" s="175">
        <v>6.7</v>
      </c>
      <c r="K12" s="176">
        <f>ROUND(E12*J12,2)</f>
        <v>49.25</v>
      </c>
      <c r="L12" s="176">
        <v>21</v>
      </c>
      <c r="M12" s="176">
        <f>G12*(1+L12/100)</f>
        <v>0</v>
      </c>
      <c r="N12" s="176">
        <v>0</v>
      </c>
      <c r="O12" s="176">
        <f>ROUND(E12*N12,2)</f>
        <v>0</v>
      </c>
      <c r="P12" s="176">
        <v>0</v>
      </c>
      <c r="Q12" s="176">
        <f>ROUND(E12*P12,2)</f>
        <v>0</v>
      </c>
      <c r="R12" s="176"/>
      <c r="S12" s="177" t="s">
        <v>126</v>
      </c>
      <c r="T12" s="156">
        <v>7.0000000000000001E-3</v>
      </c>
      <c r="U12" s="156">
        <f>ROUND(E12*T12,2)</f>
        <v>0.05</v>
      </c>
      <c r="V12" s="156"/>
      <c r="W12" s="156" t="s">
        <v>127</v>
      </c>
      <c r="X12" s="147"/>
      <c r="Y12" s="147"/>
      <c r="Z12" s="147"/>
      <c r="AA12" s="147"/>
      <c r="AB12" s="147"/>
      <c r="AC12" s="147"/>
      <c r="AD12" s="147"/>
      <c r="AE12" s="147"/>
      <c r="AF12" s="147" t="s">
        <v>128</v>
      </c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</row>
    <row r="13" spans="1:59" outlineLevel="1">
      <c r="A13" s="171">
        <v>5</v>
      </c>
      <c r="B13" s="172" t="s">
        <v>136</v>
      </c>
      <c r="C13" s="180" t="s">
        <v>137</v>
      </c>
      <c r="D13" s="173" t="s">
        <v>125</v>
      </c>
      <c r="E13" s="174">
        <v>14.175000000000001</v>
      </c>
      <c r="F13" s="175"/>
      <c r="G13" s="176">
        <f>ROUND(E13*F13,2)</f>
        <v>0</v>
      </c>
      <c r="H13" s="175">
        <v>0</v>
      </c>
      <c r="I13" s="176">
        <f>ROUND(E13*H13,2)</f>
        <v>0</v>
      </c>
      <c r="J13" s="175">
        <v>94.2</v>
      </c>
      <c r="K13" s="176">
        <f>ROUND(E13*J13,2)</f>
        <v>1335.29</v>
      </c>
      <c r="L13" s="176">
        <v>21</v>
      </c>
      <c r="M13" s="176">
        <f>G13*(1+L13/100)</f>
        <v>0</v>
      </c>
      <c r="N13" s="176">
        <v>0</v>
      </c>
      <c r="O13" s="176">
        <f>ROUND(E13*N13,2)</f>
        <v>0</v>
      </c>
      <c r="P13" s="176">
        <v>0</v>
      </c>
      <c r="Q13" s="176">
        <f>ROUND(E13*P13,2)</f>
        <v>0</v>
      </c>
      <c r="R13" s="176"/>
      <c r="S13" s="177" t="s">
        <v>126</v>
      </c>
      <c r="T13" s="156">
        <v>0.254</v>
      </c>
      <c r="U13" s="156">
        <f>ROUND(E13*T13,2)</f>
        <v>3.6</v>
      </c>
      <c r="V13" s="156"/>
      <c r="W13" s="156" t="s">
        <v>127</v>
      </c>
      <c r="X13" s="147"/>
      <c r="Y13" s="147"/>
      <c r="Z13" s="147"/>
      <c r="AA13" s="147"/>
      <c r="AB13" s="147"/>
      <c r="AC13" s="147"/>
      <c r="AD13" s="147"/>
      <c r="AE13" s="147"/>
      <c r="AF13" s="147" t="s">
        <v>128</v>
      </c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</row>
    <row r="14" spans="1:59">
      <c r="A14" s="158" t="s">
        <v>121</v>
      </c>
      <c r="B14" s="159" t="s">
        <v>67</v>
      </c>
      <c r="C14" s="179" t="s">
        <v>68</v>
      </c>
      <c r="D14" s="160"/>
      <c r="E14" s="161"/>
      <c r="F14" s="162"/>
      <c r="G14" s="162">
        <f>SUMIF(AF15:AF15,"&lt;&gt;NOR",G15:G15)</f>
        <v>0</v>
      </c>
      <c r="H14" s="162"/>
      <c r="I14" s="162">
        <f>SUM(I15:I15)</f>
        <v>2137.98</v>
      </c>
      <c r="J14" s="162"/>
      <c r="K14" s="162">
        <f>SUM(K15:K15)</f>
        <v>252.24</v>
      </c>
      <c r="L14" s="162"/>
      <c r="M14" s="162">
        <f>SUM(M15:M15)</f>
        <v>0</v>
      </c>
      <c r="N14" s="162"/>
      <c r="O14" s="162">
        <f>SUM(O15:O15)</f>
        <v>2.23</v>
      </c>
      <c r="P14" s="162"/>
      <c r="Q14" s="162">
        <f>SUM(Q15:Q15)</f>
        <v>0</v>
      </c>
      <c r="R14" s="162"/>
      <c r="S14" s="163"/>
      <c r="T14" s="157"/>
      <c r="U14" s="157">
        <f>SUM(U15:U15)</f>
        <v>0.42</v>
      </c>
      <c r="V14" s="157"/>
      <c r="W14" s="157"/>
      <c r="AF14" t="s">
        <v>122</v>
      </c>
    </row>
    <row r="15" spans="1:59" outlineLevel="1">
      <c r="A15" s="171">
        <v>6</v>
      </c>
      <c r="B15" s="172" t="s">
        <v>138</v>
      </c>
      <c r="C15" s="180" t="s">
        <v>139</v>
      </c>
      <c r="D15" s="173" t="s">
        <v>131</v>
      </c>
      <c r="E15" s="174">
        <v>0.88200000000000001</v>
      </c>
      <c r="F15" s="175"/>
      <c r="G15" s="176">
        <f>ROUND(E15*F15,2)</f>
        <v>0</v>
      </c>
      <c r="H15" s="175">
        <v>2424.0100000000002</v>
      </c>
      <c r="I15" s="176">
        <f>ROUND(E15*H15,2)</f>
        <v>2137.98</v>
      </c>
      <c r="J15" s="175">
        <v>285.99</v>
      </c>
      <c r="K15" s="176">
        <f>ROUND(E15*J15,2)</f>
        <v>252.24</v>
      </c>
      <c r="L15" s="176">
        <v>21</v>
      </c>
      <c r="M15" s="176">
        <f>G15*(1+L15/100)</f>
        <v>0</v>
      </c>
      <c r="N15" s="176">
        <v>2.5249999999999999</v>
      </c>
      <c r="O15" s="176">
        <f>ROUND(E15*N15,2)</f>
        <v>2.23</v>
      </c>
      <c r="P15" s="176">
        <v>0</v>
      </c>
      <c r="Q15" s="176">
        <f>ROUND(E15*P15,2)</f>
        <v>0</v>
      </c>
      <c r="R15" s="176"/>
      <c r="S15" s="177" t="s">
        <v>126</v>
      </c>
      <c r="T15" s="156">
        <v>0.47699999999999998</v>
      </c>
      <c r="U15" s="156">
        <f>ROUND(E15*T15,2)</f>
        <v>0.42</v>
      </c>
      <c r="V15" s="156"/>
      <c r="W15" s="156" t="s">
        <v>127</v>
      </c>
      <c r="X15" s="147"/>
      <c r="Y15" s="147"/>
      <c r="Z15" s="147"/>
      <c r="AA15" s="147"/>
      <c r="AB15" s="147"/>
      <c r="AC15" s="147"/>
      <c r="AD15" s="147"/>
      <c r="AE15" s="147"/>
      <c r="AF15" s="147" t="s">
        <v>128</v>
      </c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</row>
    <row r="16" spans="1:59">
      <c r="A16" s="158" t="s">
        <v>121</v>
      </c>
      <c r="B16" s="159" t="s">
        <v>71</v>
      </c>
      <c r="C16" s="179" t="s">
        <v>72</v>
      </c>
      <c r="D16" s="160"/>
      <c r="E16" s="161"/>
      <c r="F16" s="162"/>
      <c r="G16" s="162">
        <f>SUMIF(AF17:AF21,"&lt;&gt;NOR",G17:G21)</f>
        <v>0</v>
      </c>
      <c r="H16" s="162"/>
      <c r="I16" s="162">
        <f>SUM(I17:I21)</f>
        <v>11563.23</v>
      </c>
      <c r="J16" s="162"/>
      <c r="K16" s="162">
        <f>SUM(K17:K21)</f>
        <v>2533.21</v>
      </c>
      <c r="L16" s="162"/>
      <c r="M16" s="162">
        <f>SUM(M17:M21)</f>
        <v>0</v>
      </c>
      <c r="N16" s="162"/>
      <c r="O16" s="162">
        <f>SUM(O17:O21)</f>
        <v>18.14</v>
      </c>
      <c r="P16" s="162"/>
      <c r="Q16" s="162">
        <f>SUM(Q17:Q21)</f>
        <v>0</v>
      </c>
      <c r="R16" s="162"/>
      <c r="S16" s="163"/>
      <c r="T16" s="157"/>
      <c r="U16" s="157">
        <f>SUM(U17:U21)</f>
        <v>3.5599999999999996</v>
      </c>
      <c r="V16" s="157"/>
      <c r="W16" s="157"/>
      <c r="AF16" t="s">
        <v>122</v>
      </c>
    </row>
    <row r="17" spans="1:59" ht="22.5" outlineLevel="1">
      <c r="A17" s="171">
        <v>7</v>
      </c>
      <c r="B17" s="172" t="s">
        <v>140</v>
      </c>
      <c r="C17" s="180" t="s">
        <v>141</v>
      </c>
      <c r="D17" s="173" t="s">
        <v>125</v>
      </c>
      <c r="E17" s="174">
        <v>41.898400000000002</v>
      </c>
      <c r="F17" s="175"/>
      <c r="G17" s="176">
        <f>ROUND(E17*F17,2)</f>
        <v>0</v>
      </c>
      <c r="H17" s="175">
        <v>51.28</v>
      </c>
      <c r="I17" s="176">
        <f>ROUND(E17*H17,2)</f>
        <v>2148.5500000000002</v>
      </c>
      <c r="J17" s="175">
        <v>19.72</v>
      </c>
      <c r="K17" s="176">
        <f>ROUND(E17*J17,2)</f>
        <v>826.24</v>
      </c>
      <c r="L17" s="176">
        <v>21</v>
      </c>
      <c r="M17" s="176">
        <f>G17*(1+L17/100)</f>
        <v>0</v>
      </c>
      <c r="N17" s="176">
        <v>0.126</v>
      </c>
      <c r="O17" s="176">
        <f>ROUND(E17*N17,2)</f>
        <v>5.28</v>
      </c>
      <c r="P17" s="176">
        <v>0</v>
      </c>
      <c r="Q17" s="176">
        <f>ROUND(E17*P17,2)</f>
        <v>0</v>
      </c>
      <c r="R17" s="176"/>
      <c r="S17" s="177" t="s">
        <v>126</v>
      </c>
      <c r="T17" s="156">
        <v>2.1000000000000001E-2</v>
      </c>
      <c r="U17" s="156">
        <f>ROUND(E17*T17,2)</f>
        <v>0.88</v>
      </c>
      <c r="V17" s="156"/>
      <c r="W17" s="156" t="s">
        <v>127</v>
      </c>
      <c r="X17" s="147"/>
      <c r="Y17" s="147"/>
      <c r="Z17" s="147"/>
      <c r="AA17" s="147"/>
      <c r="AB17" s="147"/>
      <c r="AC17" s="147"/>
      <c r="AD17" s="147"/>
      <c r="AE17" s="147"/>
      <c r="AF17" s="147" t="s">
        <v>128</v>
      </c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</row>
    <row r="18" spans="1:59" ht="22.5" outlineLevel="1">
      <c r="A18" s="171">
        <v>8</v>
      </c>
      <c r="B18" s="172" t="s">
        <v>142</v>
      </c>
      <c r="C18" s="180" t="s">
        <v>143</v>
      </c>
      <c r="D18" s="173" t="s">
        <v>125</v>
      </c>
      <c r="E18" s="174">
        <v>41.898400000000002</v>
      </c>
      <c r="F18" s="175"/>
      <c r="G18" s="176">
        <f>ROUND(E18*F18,2)</f>
        <v>0</v>
      </c>
      <c r="H18" s="175">
        <v>116.86</v>
      </c>
      <c r="I18" s="176">
        <f>ROUND(E18*H18,2)</f>
        <v>4896.25</v>
      </c>
      <c r="J18" s="175">
        <v>22.14</v>
      </c>
      <c r="K18" s="176">
        <f>ROUND(E18*J18,2)</f>
        <v>927.63</v>
      </c>
      <c r="L18" s="176">
        <v>21</v>
      </c>
      <c r="M18" s="176">
        <f>G18*(1+L18/100)</f>
        <v>0</v>
      </c>
      <c r="N18" s="176">
        <v>0.28799999999999998</v>
      </c>
      <c r="O18" s="176">
        <f>ROUND(E18*N18,2)</f>
        <v>12.07</v>
      </c>
      <c r="P18" s="176">
        <v>0</v>
      </c>
      <c r="Q18" s="176">
        <f>ROUND(E18*P18,2)</f>
        <v>0</v>
      </c>
      <c r="R18" s="176"/>
      <c r="S18" s="177" t="s">
        <v>126</v>
      </c>
      <c r="T18" s="156">
        <v>2.3E-2</v>
      </c>
      <c r="U18" s="156">
        <f>ROUND(E18*T18,2)</f>
        <v>0.96</v>
      </c>
      <c r="V18" s="156"/>
      <c r="W18" s="156" t="s">
        <v>127</v>
      </c>
      <c r="X18" s="147"/>
      <c r="Y18" s="147"/>
      <c r="Z18" s="147"/>
      <c r="AA18" s="147"/>
      <c r="AB18" s="147"/>
      <c r="AC18" s="147"/>
      <c r="AD18" s="147"/>
      <c r="AE18" s="147"/>
      <c r="AF18" s="147" t="s">
        <v>128</v>
      </c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</row>
    <row r="19" spans="1:59" outlineLevel="1">
      <c r="A19" s="171">
        <v>9</v>
      </c>
      <c r="B19" s="172" t="s">
        <v>144</v>
      </c>
      <c r="C19" s="180" t="s">
        <v>145</v>
      </c>
      <c r="D19" s="173" t="s">
        <v>125</v>
      </c>
      <c r="E19" s="174">
        <v>4.59</v>
      </c>
      <c r="F19" s="175"/>
      <c r="G19" s="176">
        <f>ROUND(E19*F19,2)</f>
        <v>0</v>
      </c>
      <c r="H19" s="175">
        <v>25.21</v>
      </c>
      <c r="I19" s="176">
        <f>ROUND(E19*H19,2)</f>
        <v>115.71</v>
      </c>
      <c r="J19" s="175">
        <v>169.79</v>
      </c>
      <c r="K19" s="176">
        <f>ROUND(E19*J19,2)</f>
        <v>779.34</v>
      </c>
      <c r="L19" s="176">
        <v>21</v>
      </c>
      <c r="M19" s="176">
        <f>G19*(1+L19/100)</f>
        <v>0</v>
      </c>
      <c r="N19" s="176">
        <v>7.1999999999999995E-2</v>
      </c>
      <c r="O19" s="176">
        <f>ROUND(E19*N19,2)</f>
        <v>0.33</v>
      </c>
      <c r="P19" s="176">
        <v>0</v>
      </c>
      <c r="Q19" s="176">
        <f>ROUND(E19*P19,2)</f>
        <v>0</v>
      </c>
      <c r="R19" s="176"/>
      <c r="S19" s="177" t="s">
        <v>126</v>
      </c>
      <c r="T19" s="156">
        <v>0.375</v>
      </c>
      <c r="U19" s="156">
        <f>ROUND(E19*T19,2)</f>
        <v>1.72</v>
      </c>
      <c r="V19" s="156"/>
      <c r="W19" s="156" t="s">
        <v>127</v>
      </c>
      <c r="X19" s="147"/>
      <c r="Y19" s="147"/>
      <c r="Z19" s="147"/>
      <c r="AA19" s="147"/>
      <c r="AB19" s="147"/>
      <c r="AC19" s="147"/>
      <c r="AD19" s="147"/>
      <c r="AE19" s="147"/>
      <c r="AF19" s="147" t="s">
        <v>128</v>
      </c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</row>
    <row r="20" spans="1:59" outlineLevel="1">
      <c r="A20" s="171">
        <v>10</v>
      </c>
      <c r="B20" s="172" t="s">
        <v>146</v>
      </c>
      <c r="C20" s="180" t="s">
        <v>147</v>
      </c>
      <c r="D20" s="173" t="s">
        <v>125</v>
      </c>
      <c r="E20" s="174">
        <v>5</v>
      </c>
      <c r="F20" s="175"/>
      <c r="G20" s="176">
        <f>ROUND(E20*F20,2)</f>
        <v>0</v>
      </c>
      <c r="H20" s="175">
        <v>588</v>
      </c>
      <c r="I20" s="176">
        <f>ROUND(E20*H20,2)</f>
        <v>2940</v>
      </c>
      <c r="J20" s="175">
        <v>0</v>
      </c>
      <c r="K20" s="176">
        <f>ROUND(E20*J20,2)</f>
        <v>0</v>
      </c>
      <c r="L20" s="176">
        <v>21</v>
      </c>
      <c r="M20" s="176">
        <f>G20*(1+L20/100)</f>
        <v>0</v>
      </c>
      <c r="N20" s="176">
        <v>8.0000000000000002E-3</v>
      </c>
      <c r="O20" s="176">
        <f>ROUND(E20*N20,2)</f>
        <v>0.04</v>
      </c>
      <c r="P20" s="176">
        <v>0</v>
      </c>
      <c r="Q20" s="176">
        <f>ROUND(E20*P20,2)</f>
        <v>0</v>
      </c>
      <c r="R20" s="176" t="s">
        <v>148</v>
      </c>
      <c r="S20" s="177" t="s">
        <v>126</v>
      </c>
      <c r="T20" s="156">
        <v>0</v>
      </c>
      <c r="U20" s="156">
        <f>ROUND(E20*T20,2)</f>
        <v>0</v>
      </c>
      <c r="V20" s="156"/>
      <c r="W20" s="156" t="s">
        <v>149</v>
      </c>
      <c r="X20" s="147"/>
      <c r="Y20" s="147"/>
      <c r="Z20" s="147"/>
      <c r="AA20" s="147"/>
      <c r="AB20" s="147"/>
      <c r="AC20" s="147"/>
      <c r="AD20" s="147"/>
      <c r="AE20" s="147"/>
      <c r="AF20" s="147" t="s">
        <v>150</v>
      </c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</row>
    <row r="21" spans="1:59" ht="22.5" outlineLevel="1">
      <c r="A21" s="171">
        <v>11</v>
      </c>
      <c r="B21" s="172" t="s">
        <v>151</v>
      </c>
      <c r="C21" s="180" t="s">
        <v>152</v>
      </c>
      <c r="D21" s="173" t="s">
        <v>125</v>
      </c>
      <c r="E21" s="174">
        <v>4.8194999999999997</v>
      </c>
      <c r="F21" s="175"/>
      <c r="G21" s="176">
        <f>ROUND(E21*F21,2)</f>
        <v>0</v>
      </c>
      <c r="H21" s="175">
        <v>303.5</v>
      </c>
      <c r="I21" s="176">
        <f>ROUND(E21*H21,2)</f>
        <v>1462.72</v>
      </c>
      <c r="J21" s="175">
        <v>0</v>
      </c>
      <c r="K21" s="176">
        <f>ROUND(E21*J21,2)</f>
        <v>0</v>
      </c>
      <c r="L21" s="176">
        <v>21</v>
      </c>
      <c r="M21" s="176">
        <f>G21*(1+L21/100)</f>
        <v>0</v>
      </c>
      <c r="N21" s="176">
        <v>8.6999999999999994E-2</v>
      </c>
      <c r="O21" s="176">
        <f>ROUND(E21*N21,2)</f>
        <v>0.42</v>
      </c>
      <c r="P21" s="176">
        <v>0</v>
      </c>
      <c r="Q21" s="176">
        <f>ROUND(E21*P21,2)</f>
        <v>0</v>
      </c>
      <c r="R21" s="176" t="s">
        <v>148</v>
      </c>
      <c r="S21" s="177" t="s">
        <v>126</v>
      </c>
      <c r="T21" s="156">
        <v>0</v>
      </c>
      <c r="U21" s="156">
        <f>ROUND(E21*T21,2)</f>
        <v>0</v>
      </c>
      <c r="V21" s="156"/>
      <c r="W21" s="156" t="s">
        <v>149</v>
      </c>
      <c r="X21" s="147"/>
      <c r="Y21" s="147"/>
      <c r="Z21" s="147"/>
      <c r="AA21" s="147"/>
      <c r="AB21" s="147"/>
      <c r="AC21" s="147"/>
      <c r="AD21" s="147"/>
      <c r="AE21" s="147"/>
      <c r="AF21" s="147" t="s">
        <v>150</v>
      </c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</row>
    <row r="22" spans="1:59" ht="25.5">
      <c r="A22" s="158" t="s">
        <v>121</v>
      </c>
      <c r="B22" s="159" t="s">
        <v>75</v>
      </c>
      <c r="C22" s="179" t="s">
        <v>76</v>
      </c>
      <c r="D22" s="160"/>
      <c r="E22" s="161"/>
      <c r="F22" s="162"/>
      <c r="G22" s="162">
        <f>SUMIF(AF23:AF29,"&lt;&gt;NOR",G23:G29)</f>
        <v>0</v>
      </c>
      <c r="H22" s="162"/>
      <c r="I22" s="162">
        <f>SUM(I23:I29)</f>
        <v>5542.32</v>
      </c>
      <c r="J22" s="162"/>
      <c r="K22" s="162">
        <f>SUM(K23:K29)</f>
        <v>78097.679999999993</v>
      </c>
      <c r="L22" s="162"/>
      <c r="M22" s="162">
        <f>SUM(M23:M29)</f>
        <v>0</v>
      </c>
      <c r="N22" s="162"/>
      <c r="O22" s="162">
        <f>SUM(O23:O29)</f>
        <v>0.03</v>
      </c>
      <c r="P22" s="162"/>
      <c r="Q22" s="162">
        <f>SUM(Q23:Q29)</f>
        <v>0</v>
      </c>
      <c r="R22" s="162"/>
      <c r="S22" s="163"/>
      <c r="T22" s="157"/>
      <c r="U22" s="157">
        <f>SUM(U23:U29)</f>
        <v>3.48</v>
      </c>
      <c r="V22" s="157"/>
      <c r="W22" s="157"/>
      <c r="AF22" t="s">
        <v>122</v>
      </c>
    </row>
    <row r="23" spans="1:59" outlineLevel="1">
      <c r="A23" s="171">
        <v>12</v>
      </c>
      <c r="B23" s="172" t="s">
        <v>153</v>
      </c>
      <c r="C23" s="180" t="s">
        <v>154</v>
      </c>
      <c r="D23" s="173" t="s">
        <v>155</v>
      </c>
      <c r="E23" s="174">
        <v>12</v>
      </c>
      <c r="F23" s="175"/>
      <c r="G23" s="176">
        <f>ROUND(E23*F23,2)</f>
        <v>0</v>
      </c>
      <c r="H23" s="175">
        <v>3.36</v>
      </c>
      <c r="I23" s="176">
        <f>ROUND(E23*H23,2)</f>
        <v>40.32</v>
      </c>
      <c r="J23" s="175">
        <v>124.64</v>
      </c>
      <c r="K23" s="176">
        <f>ROUND(E23*J23,2)</f>
        <v>1495.68</v>
      </c>
      <c r="L23" s="176">
        <v>21</v>
      </c>
      <c r="M23" s="176">
        <f>G23*(1+L23/100)</f>
        <v>0</v>
      </c>
      <c r="N23" s="176">
        <v>8.0000000000000007E-5</v>
      </c>
      <c r="O23" s="176">
        <f>ROUND(E23*N23,2)</f>
        <v>0</v>
      </c>
      <c r="P23" s="176">
        <v>0</v>
      </c>
      <c r="Q23" s="176">
        <f>ROUND(E23*P23,2)</f>
        <v>0</v>
      </c>
      <c r="R23" s="176"/>
      <c r="S23" s="177" t="s">
        <v>126</v>
      </c>
      <c r="T23" s="156">
        <v>0.28999999999999998</v>
      </c>
      <c r="U23" s="156">
        <f>ROUND(E23*T23,2)</f>
        <v>3.48</v>
      </c>
      <c r="V23" s="156"/>
      <c r="W23" s="156" t="s">
        <v>127</v>
      </c>
      <c r="X23" s="147"/>
      <c r="Y23" s="147"/>
      <c r="Z23" s="147"/>
      <c r="AA23" s="147"/>
      <c r="AB23" s="147"/>
      <c r="AC23" s="147"/>
      <c r="AD23" s="147"/>
      <c r="AE23" s="147"/>
      <c r="AF23" s="147" t="s">
        <v>128</v>
      </c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</row>
    <row r="24" spans="1:59" ht="22.5" outlineLevel="1">
      <c r="A24" s="171">
        <v>13</v>
      </c>
      <c r="B24" s="172" t="s">
        <v>156</v>
      </c>
      <c r="C24" s="180" t="s">
        <v>157</v>
      </c>
      <c r="D24" s="173" t="s">
        <v>158</v>
      </c>
      <c r="E24" s="174">
        <v>61.9</v>
      </c>
      <c r="F24" s="175"/>
      <c r="G24" s="176">
        <f>ROUND(E24*F24,2)</f>
        <v>0</v>
      </c>
      <c r="H24" s="175">
        <v>0</v>
      </c>
      <c r="I24" s="176">
        <f>ROUND(E24*H24,2)</f>
        <v>0</v>
      </c>
      <c r="J24" s="175">
        <v>580</v>
      </c>
      <c r="K24" s="176">
        <f>ROUND(E24*J24,2)</f>
        <v>35902</v>
      </c>
      <c r="L24" s="176">
        <v>21</v>
      </c>
      <c r="M24" s="176">
        <f>G24*(1+L24/100)</f>
        <v>0</v>
      </c>
      <c r="N24" s="176">
        <v>0</v>
      </c>
      <c r="O24" s="176">
        <f>ROUND(E24*N24,2)</f>
        <v>0</v>
      </c>
      <c r="P24" s="176">
        <v>0</v>
      </c>
      <c r="Q24" s="176">
        <f>ROUND(E24*P24,2)</f>
        <v>0</v>
      </c>
      <c r="R24" s="176"/>
      <c r="S24" s="177" t="s">
        <v>159</v>
      </c>
      <c r="T24" s="156">
        <v>0</v>
      </c>
      <c r="U24" s="156">
        <f>ROUND(E24*T24,2)</f>
        <v>0</v>
      </c>
      <c r="V24" s="156"/>
      <c r="W24" s="156" t="s">
        <v>127</v>
      </c>
      <c r="X24" s="147"/>
      <c r="Y24" s="147"/>
      <c r="Z24" s="147"/>
      <c r="AA24" s="147"/>
      <c r="AB24" s="147"/>
      <c r="AC24" s="147"/>
      <c r="AD24" s="147"/>
      <c r="AE24" s="147"/>
      <c r="AF24" s="147" t="s">
        <v>128</v>
      </c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</row>
    <row r="25" spans="1:59" outlineLevel="1">
      <c r="A25" s="164">
        <v>14</v>
      </c>
      <c r="B25" s="165" t="s">
        <v>160</v>
      </c>
      <c r="C25" s="181" t="s">
        <v>161</v>
      </c>
      <c r="D25" s="166" t="s">
        <v>162</v>
      </c>
      <c r="E25" s="167">
        <v>5</v>
      </c>
      <c r="F25" s="168"/>
      <c r="G25" s="169">
        <f>ROUND(E25*F25,2)</f>
        <v>0</v>
      </c>
      <c r="H25" s="168">
        <v>0</v>
      </c>
      <c r="I25" s="169">
        <f>ROUND(E25*H25,2)</f>
        <v>0</v>
      </c>
      <c r="J25" s="168">
        <v>7800</v>
      </c>
      <c r="K25" s="169">
        <f>ROUND(E25*J25,2)</f>
        <v>39000</v>
      </c>
      <c r="L25" s="169">
        <v>21</v>
      </c>
      <c r="M25" s="169">
        <f>G25*(1+L25/100)</f>
        <v>0</v>
      </c>
      <c r="N25" s="169">
        <v>0</v>
      </c>
      <c r="O25" s="169">
        <f>ROUND(E25*N25,2)</f>
        <v>0</v>
      </c>
      <c r="P25" s="169">
        <v>0</v>
      </c>
      <c r="Q25" s="169">
        <f>ROUND(E25*P25,2)</f>
        <v>0</v>
      </c>
      <c r="R25" s="169"/>
      <c r="S25" s="170" t="s">
        <v>159</v>
      </c>
      <c r="T25" s="156">
        <v>0</v>
      </c>
      <c r="U25" s="156">
        <f>ROUND(E25*T25,2)</f>
        <v>0</v>
      </c>
      <c r="V25" s="156"/>
      <c r="W25" s="156" t="s">
        <v>127</v>
      </c>
      <c r="X25" s="147"/>
      <c r="Y25" s="147"/>
      <c r="Z25" s="147"/>
      <c r="AA25" s="147"/>
      <c r="AB25" s="147"/>
      <c r="AC25" s="147"/>
      <c r="AD25" s="147"/>
      <c r="AE25" s="147"/>
      <c r="AF25" s="147" t="s">
        <v>128</v>
      </c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</row>
    <row r="26" spans="1:59" outlineLevel="1">
      <c r="A26" s="154"/>
      <c r="B26" s="155"/>
      <c r="C26" s="261" t="s">
        <v>163</v>
      </c>
      <c r="D26" s="262"/>
      <c r="E26" s="262"/>
      <c r="F26" s="262"/>
      <c r="G26" s="262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47"/>
      <c r="Y26" s="147"/>
      <c r="Z26" s="147"/>
      <c r="AA26" s="147"/>
      <c r="AB26" s="147"/>
      <c r="AC26" s="147"/>
      <c r="AD26" s="147"/>
      <c r="AE26" s="147"/>
      <c r="AF26" s="147" t="s">
        <v>164</v>
      </c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</row>
    <row r="27" spans="1:59" outlineLevel="1">
      <c r="A27" s="154"/>
      <c r="B27" s="155"/>
      <c r="C27" s="263" t="s">
        <v>165</v>
      </c>
      <c r="D27" s="264"/>
      <c r="E27" s="264"/>
      <c r="F27" s="264"/>
      <c r="G27" s="264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47"/>
      <c r="Y27" s="147"/>
      <c r="Z27" s="147"/>
      <c r="AA27" s="147"/>
      <c r="AB27" s="147"/>
      <c r="AC27" s="147"/>
      <c r="AD27" s="147"/>
      <c r="AE27" s="147"/>
      <c r="AF27" s="147" t="s">
        <v>164</v>
      </c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</row>
    <row r="28" spans="1:59" ht="22.5" outlineLevel="1">
      <c r="A28" s="171">
        <v>15</v>
      </c>
      <c r="B28" s="172" t="s">
        <v>166</v>
      </c>
      <c r="C28" s="180" t="s">
        <v>167</v>
      </c>
      <c r="D28" s="173" t="s">
        <v>162</v>
      </c>
      <c r="E28" s="174">
        <v>1</v>
      </c>
      <c r="F28" s="175"/>
      <c r="G28" s="176">
        <f>ROUND(E28*F28,2)</f>
        <v>0</v>
      </c>
      <c r="H28" s="175">
        <v>0</v>
      </c>
      <c r="I28" s="176">
        <f>ROUND(E28*H28,2)</f>
        <v>0</v>
      </c>
      <c r="J28" s="175">
        <v>1700</v>
      </c>
      <c r="K28" s="176">
        <f>ROUND(E28*J28,2)</f>
        <v>1700</v>
      </c>
      <c r="L28" s="176">
        <v>21</v>
      </c>
      <c r="M28" s="176">
        <f>G28*(1+L28/100)</f>
        <v>0</v>
      </c>
      <c r="N28" s="176">
        <v>0</v>
      </c>
      <c r="O28" s="176">
        <f>ROUND(E28*N28,2)</f>
        <v>0</v>
      </c>
      <c r="P28" s="176">
        <v>0</v>
      </c>
      <c r="Q28" s="176">
        <f>ROUND(E28*P28,2)</f>
        <v>0</v>
      </c>
      <c r="R28" s="176"/>
      <c r="S28" s="177" t="s">
        <v>159</v>
      </c>
      <c r="T28" s="156">
        <v>0</v>
      </c>
      <c r="U28" s="156">
        <f>ROUND(E28*T28,2)</f>
        <v>0</v>
      </c>
      <c r="V28" s="156"/>
      <c r="W28" s="156" t="s">
        <v>127</v>
      </c>
      <c r="X28" s="147"/>
      <c r="Y28" s="147"/>
      <c r="Z28" s="147"/>
      <c r="AA28" s="147"/>
      <c r="AB28" s="147"/>
      <c r="AC28" s="147"/>
      <c r="AD28" s="147"/>
      <c r="AE28" s="147"/>
      <c r="AF28" s="147" t="s">
        <v>128</v>
      </c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</row>
    <row r="29" spans="1:59" outlineLevel="1">
      <c r="A29" s="171">
        <v>16</v>
      </c>
      <c r="B29" s="172" t="s">
        <v>168</v>
      </c>
      <c r="C29" s="180" t="s">
        <v>169</v>
      </c>
      <c r="D29" s="173" t="s">
        <v>155</v>
      </c>
      <c r="E29" s="174">
        <v>12</v>
      </c>
      <c r="F29" s="175"/>
      <c r="G29" s="176">
        <f>ROUND(E29*F29,2)</f>
        <v>0</v>
      </c>
      <c r="H29" s="175">
        <v>458.5</v>
      </c>
      <c r="I29" s="176">
        <f>ROUND(E29*H29,2)</f>
        <v>5502</v>
      </c>
      <c r="J29" s="175">
        <v>0</v>
      </c>
      <c r="K29" s="176">
        <f>ROUND(E29*J29,2)</f>
        <v>0</v>
      </c>
      <c r="L29" s="176">
        <v>21</v>
      </c>
      <c r="M29" s="176">
        <f>G29*(1+L29/100)</f>
        <v>0</v>
      </c>
      <c r="N29" s="176">
        <v>2.33E-3</v>
      </c>
      <c r="O29" s="176">
        <f>ROUND(E29*N29,2)</f>
        <v>0.03</v>
      </c>
      <c r="P29" s="176">
        <v>0</v>
      </c>
      <c r="Q29" s="176">
        <f>ROUND(E29*P29,2)</f>
        <v>0</v>
      </c>
      <c r="R29" s="176" t="s">
        <v>148</v>
      </c>
      <c r="S29" s="177" t="s">
        <v>126</v>
      </c>
      <c r="T29" s="156">
        <v>0</v>
      </c>
      <c r="U29" s="156">
        <f>ROUND(E29*T29,2)</f>
        <v>0</v>
      </c>
      <c r="V29" s="156"/>
      <c r="W29" s="156" t="s">
        <v>149</v>
      </c>
      <c r="X29" s="147"/>
      <c r="Y29" s="147"/>
      <c r="Z29" s="147"/>
      <c r="AA29" s="147"/>
      <c r="AB29" s="147"/>
      <c r="AC29" s="147"/>
      <c r="AD29" s="147"/>
      <c r="AE29" s="147"/>
      <c r="AF29" s="147" t="s">
        <v>150</v>
      </c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</row>
    <row r="30" spans="1:59">
      <c r="A30" s="158" t="s">
        <v>121</v>
      </c>
      <c r="B30" s="159" t="s">
        <v>77</v>
      </c>
      <c r="C30" s="179" t="s">
        <v>78</v>
      </c>
      <c r="D30" s="160"/>
      <c r="E30" s="161"/>
      <c r="F30" s="162"/>
      <c r="G30" s="162">
        <f>SUMIF(AF31:AF31,"&lt;&gt;NOR",G31:G31)</f>
        <v>0</v>
      </c>
      <c r="H30" s="162"/>
      <c r="I30" s="162">
        <f>SUM(I31:I31)</f>
        <v>0</v>
      </c>
      <c r="J30" s="162"/>
      <c r="K30" s="162">
        <f>SUM(K31:K31)</f>
        <v>1451.89</v>
      </c>
      <c r="L30" s="162"/>
      <c r="M30" s="162">
        <f>SUM(M31:M31)</f>
        <v>0</v>
      </c>
      <c r="N30" s="162"/>
      <c r="O30" s="162">
        <f>SUM(O31:O31)</f>
        <v>0</v>
      </c>
      <c r="P30" s="162"/>
      <c r="Q30" s="162">
        <f>SUM(Q31:Q31)</f>
        <v>0</v>
      </c>
      <c r="R30" s="162"/>
      <c r="S30" s="163"/>
      <c r="T30" s="157"/>
      <c r="U30" s="157">
        <f>SUM(U31:U31)</f>
        <v>0.41</v>
      </c>
      <c r="V30" s="157"/>
      <c r="W30" s="157"/>
      <c r="AF30" t="s">
        <v>122</v>
      </c>
    </row>
    <row r="31" spans="1:59" outlineLevel="1">
      <c r="A31" s="171">
        <v>17</v>
      </c>
      <c r="B31" s="172" t="s">
        <v>170</v>
      </c>
      <c r="C31" s="180" t="s">
        <v>171</v>
      </c>
      <c r="D31" s="173" t="s">
        <v>172</v>
      </c>
      <c r="E31" s="174">
        <v>20.391680000000001</v>
      </c>
      <c r="F31" s="175"/>
      <c r="G31" s="176">
        <f>ROUND(E31*F31,2)</f>
        <v>0</v>
      </c>
      <c r="H31" s="175">
        <v>0</v>
      </c>
      <c r="I31" s="176">
        <f>ROUND(E31*H31,2)</f>
        <v>0</v>
      </c>
      <c r="J31" s="175">
        <v>71.2</v>
      </c>
      <c r="K31" s="176">
        <f>ROUND(E31*J31,2)</f>
        <v>1451.89</v>
      </c>
      <c r="L31" s="176">
        <v>21</v>
      </c>
      <c r="M31" s="176">
        <f>G31*(1+L31/100)</f>
        <v>0</v>
      </c>
      <c r="N31" s="176">
        <v>0</v>
      </c>
      <c r="O31" s="176">
        <f>ROUND(E31*N31,2)</f>
        <v>0</v>
      </c>
      <c r="P31" s="176">
        <v>0</v>
      </c>
      <c r="Q31" s="176">
        <f>ROUND(E31*P31,2)</f>
        <v>0</v>
      </c>
      <c r="R31" s="176"/>
      <c r="S31" s="177" t="s">
        <v>126</v>
      </c>
      <c r="T31" s="156">
        <v>0.02</v>
      </c>
      <c r="U31" s="156">
        <f>ROUND(E31*T31,2)</f>
        <v>0.41</v>
      </c>
      <c r="V31" s="156"/>
      <c r="W31" s="156" t="s">
        <v>173</v>
      </c>
      <c r="X31" s="147"/>
      <c r="Y31" s="147"/>
      <c r="Z31" s="147"/>
      <c r="AA31" s="147"/>
      <c r="AB31" s="147"/>
      <c r="AC31" s="147"/>
      <c r="AD31" s="147"/>
      <c r="AE31" s="147"/>
      <c r="AF31" s="147" t="s">
        <v>174</v>
      </c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</row>
    <row r="32" spans="1:59">
      <c r="A32" s="158" t="s">
        <v>121</v>
      </c>
      <c r="B32" s="159" t="s">
        <v>83</v>
      </c>
      <c r="C32" s="179" t="s">
        <v>84</v>
      </c>
      <c r="D32" s="160"/>
      <c r="E32" s="161"/>
      <c r="F32" s="162"/>
      <c r="G32" s="162">
        <f>SUMIF(AF33:AF43,"&lt;&gt;NOR",G33:G43)</f>
        <v>0</v>
      </c>
      <c r="H32" s="162"/>
      <c r="I32" s="162">
        <f>SUM(I33:I43)</f>
        <v>44165.3</v>
      </c>
      <c r="J32" s="162"/>
      <c r="K32" s="162">
        <f>SUM(K33:K43)</f>
        <v>87055.77</v>
      </c>
      <c r="L32" s="162"/>
      <c r="M32" s="162">
        <f>SUM(M33:M43)</f>
        <v>0</v>
      </c>
      <c r="N32" s="162"/>
      <c r="O32" s="162">
        <f>SUM(O33:O43)</f>
        <v>2.4300000000000002</v>
      </c>
      <c r="P32" s="162"/>
      <c r="Q32" s="162">
        <f>SUM(Q33:Q43)</f>
        <v>0</v>
      </c>
      <c r="R32" s="162"/>
      <c r="S32" s="163"/>
      <c r="T32" s="157"/>
      <c r="U32" s="157">
        <f>SUM(U33:U43)</f>
        <v>153.05000000000001</v>
      </c>
      <c r="V32" s="157"/>
      <c r="W32" s="157"/>
      <c r="AF32" t="s">
        <v>122</v>
      </c>
    </row>
    <row r="33" spans="1:59" outlineLevel="1">
      <c r="A33" s="171">
        <v>18</v>
      </c>
      <c r="B33" s="172" t="s">
        <v>175</v>
      </c>
      <c r="C33" s="180" t="s">
        <v>176</v>
      </c>
      <c r="D33" s="173" t="s">
        <v>125</v>
      </c>
      <c r="E33" s="174">
        <v>83.980800000000002</v>
      </c>
      <c r="F33" s="175"/>
      <c r="G33" s="176">
        <f t="shared" ref="G33:G43" si="0">ROUND(E33*F33,2)</f>
        <v>0</v>
      </c>
      <c r="H33" s="175">
        <v>0</v>
      </c>
      <c r="I33" s="176">
        <f t="shared" ref="I33:I43" si="1">ROUND(E33*H33,2)</f>
        <v>0</v>
      </c>
      <c r="J33" s="175">
        <v>44.3</v>
      </c>
      <c r="K33" s="176">
        <f t="shared" ref="K33:K43" si="2">ROUND(E33*J33,2)</f>
        <v>3720.35</v>
      </c>
      <c r="L33" s="176">
        <v>21</v>
      </c>
      <c r="M33" s="176">
        <f t="shared" ref="M33:M43" si="3">G33*(1+L33/100)</f>
        <v>0</v>
      </c>
      <c r="N33" s="176">
        <v>0</v>
      </c>
      <c r="O33" s="176">
        <f t="shared" ref="O33:O43" si="4">ROUND(E33*N33,2)</f>
        <v>0</v>
      </c>
      <c r="P33" s="176">
        <v>0</v>
      </c>
      <c r="Q33" s="176">
        <f t="shared" ref="Q33:Q43" si="5">ROUND(E33*P33,2)</f>
        <v>0</v>
      </c>
      <c r="R33" s="176"/>
      <c r="S33" s="177" t="s">
        <v>126</v>
      </c>
      <c r="T33" s="156">
        <v>8.2989999999999994E-2</v>
      </c>
      <c r="U33" s="156">
        <f t="shared" ref="U33:U43" si="6">ROUND(E33*T33,2)</f>
        <v>6.97</v>
      </c>
      <c r="V33" s="156"/>
      <c r="W33" s="156" t="s">
        <v>127</v>
      </c>
      <c r="X33" s="147"/>
      <c r="Y33" s="147"/>
      <c r="Z33" s="147"/>
      <c r="AA33" s="147"/>
      <c r="AB33" s="147"/>
      <c r="AC33" s="147"/>
      <c r="AD33" s="147"/>
      <c r="AE33" s="147"/>
      <c r="AF33" s="147" t="s">
        <v>128</v>
      </c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</row>
    <row r="34" spans="1:59" outlineLevel="1">
      <c r="A34" s="171">
        <v>19</v>
      </c>
      <c r="B34" s="172" t="s">
        <v>177</v>
      </c>
      <c r="C34" s="180" t="s">
        <v>178</v>
      </c>
      <c r="D34" s="173" t="s">
        <v>155</v>
      </c>
      <c r="E34" s="174">
        <v>12</v>
      </c>
      <c r="F34" s="175"/>
      <c r="G34" s="176">
        <f t="shared" si="0"/>
        <v>0</v>
      </c>
      <c r="H34" s="175">
        <v>7.76</v>
      </c>
      <c r="I34" s="176">
        <f t="shared" si="1"/>
        <v>93.12</v>
      </c>
      <c r="J34" s="175">
        <v>177.24</v>
      </c>
      <c r="K34" s="176">
        <f t="shared" si="2"/>
        <v>2126.88</v>
      </c>
      <c r="L34" s="176">
        <v>21</v>
      </c>
      <c r="M34" s="176">
        <f t="shared" si="3"/>
        <v>0</v>
      </c>
      <c r="N34" s="176">
        <v>3.32E-3</v>
      </c>
      <c r="O34" s="176">
        <f t="shared" si="4"/>
        <v>0.04</v>
      </c>
      <c r="P34" s="176">
        <v>0</v>
      </c>
      <c r="Q34" s="176">
        <f t="shared" si="5"/>
        <v>0</v>
      </c>
      <c r="R34" s="176"/>
      <c r="S34" s="177" t="s">
        <v>126</v>
      </c>
      <c r="T34" s="156">
        <v>0.377</v>
      </c>
      <c r="U34" s="156">
        <f t="shared" si="6"/>
        <v>4.5199999999999996</v>
      </c>
      <c r="V34" s="156"/>
      <c r="W34" s="156" t="s">
        <v>127</v>
      </c>
      <c r="X34" s="147"/>
      <c r="Y34" s="147"/>
      <c r="Z34" s="147"/>
      <c r="AA34" s="147"/>
      <c r="AB34" s="147"/>
      <c r="AC34" s="147"/>
      <c r="AD34" s="147"/>
      <c r="AE34" s="147"/>
      <c r="AF34" s="147" t="s">
        <v>128</v>
      </c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</row>
    <row r="35" spans="1:59" outlineLevel="1">
      <c r="A35" s="171">
        <v>20</v>
      </c>
      <c r="B35" s="172" t="s">
        <v>179</v>
      </c>
      <c r="C35" s="180" t="s">
        <v>180</v>
      </c>
      <c r="D35" s="173" t="s">
        <v>125</v>
      </c>
      <c r="E35" s="174">
        <v>34.956600000000002</v>
      </c>
      <c r="F35" s="175"/>
      <c r="G35" s="176">
        <f t="shared" si="0"/>
        <v>0</v>
      </c>
      <c r="H35" s="175">
        <v>0</v>
      </c>
      <c r="I35" s="176">
        <f t="shared" si="1"/>
        <v>0</v>
      </c>
      <c r="J35" s="175">
        <v>182</v>
      </c>
      <c r="K35" s="176">
        <f t="shared" si="2"/>
        <v>6362.1</v>
      </c>
      <c r="L35" s="176">
        <v>21</v>
      </c>
      <c r="M35" s="176">
        <f t="shared" si="3"/>
        <v>0</v>
      </c>
      <c r="N35" s="176">
        <v>0</v>
      </c>
      <c r="O35" s="176">
        <f t="shared" si="4"/>
        <v>0</v>
      </c>
      <c r="P35" s="176">
        <v>0</v>
      </c>
      <c r="Q35" s="176">
        <f t="shared" si="5"/>
        <v>0</v>
      </c>
      <c r="R35" s="176"/>
      <c r="S35" s="177" t="s">
        <v>126</v>
      </c>
      <c r="T35" s="156">
        <v>0.34100000000000003</v>
      </c>
      <c r="U35" s="156">
        <f t="shared" si="6"/>
        <v>11.92</v>
      </c>
      <c r="V35" s="156"/>
      <c r="W35" s="156" t="s">
        <v>127</v>
      </c>
      <c r="X35" s="147"/>
      <c r="Y35" s="147"/>
      <c r="Z35" s="147"/>
      <c r="AA35" s="147"/>
      <c r="AB35" s="147"/>
      <c r="AC35" s="147"/>
      <c r="AD35" s="147"/>
      <c r="AE35" s="147"/>
      <c r="AF35" s="147" t="s">
        <v>128</v>
      </c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</row>
    <row r="36" spans="1:59" outlineLevel="1">
      <c r="A36" s="171">
        <v>21</v>
      </c>
      <c r="B36" s="172" t="s">
        <v>181</v>
      </c>
      <c r="C36" s="180" t="s">
        <v>182</v>
      </c>
      <c r="D36" s="173" t="s">
        <v>125</v>
      </c>
      <c r="E36" s="174">
        <v>34.956600000000002</v>
      </c>
      <c r="F36" s="175"/>
      <c r="G36" s="176">
        <f t="shared" si="0"/>
        <v>0</v>
      </c>
      <c r="H36" s="175">
        <v>0</v>
      </c>
      <c r="I36" s="176">
        <f t="shared" si="1"/>
        <v>0</v>
      </c>
      <c r="J36" s="175">
        <v>90.5</v>
      </c>
      <c r="K36" s="176">
        <f t="shared" si="2"/>
        <v>3163.57</v>
      </c>
      <c r="L36" s="176">
        <v>21</v>
      </c>
      <c r="M36" s="176">
        <f t="shared" si="3"/>
        <v>0</v>
      </c>
      <c r="N36" s="176">
        <v>0</v>
      </c>
      <c r="O36" s="176">
        <f t="shared" si="4"/>
        <v>0</v>
      </c>
      <c r="P36" s="176">
        <v>0</v>
      </c>
      <c r="Q36" s="176">
        <f t="shared" si="5"/>
        <v>0</v>
      </c>
      <c r="R36" s="176"/>
      <c r="S36" s="177" t="s">
        <v>126</v>
      </c>
      <c r="T36" s="156">
        <v>0.188</v>
      </c>
      <c r="U36" s="156">
        <f t="shared" si="6"/>
        <v>6.57</v>
      </c>
      <c r="V36" s="156"/>
      <c r="W36" s="156" t="s">
        <v>127</v>
      </c>
      <c r="X36" s="147"/>
      <c r="Y36" s="147"/>
      <c r="Z36" s="147"/>
      <c r="AA36" s="147"/>
      <c r="AB36" s="147"/>
      <c r="AC36" s="147"/>
      <c r="AD36" s="147"/>
      <c r="AE36" s="147"/>
      <c r="AF36" s="147" t="s">
        <v>128</v>
      </c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</row>
    <row r="37" spans="1:59" outlineLevel="1">
      <c r="A37" s="171">
        <v>22</v>
      </c>
      <c r="B37" s="172" t="s">
        <v>183</v>
      </c>
      <c r="C37" s="180" t="s">
        <v>184</v>
      </c>
      <c r="D37" s="173" t="s">
        <v>131</v>
      </c>
      <c r="E37" s="174">
        <v>1.0487</v>
      </c>
      <c r="F37" s="175"/>
      <c r="G37" s="176">
        <f t="shared" si="0"/>
        <v>0</v>
      </c>
      <c r="H37" s="175">
        <v>184.5</v>
      </c>
      <c r="I37" s="176">
        <f t="shared" si="1"/>
        <v>193.49</v>
      </c>
      <c r="J37" s="175">
        <v>0</v>
      </c>
      <c r="K37" s="176">
        <f t="shared" si="2"/>
        <v>0</v>
      </c>
      <c r="L37" s="176">
        <v>21</v>
      </c>
      <c r="M37" s="176">
        <f t="shared" si="3"/>
        <v>0</v>
      </c>
      <c r="N37" s="176">
        <v>2.9499999999999999E-3</v>
      </c>
      <c r="O37" s="176">
        <f t="shared" si="4"/>
        <v>0</v>
      </c>
      <c r="P37" s="176">
        <v>0</v>
      </c>
      <c r="Q37" s="176">
        <f t="shared" si="5"/>
        <v>0</v>
      </c>
      <c r="R37" s="176"/>
      <c r="S37" s="177" t="s">
        <v>126</v>
      </c>
      <c r="T37" s="156">
        <v>0</v>
      </c>
      <c r="U37" s="156">
        <f t="shared" si="6"/>
        <v>0</v>
      </c>
      <c r="V37" s="156"/>
      <c r="W37" s="156" t="s">
        <v>127</v>
      </c>
      <c r="X37" s="147"/>
      <c r="Y37" s="147"/>
      <c r="Z37" s="147"/>
      <c r="AA37" s="147"/>
      <c r="AB37" s="147"/>
      <c r="AC37" s="147"/>
      <c r="AD37" s="147"/>
      <c r="AE37" s="147"/>
      <c r="AF37" s="147" t="s">
        <v>128</v>
      </c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</row>
    <row r="38" spans="1:59" outlineLevel="1">
      <c r="A38" s="171">
        <v>23</v>
      </c>
      <c r="B38" s="172" t="s">
        <v>185</v>
      </c>
      <c r="C38" s="180" t="s">
        <v>186</v>
      </c>
      <c r="D38" s="173" t="s">
        <v>187</v>
      </c>
      <c r="E38" s="174">
        <v>174.96</v>
      </c>
      <c r="F38" s="175"/>
      <c r="G38" s="176">
        <f t="shared" si="0"/>
        <v>0</v>
      </c>
      <c r="H38" s="175">
        <v>6.85</v>
      </c>
      <c r="I38" s="176">
        <f t="shared" si="1"/>
        <v>1198.48</v>
      </c>
      <c r="J38" s="175">
        <v>389.65</v>
      </c>
      <c r="K38" s="176">
        <f t="shared" si="2"/>
        <v>68173.16</v>
      </c>
      <c r="L38" s="176">
        <v>21</v>
      </c>
      <c r="M38" s="176">
        <f t="shared" si="3"/>
        <v>0</v>
      </c>
      <c r="N38" s="176">
        <v>2.5500000000000002E-3</v>
      </c>
      <c r="O38" s="176">
        <f t="shared" si="4"/>
        <v>0.45</v>
      </c>
      <c r="P38" s="176">
        <v>0</v>
      </c>
      <c r="Q38" s="176">
        <f t="shared" si="5"/>
        <v>0</v>
      </c>
      <c r="R38" s="176"/>
      <c r="S38" s="177" t="s">
        <v>126</v>
      </c>
      <c r="T38" s="156">
        <v>0.67900000000000005</v>
      </c>
      <c r="U38" s="156">
        <f t="shared" si="6"/>
        <v>118.8</v>
      </c>
      <c r="V38" s="156"/>
      <c r="W38" s="156" t="s">
        <v>127</v>
      </c>
      <c r="X38" s="147"/>
      <c r="Y38" s="147"/>
      <c r="Z38" s="147"/>
      <c r="AA38" s="147"/>
      <c r="AB38" s="147"/>
      <c r="AC38" s="147"/>
      <c r="AD38" s="147"/>
      <c r="AE38" s="147"/>
      <c r="AF38" s="147" t="s">
        <v>128</v>
      </c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</row>
    <row r="39" spans="1:59" outlineLevel="1">
      <c r="A39" s="171">
        <v>24</v>
      </c>
      <c r="B39" s="172" t="s">
        <v>188</v>
      </c>
      <c r="C39" s="180" t="s">
        <v>189</v>
      </c>
      <c r="D39" s="173" t="s">
        <v>131</v>
      </c>
      <c r="E39" s="174">
        <v>2.5194200000000002</v>
      </c>
      <c r="F39" s="175"/>
      <c r="G39" s="176">
        <f t="shared" si="0"/>
        <v>0</v>
      </c>
      <c r="H39" s="175">
        <v>831</v>
      </c>
      <c r="I39" s="176">
        <f t="shared" si="1"/>
        <v>2093.64</v>
      </c>
      <c r="J39" s="175">
        <v>0</v>
      </c>
      <c r="K39" s="176">
        <f t="shared" si="2"/>
        <v>0</v>
      </c>
      <c r="L39" s="176">
        <v>21</v>
      </c>
      <c r="M39" s="176">
        <f t="shared" si="3"/>
        <v>0</v>
      </c>
      <c r="N39" s="176">
        <v>2.9100000000000001E-2</v>
      </c>
      <c r="O39" s="176">
        <f t="shared" si="4"/>
        <v>7.0000000000000007E-2</v>
      </c>
      <c r="P39" s="176">
        <v>0</v>
      </c>
      <c r="Q39" s="176">
        <f t="shared" si="5"/>
        <v>0</v>
      </c>
      <c r="R39" s="176"/>
      <c r="S39" s="177" t="s">
        <v>126</v>
      </c>
      <c r="T39" s="156">
        <v>0</v>
      </c>
      <c r="U39" s="156">
        <f t="shared" si="6"/>
        <v>0</v>
      </c>
      <c r="V39" s="156"/>
      <c r="W39" s="156" t="s">
        <v>127</v>
      </c>
      <c r="X39" s="147"/>
      <c r="Y39" s="147"/>
      <c r="Z39" s="147"/>
      <c r="AA39" s="147"/>
      <c r="AB39" s="147"/>
      <c r="AC39" s="147"/>
      <c r="AD39" s="147"/>
      <c r="AE39" s="147"/>
      <c r="AF39" s="147" t="s">
        <v>128</v>
      </c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</row>
    <row r="40" spans="1:59" ht="33.75" outlineLevel="1">
      <c r="A40" s="171">
        <v>25</v>
      </c>
      <c r="B40" s="172" t="s">
        <v>190</v>
      </c>
      <c r="C40" s="180" t="s">
        <v>191</v>
      </c>
      <c r="D40" s="173" t="s">
        <v>192</v>
      </c>
      <c r="E40" s="174">
        <v>2.4E-2</v>
      </c>
      <c r="F40" s="175"/>
      <c r="G40" s="176">
        <f t="shared" si="0"/>
        <v>0</v>
      </c>
      <c r="H40" s="175">
        <v>1727</v>
      </c>
      <c r="I40" s="176">
        <f t="shared" si="1"/>
        <v>41.45</v>
      </c>
      <c r="J40" s="175">
        <v>0</v>
      </c>
      <c r="K40" s="176">
        <f t="shared" si="2"/>
        <v>0</v>
      </c>
      <c r="L40" s="176">
        <v>21</v>
      </c>
      <c r="M40" s="176">
        <f t="shared" si="3"/>
        <v>0</v>
      </c>
      <c r="N40" s="176">
        <v>1.29E-2</v>
      </c>
      <c r="O40" s="176">
        <f t="shared" si="4"/>
        <v>0</v>
      </c>
      <c r="P40" s="176">
        <v>0</v>
      </c>
      <c r="Q40" s="176">
        <f t="shared" si="5"/>
        <v>0</v>
      </c>
      <c r="R40" s="176" t="s">
        <v>148</v>
      </c>
      <c r="S40" s="177" t="s">
        <v>126</v>
      </c>
      <c r="T40" s="156">
        <v>0</v>
      </c>
      <c r="U40" s="156">
        <f t="shared" si="6"/>
        <v>0</v>
      </c>
      <c r="V40" s="156"/>
      <c r="W40" s="156" t="s">
        <v>149</v>
      </c>
      <c r="X40" s="147"/>
      <c r="Y40" s="147"/>
      <c r="Z40" s="147"/>
      <c r="AA40" s="147"/>
      <c r="AB40" s="147"/>
      <c r="AC40" s="147"/>
      <c r="AD40" s="147"/>
      <c r="AE40" s="147"/>
      <c r="AF40" s="147" t="s">
        <v>150</v>
      </c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</row>
    <row r="41" spans="1:59" ht="22.5" outlineLevel="1">
      <c r="A41" s="171">
        <v>26</v>
      </c>
      <c r="B41" s="172" t="s">
        <v>193</v>
      </c>
      <c r="C41" s="180" t="s">
        <v>194</v>
      </c>
      <c r="D41" s="173" t="s">
        <v>131</v>
      </c>
      <c r="E41" s="174">
        <v>1.15357</v>
      </c>
      <c r="F41" s="175"/>
      <c r="G41" s="176">
        <f t="shared" si="0"/>
        <v>0</v>
      </c>
      <c r="H41" s="175">
        <v>12100</v>
      </c>
      <c r="I41" s="176">
        <f t="shared" si="1"/>
        <v>13958.2</v>
      </c>
      <c r="J41" s="175">
        <v>0</v>
      </c>
      <c r="K41" s="176">
        <f t="shared" si="2"/>
        <v>0</v>
      </c>
      <c r="L41" s="176">
        <v>21</v>
      </c>
      <c r="M41" s="176">
        <f t="shared" si="3"/>
        <v>0</v>
      </c>
      <c r="N41" s="176">
        <v>0.46</v>
      </c>
      <c r="O41" s="176">
        <f t="shared" si="4"/>
        <v>0.53</v>
      </c>
      <c r="P41" s="176">
        <v>0</v>
      </c>
      <c r="Q41" s="176">
        <f t="shared" si="5"/>
        <v>0</v>
      </c>
      <c r="R41" s="176" t="s">
        <v>148</v>
      </c>
      <c r="S41" s="177" t="s">
        <v>159</v>
      </c>
      <c r="T41" s="156">
        <v>0</v>
      </c>
      <c r="U41" s="156">
        <f t="shared" si="6"/>
        <v>0</v>
      </c>
      <c r="V41" s="156"/>
      <c r="W41" s="156" t="s">
        <v>149</v>
      </c>
      <c r="X41" s="147"/>
      <c r="Y41" s="147"/>
      <c r="Z41" s="147"/>
      <c r="AA41" s="147"/>
      <c r="AB41" s="147"/>
      <c r="AC41" s="147"/>
      <c r="AD41" s="147"/>
      <c r="AE41" s="147"/>
      <c r="AF41" s="147" t="s">
        <v>150</v>
      </c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</row>
    <row r="42" spans="1:59" outlineLevel="1">
      <c r="A42" s="171">
        <v>27</v>
      </c>
      <c r="B42" s="172" t="s">
        <v>195</v>
      </c>
      <c r="C42" s="180" t="s">
        <v>196</v>
      </c>
      <c r="D42" s="173" t="s">
        <v>131</v>
      </c>
      <c r="E42" s="174">
        <v>2.92164</v>
      </c>
      <c r="F42" s="175"/>
      <c r="G42" s="176">
        <f t="shared" si="0"/>
        <v>0</v>
      </c>
      <c r="H42" s="175">
        <v>9100</v>
      </c>
      <c r="I42" s="176">
        <f t="shared" si="1"/>
        <v>26586.92</v>
      </c>
      <c r="J42" s="175">
        <v>0</v>
      </c>
      <c r="K42" s="176">
        <f t="shared" si="2"/>
        <v>0</v>
      </c>
      <c r="L42" s="176">
        <v>21</v>
      </c>
      <c r="M42" s="176">
        <f t="shared" si="3"/>
        <v>0</v>
      </c>
      <c r="N42" s="176">
        <v>0.46</v>
      </c>
      <c r="O42" s="176">
        <f t="shared" si="4"/>
        <v>1.34</v>
      </c>
      <c r="P42" s="176">
        <v>0</v>
      </c>
      <c r="Q42" s="176">
        <f t="shared" si="5"/>
        <v>0</v>
      </c>
      <c r="R42" s="176" t="s">
        <v>148</v>
      </c>
      <c r="S42" s="177" t="s">
        <v>159</v>
      </c>
      <c r="T42" s="156">
        <v>0</v>
      </c>
      <c r="U42" s="156">
        <f t="shared" si="6"/>
        <v>0</v>
      </c>
      <c r="V42" s="156"/>
      <c r="W42" s="156" t="s">
        <v>149</v>
      </c>
      <c r="X42" s="147"/>
      <c r="Y42" s="147"/>
      <c r="Z42" s="147"/>
      <c r="AA42" s="147"/>
      <c r="AB42" s="147"/>
      <c r="AC42" s="147"/>
      <c r="AD42" s="147"/>
      <c r="AE42" s="147"/>
      <c r="AF42" s="147" t="s">
        <v>150</v>
      </c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</row>
    <row r="43" spans="1:59" ht="22.5" outlineLevel="1">
      <c r="A43" s="164">
        <v>28</v>
      </c>
      <c r="B43" s="165" t="s">
        <v>197</v>
      </c>
      <c r="C43" s="181" t="s">
        <v>198</v>
      </c>
      <c r="D43" s="166" t="s">
        <v>172</v>
      </c>
      <c r="E43" s="167">
        <v>2.4373</v>
      </c>
      <c r="F43" s="168"/>
      <c r="G43" s="169">
        <f t="shared" si="0"/>
        <v>0</v>
      </c>
      <c r="H43" s="168">
        <v>0</v>
      </c>
      <c r="I43" s="169">
        <f t="shared" si="1"/>
        <v>0</v>
      </c>
      <c r="J43" s="168">
        <v>1440</v>
      </c>
      <c r="K43" s="169">
        <f t="shared" si="2"/>
        <v>3509.71</v>
      </c>
      <c r="L43" s="169">
        <v>21</v>
      </c>
      <c r="M43" s="169">
        <f t="shared" si="3"/>
        <v>0</v>
      </c>
      <c r="N43" s="169">
        <v>0</v>
      </c>
      <c r="O43" s="169">
        <f t="shared" si="4"/>
        <v>0</v>
      </c>
      <c r="P43" s="169">
        <v>0</v>
      </c>
      <c r="Q43" s="169">
        <f t="shared" si="5"/>
        <v>0</v>
      </c>
      <c r="R43" s="169"/>
      <c r="S43" s="170" t="s">
        <v>126</v>
      </c>
      <c r="T43" s="156">
        <v>1.7509999999999999</v>
      </c>
      <c r="U43" s="156">
        <f t="shared" si="6"/>
        <v>4.2699999999999996</v>
      </c>
      <c r="V43" s="156"/>
      <c r="W43" s="156" t="s">
        <v>173</v>
      </c>
      <c r="X43" s="147"/>
      <c r="Y43" s="147"/>
      <c r="Z43" s="147"/>
      <c r="AA43" s="147"/>
      <c r="AB43" s="147"/>
      <c r="AC43" s="147"/>
      <c r="AD43" s="147"/>
      <c r="AE43" s="147"/>
      <c r="AF43" s="147" t="s">
        <v>174</v>
      </c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</row>
    <row r="44" spans="1:59">
      <c r="A44" s="3"/>
      <c r="B44" s="4"/>
      <c r="C44" s="182"/>
      <c r="D44" s="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AD44">
        <v>15</v>
      </c>
      <c r="AE44">
        <v>21</v>
      </c>
      <c r="AF44" t="s">
        <v>109</v>
      </c>
    </row>
    <row r="45" spans="1:59">
      <c r="A45" s="150"/>
      <c r="B45" s="151" t="s">
        <v>31</v>
      </c>
      <c r="C45" s="183"/>
      <c r="D45" s="152"/>
      <c r="E45" s="153"/>
      <c r="F45" s="153"/>
      <c r="G45" s="178">
        <f>G8+G14+G16+G22+G30+G32</f>
        <v>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AD45">
        <f>SUMIF(L7:L43,AD44,G7:G43)</f>
        <v>0</v>
      </c>
      <c r="AE45">
        <f>SUMIF(L7:L43,AE44,G7:G43)</f>
        <v>0</v>
      </c>
      <c r="AF45" t="s">
        <v>199</v>
      </c>
    </row>
    <row r="46" spans="1:59">
      <c r="A46" s="3"/>
      <c r="B46" s="4"/>
      <c r="C46" s="182"/>
      <c r="D46" s="6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59">
      <c r="A47" s="3"/>
      <c r="B47" s="4"/>
      <c r="C47" s="182"/>
      <c r="D47" s="6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59">
      <c r="A48" s="247" t="s">
        <v>200</v>
      </c>
      <c r="B48" s="247"/>
      <c r="C48" s="248"/>
      <c r="D48" s="6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32">
      <c r="A49" s="249"/>
      <c r="B49" s="250"/>
      <c r="C49" s="251"/>
      <c r="D49" s="250"/>
      <c r="E49" s="250"/>
      <c r="F49" s="250"/>
      <c r="G49" s="25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AF49" t="s">
        <v>201</v>
      </c>
    </row>
    <row r="50" spans="1:32">
      <c r="A50" s="253"/>
      <c r="B50" s="254"/>
      <c r="C50" s="255"/>
      <c r="D50" s="254"/>
      <c r="E50" s="254"/>
      <c r="F50" s="254"/>
      <c r="G50" s="256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32">
      <c r="A51" s="253"/>
      <c r="B51" s="254"/>
      <c r="C51" s="255"/>
      <c r="D51" s="254"/>
      <c r="E51" s="254"/>
      <c r="F51" s="254"/>
      <c r="G51" s="256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32">
      <c r="A52" s="253"/>
      <c r="B52" s="254"/>
      <c r="C52" s="255"/>
      <c r="D52" s="254"/>
      <c r="E52" s="254"/>
      <c r="F52" s="254"/>
      <c r="G52" s="256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32">
      <c r="A53" s="257"/>
      <c r="B53" s="258"/>
      <c r="C53" s="259"/>
      <c r="D53" s="258"/>
      <c r="E53" s="258"/>
      <c r="F53" s="258"/>
      <c r="G53" s="260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32">
      <c r="A54" s="3"/>
      <c r="B54" s="4"/>
      <c r="C54" s="182"/>
      <c r="D54" s="6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32">
      <c r="C55" s="184"/>
      <c r="D55" s="10"/>
      <c r="AF55" t="s">
        <v>202</v>
      </c>
    </row>
    <row r="56" spans="1:32">
      <c r="D56" s="10"/>
    </row>
    <row r="57" spans="1:32">
      <c r="D57" s="10"/>
    </row>
    <row r="58" spans="1:32">
      <c r="D58" s="10"/>
    </row>
    <row r="59" spans="1:32">
      <c r="D59" s="10"/>
    </row>
    <row r="60" spans="1:32">
      <c r="D60" s="10"/>
    </row>
    <row r="61" spans="1:32">
      <c r="D61" s="10"/>
    </row>
    <row r="62" spans="1:32">
      <c r="D62" s="10"/>
    </row>
    <row r="63" spans="1:32">
      <c r="D63" s="10"/>
    </row>
    <row r="64" spans="1:32">
      <c r="D64" s="10"/>
    </row>
    <row r="65" spans="4:4">
      <c r="D65" s="10"/>
    </row>
    <row r="66" spans="4:4">
      <c r="D66" s="10"/>
    </row>
    <row r="67" spans="4:4">
      <c r="D67" s="10"/>
    </row>
    <row r="68" spans="4:4">
      <c r="D68" s="10"/>
    </row>
    <row r="69" spans="4:4">
      <c r="D69" s="10"/>
    </row>
    <row r="70" spans="4:4">
      <c r="D70" s="10"/>
    </row>
    <row r="71" spans="4:4">
      <c r="D71" s="10"/>
    </row>
    <row r="72" spans="4:4">
      <c r="D72" s="10"/>
    </row>
    <row r="73" spans="4:4">
      <c r="D73" s="10"/>
    </row>
    <row r="74" spans="4:4">
      <c r="D74" s="10"/>
    </row>
    <row r="75" spans="4:4">
      <c r="D75" s="10"/>
    </row>
    <row r="76" spans="4:4">
      <c r="D76" s="10"/>
    </row>
    <row r="77" spans="4:4">
      <c r="D77" s="10"/>
    </row>
    <row r="78" spans="4:4">
      <c r="D78" s="10"/>
    </row>
    <row r="79" spans="4:4">
      <c r="D79" s="10"/>
    </row>
    <row r="80" spans="4:4">
      <c r="D80" s="10"/>
    </row>
    <row r="81" spans="4:4">
      <c r="D81" s="10"/>
    </row>
    <row r="82" spans="4:4">
      <c r="D82" s="10"/>
    </row>
    <row r="83" spans="4:4">
      <c r="D83" s="10"/>
    </row>
    <row r="84" spans="4:4">
      <c r="D84" s="10"/>
    </row>
    <row r="85" spans="4:4">
      <c r="D85" s="10"/>
    </row>
    <row r="86" spans="4:4">
      <c r="D86" s="10"/>
    </row>
    <row r="87" spans="4:4">
      <c r="D87" s="10"/>
    </row>
    <row r="88" spans="4:4">
      <c r="D88" s="10"/>
    </row>
    <row r="89" spans="4:4">
      <c r="D89" s="10"/>
    </row>
    <row r="90" spans="4:4">
      <c r="D90" s="10"/>
    </row>
    <row r="91" spans="4:4">
      <c r="D91" s="10"/>
    </row>
    <row r="92" spans="4:4">
      <c r="D92" s="10"/>
    </row>
    <row r="93" spans="4:4">
      <c r="D93" s="10"/>
    </row>
    <row r="94" spans="4:4">
      <c r="D94" s="10"/>
    </row>
    <row r="95" spans="4:4">
      <c r="D95" s="10"/>
    </row>
    <row r="96" spans="4:4">
      <c r="D96" s="10"/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  <row r="106" spans="4:4">
      <c r="D106" s="10"/>
    </row>
    <row r="107" spans="4:4">
      <c r="D107" s="10"/>
    </row>
    <row r="108" spans="4:4">
      <c r="D108" s="10"/>
    </row>
    <row r="109" spans="4:4">
      <c r="D109" s="10"/>
    </row>
    <row r="110" spans="4:4">
      <c r="D110" s="10"/>
    </row>
    <row r="111" spans="4:4">
      <c r="D111" s="10"/>
    </row>
    <row r="112" spans="4:4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mergeCells count="8">
    <mergeCell ref="A49:G53"/>
    <mergeCell ref="C26:G26"/>
    <mergeCell ref="C27:G27"/>
    <mergeCell ref="A1:G1"/>
    <mergeCell ref="C2:G2"/>
    <mergeCell ref="C3:G3"/>
    <mergeCell ref="C4:G4"/>
    <mergeCell ref="A48:C48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G5000"/>
  <sheetViews>
    <sheetView workbookViewId="0">
      <pane ySplit="7" topLeftCell="A32" activePane="bottomLeft" state="frozen"/>
      <selection pane="bottomLeft" activeCell="F60" sqref="F60"/>
    </sheetView>
  </sheetViews>
  <sheetFormatPr defaultRowHeight="12.75" outlineLevelRow="1"/>
  <cols>
    <col min="1" max="1" width="3.42578125" customWidth="1"/>
    <col min="2" max="2" width="12.5703125" style="121" customWidth="1"/>
    <col min="3" max="3" width="38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8" width="0" hidden="1" customWidth="1"/>
    <col min="20" max="23" width="0" hidden="1" customWidth="1"/>
    <col min="28" max="28" width="0" hidden="1" customWidth="1"/>
    <col min="30" max="40" width="0" hidden="1" customWidth="1"/>
  </cols>
  <sheetData>
    <row r="1" spans="1:59" ht="15.75" customHeight="1">
      <c r="A1" s="240" t="s">
        <v>7</v>
      </c>
      <c r="B1" s="240"/>
      <c r="C1" s="240"/>
      <c r="D1" s="240"/>
      <c r="E1" s="240"/>
      <c r="F1" s="240"/>
      <c r="G1" s="240"/>
      <c r="AF1" t="s">
        <v>97</v>
      </c>
    </row>
    <row r="2" spans="1:59" ht="24.95" customHeight="1">
      <c r="A2" s="139" t="s">
        <v>8</v>
      </c>
      <c r="B2" s="49" t="s">
        <v>41</v>
      </c>
      <c r="C2" s="241" t="s">
        <v>42</v>
      </c>
      <c r="D2" s="242"/>
      <c r="E2" s="242"/>
      <c r="F2" s="242"/>
      <c r="G2" s="243"/>
      <c r="AF2" t="s">
        <v>98</v>
      </c>
    </row>
    <row r="3" spans="1:59" ht="24.95" customHeight="1">
      <c r="A3" s="139" t="s">
        <v>9</v>
      </c>
      <c r="B3" s="49" t="s">
        <v>47</v>
      </c>
      <c r="C3" s="241" t="s">
        <v>48</v>
      </c>
      <c r="D3" s="242"/>
      <c r="E3" s="242"/>
      <c r="F3" s="242"/>
      <c r="G3" s="243"/>
      <c r="AB3" s="121" t="s">
        <v>98</v>
      </c>
      <c r="AF3" t="s">
        <v>99</v>
      </c>
    </row>
    <row r="4" spans="1:59" ht="24.95" customHeight="1">
      <c r="A4" s="140" t="s">
        <v>10</v>
      </c>
      <c r="B4" s="141" t="s">
        <v>41</v>
      </c>
      <c r="C4" s="244" t="s">
        <v>46</v>
      </c>
      <c r="D4" s="245"/>
      <c r="E4" s="245"/>
      <c r="F4" s="245"/>
      <c r="G4" s="246"/>
      <c r="AF4" t="s">
        <v>100</v>
      </c>
    </row>
    <row r="5" spans="1:59">
      <c r="D5" s="10"/>
    </row>
    <row r="6" spans="1:59" ht="38.25">
      <c r="A6" s="143" t="s">
        <v>101</v>
      </c>
      <c r="B6" s="145" t="s">
        <v>102</v>
      </c>
      <c r="C6" s="145" t="s">
        <v>103</v>
      </c>
      <c r="D6" s="144" t="s">
        <v>104</v>
      </c>
      <c r="E6" s="143" t="s">
        <v>105</v>
      </c>
      <c r="F6" s="142" t="s">
        <v>106</v>
      </c>
      <c r="G6" s="143" t="s">
        <v>31</v>
      </c>
      <c r="H6" s="146" t="s">
        <v>32</v>
      </c>
      <c r="I6" s="146" t="s">
        <v>107</v>
      </c>
      <c r="J6" s="146" t="s">
        <v>33</v>
      </c>
      <c r="K6" s="146" t="s">
        <v>108</v>
      </c>
      <c r="L6" s="146" t="s">
        <v>109</v>
      </c>
      <c r="M6" s="146" t="s">
        <v>110</v>
      </c>
      <c r="N6" s="146" t="s">
        <v>111</v>
      </c>
      <c r="O6" s="146" t="s">
        <v>112</v>
      </c>
      <c r="P6" s="146" t="s">
        <v>113</v>
      </c>
      <c r="Q6" s="146" t="s">
        <v>114</v>
      </c>
      <c r="R6" s="146" t="s">
        <v>115</v>
      </c>
      <c r="S6" s="146" t="s">
        <v>116</v>
      </c>
      <c r="T6" s="146" t="s">
        <v>117</v>
      </c>
      <c r="U6" s="146" t="s">
        <v>118</v>
      </c>
      <c r="V6" s="146" t="s">
        <v>119</v>
      </c>
      <c r="W6" s="146" t="s">
        <v>120</v>
      </c>
    </row>
    <row r="7" spans="1:59" hidden="1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</row>
    <row r="8" spans="1:59">
      <c r="A8" s="158" t="s">
        <v>121</v>
      </c>
      <c r="B8" s="159" t="s">
        <v>63</v>
      </c>
      <c r="C8" s="179" t="s">
        <v>64</v>
      </c>
      <c r="D8" s="160"/>
      <c r="E8" s="161"/>
      <c r="F8" s="162"/>
      <c r="G8" s="162">
        <f>SUMIF(AF9:AF18,"&lt;&gt;NOR",G9:G18)</f>
        <v>0</v>
      </c>
      <c r="H8" s="162"/>
      <c r="I8" s="162">
        <f>SUM(I9:I18)</f>
        <v>5043.91</v>
      </c>
      <c r="J8" s="162"/>
      <c r="K8" s="162">
        <f>SUM(K9:K18)</f>
        <v>22790.410000000003</v>
      </c>
      <c r="L8" s="162"/>
      <c r="M8" s="162">
        <f>SUM(M9:M18)</f>
        <v>0</v>
      </c>
      <c r="N8" s="162"/>
      <c r="O8" s="162">
        <f>SUM(O9:O18)</f>
        <v>3.24</v>
      </c>
      <c r="P8" s="162"/>
      <c r="Q8" s="162">
        <f>SUM(Q9:Q18)</f>
        <v>0</v>
      </c>
      <c r="R8" s="162"/>
      <c r="S8" s="163"/>
      <c r="T8" s="157"/>
      <c r="U8" s="157">
        <f>SUM(U9:U18)</f>
        <v>47.15</v>
      </c>
      <c r="V8" s="157"/>
      <c r="W8" s="157"/>
      <c r="AF8" t="s">
        <v>122</v>
      </c>
    </row>
    <row r="9" spans="1:59" outlineLevel="1">
      <c r="A9" s="171">
        <v>1</v>
      </c>
      <c r="B9" s="172" t="s">
        <v>123</v>
      </c>
      <c r="C9" s="180" t="s">
        <v>124</v>
      </c>
      <c r="D9" s="173" t="s">
        <v>125</v>
      </c>
      <c r="E9" s="174">
        <v>51.6</v>
      </c>
      <c r="F9" s="175"/>
      <c r="G9" s="176">
        <f t="shared" ref="G9:G18" si="0">ROUND(E9*F9,2)</f>
        <v>0</v>
      </c>
      <c r="H9" s="175">
        <v>0</v>
      </c>
      <c r="I9" s="176">
        <f t="shared" ref="I9:I18" si="1">ROUND(E9*H9,2)</f>
        <v>0</v>
      </c>
      <c r="J9" s="175">
        <v>77.5</v>
      </c>
      <c r="K9" s="176">
        <f t="shared" ref="K9:K18" si="2">ROUND(E9*J9,2)</f>
        <v>3999</v>
      </c>
      <c r="L9" s="176">
        <v>21</v>
      </c>
      <c r="M9" s="176">
        <f t="shared" ref="M9:M18" si="3">G9*(1+L9/100)</f>
        <v>0</v>
      </c>
      <c r="N9" s="176">
        <v>0</v>
      </c>
      <c r="O9" s="176">
        <f t="shared" ref="O9:O18" si="4">ROUND(E9*N9,2)</f>
        <v>0</v>
      </c>
      <c r="P9" s="176">
        <v>0</v>
      </c>
      <c r="Q9" s="176">
        <f t="shared" ref="Q9:Q18" si="5">ROUND(E9*P9,2)</f>
        <v>0</v>
      </c>
      <c r="R9" s="176"/>
      <c r="S9" s="177" t="s">
        <v>126</v>
      </c>
      <c r="T9" s="156">
        <v>0.20899999999999999</v>
      </c>
      <c r="U9" s="156">
        <f t="shared" ref="U9:U18" si="6">ROUND(E9*T9,2)</f>
        <v>10.78</v>
      </c>
      <c r="V9" s="156"/>
      <c r="W9" s="156" t="s">
        <v>127</v>
      </c>
      <c r="X9" s="147"/>
      <c r="Y9" s="147"/>
      <c r="Z9" s="147"/>
      <c r="AA9" s="147"/>
      <c r="AB9" s="147"/>
      <c r="AC9" s="147"/>
      <c r="AD9" s="147"/>
      <c r="AE9" s="147"/>
      <c r="AF9" s="147" t="s">
        <v>128</v>
      </c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</row>
    <row r="10" spans="1:59" outlineLevel="1">
      <c r="A10" s="171">
        <v>2</v>
      </c>
      <c r="B10" s="172" t="s">
        <v>129</v>
      </c>
      <c r="C10" s="180" t="s">
        <v>130</v>
      </c>
      <c r="D10" s="173" t="s">
        <v>131</v>
      </c>
      <c r="E10" s="174">
        <v>7.74</v>
      </c>
      <c r="F10" s="175"/>
      <c r="G10" s="176">
        <f t="shared" si="0"/>
        <v>0</v>
      </c>
      <c r="H10" s="175">
        <v>0</v>
      </c>
      <c r="I10" s="176">
        <f t="shared" si="1"/>
        <v>0</v>
      </c>
      <c r="J10" s="175">
        <v>94.9</v>
      </c>
      <c r="K10" s="176">
        <f t="shared" si="2"/>
        <v>734.53</v>
      </c>
      <c r="L10" s="176">
        <v>21</v>
      </c>
      <c r="M10" s="176">
        <f t="shared" si="3"/>
        <v>0</v>
      </c>
      <c r="N10" s="176">
        <v>0</v>
      </c>
      <c r="O10" s="176">
        <f t="shared" si="4"/>
        <v>0</v>
      </c>
      <c r="P10" s="176">
        <v>0</v>
      </c>
      <c r="Q10" s="176">
        <f t="shared" si="5"/>
        <v>0</v>
      </c>
      <c r="R10" s="176"/>
      <c r="S10" s="177" t="s">
        <v>126</v>
      </c>
      <c r="T10" s="156">
        <v>9.5200000000000007E-2</v>
      </c>
      <c r="U10" s="156">
        <f t="shared" si="6"/>
        <v>0.74</v>
      </c>
      <c r="V10" s="156"/>
      <c r="W10" s="156" t="s">
        <v>127</v>
      </c>
      <c r="X10" s="147"/>
      <c r="Y10" s="147"/>
      <c r="Z10" s="147"/>
      <c r="AA10" s="147"/>
      <c r="AB10" s="147"/>
      <c r="AC10" s="147"/>
      <c r="AD10" s="147"/>
      <c r="AE10" s="147"/>
      <c r="AF10" s="147" t="s">
        <v>128</v>
      </c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</row>
    <row r="11" spans="1:59" outlineLevel="1">
      <c r="A11" s="171">
        <v>3</v>
      </c>
      <c r="B11" s="172" t="s">
        <v>203</v>
      </c>
      <c r="C11" s="180" t="s">
        <v>204</v>
      </c>
      <c r="D11" s="173" t="s">
        <v>131</v>
      </c>
      <c r="E11" s="174">
        <v>12.9</v>
      </c>
      <c r="F11" s="175"/>
      <c r="G11" s="176">
        <f t="shared" si="0"/>
        <v>0</v>
      </c>
      <c r="H11" s="175">
        <v>0</v>
      </c>
      <c r="I11" s="176">
        <f t="shared" si="1"/>
        <v>0</v>
      </c>
      <c r="J11" s="175">
        <v>356</v>
      </c>
      <c r="K11" s="176">
        <f t="shared" si="2"/>
        <v>4592.3999999999996</v>
      </c>
      <c r="L11" s="176">
        <v>21</v>
      </c>
      <c r="M11" s="176">
        <f t="shared" si="3"/>
        <v>0</v>
      </c>
      <c r="N11" s="176">
        <v>0</v>
      </c>
      <c r="O11" s="176">
        <f t="shared" si="4"/>
        <v>0</v>
      </c>
      <c r="P11" s="176">
        <v>0</v>
      </c>
      <c r="Q11" s="176">
        <f t="shared" si="5"/>
        <v>0</v>
      </c>
      <c r="R11" s="176"/>
      <c r="S11" s="177" t="s">
        <v>126</v>
      </c>
      <c r="T11" s="156">
        <v>0.26666000000000001</v>
      </c>
      <c r="U11" s="156">
        <f t="shared" si="6"/>
        <v>3.44</v>
      </c>
      <c r="V11" s="156"/>
      <c r="W11" s="156" t="s">
        <v>127</v>
      </c>
      <c r="X11" s="147"/>
      <c r="Y11" s="147"/>
      <c r="Z11" s="147"/>
      <c r="AA11" s="147"/>
      <c r="AB11" s="147"/>
      <c r="AC11" s="147"/>
      <c r="AD11" s="147"/>
      <c r="AE11" s="147"/>
      <c r="AF11" s="147" t="s">
        <v>128</v>
      </c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</row>
    <row r="12" spans="1:59" outlineLevel="1">
      <c r="A12" s="171">
        <v>4</v>
      </c>
      <c r="B12" s="172" t="s">
        <v>132</v>
      </c>
      <c r="C12" s="180" t="s">
        <v>133</v>
      </c>
      <c r="D12" s="173" t="s">
        <v>131</v>
      </c>
      <c r="E12" s="174">
        <v>0.48049999999999998</v>
      </c>
      <c r="F12" s="175"/>
      <c r="G12" s="176">
        <f t="shared" si="0"/>
        <v>0</v>
      </c>
      <c r="H12" s="175">
        <v>0</v>
      </c>
      <c r="I12" s="176">
        <f t="shared" si="1"/>
        <v>0</v>
      </c>
      <c r="J12" s="175">
        <v>1273</v>
      </c>
      <c r="K12" s="176">
        <f t="shared" si="2"/>
        <v>611.67999999999995</v>
      </c>
      <c r="L12" s="176">
        <v>21</v>
      </c>
      <c r="M12" s="176">
        <f t="shared" si="3"/>
        <v>0</v>
      </c>
      <c r="N12" s="176">
        <v>0</v>
      </c>
      <c r="O12" s="176">
        <f t="shared" si="4"/>
        <v>0</v>
      </c>
      <c r="P12" s="176">
        <v>0</v>
      </c>
      <c r="Q12" s="176">
        <f t="shared" si="5"/>
        <v>0</v>
      </c>
      <c r="R12" s="176"/>
      <c r="S12" s="177" t="s">
        <v>126</v>
      </c>
      <c r="T12" s="156">
        <v>3.5329999999999999</v>
      </c>
      <c r="U12" s="156">
        <f t="shared" si="6"/>
        <v>1.7</v>
      </c>
      <c r="V12" s="156"/>
      <c r="W12" s="156" t="s">
        <v>127</v>
      </c>
      <c r="X12" s="147"/>
      <c r="Y12" s="147"/>
      <c r="Z12" s="147"/>
      <c r="AA12" s="147"/>
      <c r="AB12" s="147"/>
      <c r="AC12" s="147"/>
      <c r="AD12" s="147"/>
      <c r="AE12" s="147"/>
      <c r="AF12" s="147" t="s">
        <v>128</v>
      </c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</row>
    <row r="13" spans="1:59" outlineLevel="1">
      <c r="A13" s="171">
        <v>5</v>
      </c>
      <c r="B13" s="172" t="s">
        <v>205</v>
      </c>
      <c r="C13" s="180" t="s">
        <v>206</v>
      </c>
      <c r="D13" s="173" t="s">
        <v>131</v>
      </c>
      <c r="E13" s="174">
        <v>6.0025399999999998</v>
      </c>
      <c r="F13" s="175"/>
      <c r="G13" s="176">
        <f t="shared" si="0"/>
        <v>0</v>
      </c>
      <c r="H13" s="175">
        <v>0</v>
      </c>
      <c r="I13" s="176">
        <f t="shared" si="1"/>
        <v>0</v>
      </c>
      <c r="J13" s="175">
        <v>124.5</v>
      </c>
      <c r="K13" s="176">
        <f t="shared" si="2"/>
        <v>747.32</v>
      </c>
      <c r="L13" s="176">
        <v>21</v>
      </c>
      <c r="M13" s="176">
        <f t="shared" si="3"/>
        <v>0</v>
      </c>
      <c r="N13" s="176">
        <v>0</v>
      </c>
      <c r="O13" s="176">
        <f t="shared" si="4"/>
        <v>0</v>
      </c>
      <c r="P13" s="176">
        <v>0</v>
      </c>
      <c r="Q13" s="176">
        <f t="shared" si="5"/>
        <v>0</v>
      </c>
      <c r="R13" s="176"/>
      <c r="S13" s="177" t="s">
        <v>126</v>
      </c>
      <c r="T13" s="156">
        <v>1.0999999999999999E-2</v>
      </c>
      <c r="U13" s="156">
        <f t="shared" si="6"/>
        <v>7.0000000000000007E-2</v>
      </c>
      <c r="V13" s="156"/>
      <c r="W13" s="156" t="s">
        <v>127</v>
      </c>
      <c r="X13" s="147"/>
      <c r="Y13" s="147"/>
      <c r="Z13" s="147"/>
      <c r="AA13" s="147"/>
      <c r="AB13" s="147"/>
      <c r="AC13" s="147"/>
      <c r="AD13" s="147"/>
      <c r="AE13" s="147"/>
      <c r="AF13" s="147" t="s">
        <v>128</v>
      </c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</row>
    <row r="14" spans="1:59" outlineLevel="1">
      <c r="A14" s="171">
        <v>6</v>
      </c>
      <c r="B14" s="172" t="s">
        <v>207</v>
      </c>
      <c r="C14" s="180" t="s">
        <v>208</v>
      </c>
      <c r="D14" s="173" t="s">
        <v>131</v>
      </c>
      <c r="E14" s="174">
        <v>7.4175199999999997</v>
      </c>
      <c r="F14" s="175"/>
      <c r="G14" s="176">
        <f t="shared" si="0"/>
        <v>0</v>
      </c>
      <c r="H14" s="175">
        <v>0</v>
      </c>
      <c r="I14" s="176">
        <f t="shared" si="1"/>
        <v>0</v>
      </c>
      <c r="J14" s="175">
        <v>486</v>
      </c>
      <c r="K14" s="176">
        <f t="shared" si="2"/>
        <v>3604.91</v>
      </c>
      <c r="L14" s="176">
        <v>21</v>
      </c>
      <c r="M14" s="176">
        <f t="shared" si="3"/>
        <v>0</v>
      </c>
      <c r="N14" s="176">
        <v>0</v>
      </c>
      <c r="O14" s="176">
        <f t="shared" si="4"/>
        <v>0</v>
      </c>
      <c r="P14" s="176">
        <v>0</v>
      </c>
      <c r="Q14" s="176">
        <f t="shared" si="5"/>
        <v>0</v>
      </c>
      <c r="R14" s="176"/>
      <c r="S14" s="177" t="s">
        <v>126</v>
      </c>
      <c r="T14" s="156">
        <v>1.1499999999999999</v>
      </c>
      <c r="U14" s="156">
        <f t="shared" si="6"/>
        <v>8.5299999999999994</v>
      </c>
      <c r="V14" s="156"/>
      <c r="W14" s="156" t="s">
        <v>127</v>
      </c>
      <c r="X14" s="147"/>
      <c r="Y14" s="147"/>
      <c r="Z14" s="147"/>
      <c r="AA14" s="147"/>
      <c r="AB14" s="147"/>
      <c r="AC14" s="147"/>
      <c r="AD14" s="147"/>
      <c r="AE14" s="147"/>
      <c r="AF14" s="147" t="s">
        <v>128</v>
      </c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</row>
    <row r="15" spans="1:59" outlineLevel="1">
      <c r="A15" s="171">
        <v>7</v>
      </c>
      <c r="B15" s="172" t="s">
        <v>209</v>
      </c>
      <c r="C15" s="180" t="s">
        <v>210</v>
      </c>
      <c r="D15" s="173" t="s">
        <v>131</v>
      </c>
      <c r="E15" s="174">
        <v>5.3550000000000004</v>
      </c>
      <c r="F15" s="175"/>
      <c r="G15" s="176">
        <f t="shared" si="0"/>
        <v>0</v>
      </c>
      <c r="H15" s="175">
        <v>0</v>
      </c>
      <c r="I15" s="176">
        <f t="shared" si="1"/>
        <v>0</v>
      </c>
      <c r="J15" s="175">
        <v>864</v>
      </c>
      <c r="K15" s="176">
        <f t="shared" si="2"/>
        <v>4626.72</v>
      </c>
      <c r="L15" s="176">
        <v>21</v>
      </c>
      <c r="M15" s="176">
        <f t="shared" si="3"/>
        <v>0</v>
      </c>
      <c r="N15" s="176">
        <v>0</v>
      </c>
      <c r="O15" s="176">
        <f t="shared" si="4"/>
        <v>0</v>
      </c>
      <c r="P15" s="176">
        <v>0</v>
      </c>
      <c r="Q15" s="176">
        <f t="shared" si="5"/>
        <v>0</v>
      </c>
      <c r="R15" s="176"/>
      <c r="S15" s="177" t="s">
        <v>126</v>
      </c>
      <c r="T15" s="156">
        <v>2.1949999999999998</v>
      </c>
      <c r="U15" s="156">
        <f t="shared" si="6"/>
        <v>11.75</v>
      </c>
      <c r="V15" s="156"/>
      <c r="W15" s="156" t="s">
        <v>127</v>
      </c>
      <c r="X15" s="147"/>
      <c r="Y15" s="147"/>
      <c r="Z15" s="147"/>
      <c r="AA15" s="147"/>
      <c r="AB15" s="147"/>
      <c r="AC15" s="147"/>
      <c r="AD15" s="147"/>
      <c r="AE15" s="147"/>
      <c r="AF15" s="147" t="s">
        <v>128</v>
      </c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</row>
    <row r="16" spans="1:59" outlineLevel="1">
      <c r="A16" s="171">
        <v>8</v>
      </c>
      <c r="B16" s="172" t="s">
        <v>211</v>
      </c>
      <c r="C16" s="180" t="s">
        <v>212</v>
      </c>
      <c r="D16" s="173" t="s">
        <v>125</v>
      </c>
      <c r="E16" s="174">
        <v>17.166</v>
      </c>
      <c r="F16" s="175"/>
      <c r="G16" s="176">
        <f t="shared" si="0"/>
        <v>0</v>
      </c>
      <c r="H16" s="175">
        <v>0</v>
      </c>
      <c r="I16" s="176">
        <f t="shared" si="1"/>
        <v>0</v>
      </c>
      <c r="J16" s="175">
        <v>13.3</v>
      </c>
      <c r="K16" s="176">
        <f t="shared" si="2"/>
        <v>228.31</v>
      </c>
      <c r="L16" s="176">
        <v>21</v>
      </c>
      <c r="M16" s="176">
        <f t="shared" si="3"/>
        <v>0</v>
      </c>
      <c r="N16" s="176">
        <v>0</v>
      </c>
      <c r="O16" s="176">
        <f t="shared" si="4"/>
        <v>0</v>
      </c>
      <c r="P16" s="176">
        <v>0</v>
      </c>
      <c r="Q16" s="176">
        <f t="shared" si="5"/>
        <v>0</v>
      </c>
      <c r="R16" s="176"/>
      <c r="S16" s="177" t="s">
        <v>126</v>
      </c>
      <c r="T16" s="156">
        <v>1.7999999999999999E-2</v>
      </c>
      <c r="U16" s="156">
        <f t="shared" si="6"/>
        <v>0.31</v>
      </c>
      <c r="V16" s="156"/>
      <c r="W16" s="156" t="s">
        <v>127</v>
      </c>
      <c r="X16" s="147"/>
      <c r="Y16" s="147"/>
      <c r="Z16" s="147"/>
      <c r="AA16" s="147"/>
      <c r="AB16" s="147"/>
      <c r="AC16" s="147"/>
      <c r="AD16" s="147"/>
      <c r="AE16" s="147"/>
      <c r="AF16" s="147" t="s">
        <v>128</v>
      </c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</row>
    <row r="17" spans="1:59" outlineLevel="1">
      <c r="A17" s="171">
        <v>9</v>
      </c>
      <c r="B17" s="172" t="s">
        <v>136</v>
      </c>
      <c r="C17" s="180" t="s">
        <v>137</v>
      </c>
      <c r="D17" s="173" t="s">
        <v>125</v>
      </c>
      <c r="E17" s="174">
        <v>38.700000000000003</v>
      </c>
      <c r="F17" s="175"/>
      <c r="G17" s="176">
        <f t="shared" si="0"/>
        <v>0</v>
      </c>
      <c r="H17" s="175">
        <v>0</v>
      </c>
      <c r="I17" s="176">
        <f t="shared" si="1"/>
        <v>0</v>
      </c>
      <c r="J17" s="175">
        <v>94.2</v>
      </c>
      <c r="K17" s="176">
        <f t="shared" si="2"/>
        <v>3645.54</v>
      </c>
      <c r="L17" s="176">
        <v>21</v>
      </c>
      <c r="M17" s="176">
        <f t="shared" si="3"/>
        <v>0</v>
      </c>
      <c r="N17" s="176">
        <v>0</v>
      </c>
      <c r="O17" s="176">
        <f t="shared" si="4"/>
        <v>0</v>
      </c>
      <c r="P17" s="176">
        <v>0</v>
      </c>
      <c r="Q17" s="176">
        <f t="shared" si="5"/>
        <v>0</v>
      </c>
      <c r="R17" s="176"/>
      <c r="S17" s="177" t="s">
        <v>126</v>
      </c>
      <c r="T17" s="156">
        <v>0.254</v>
      </c>
      <c r="U17" s="156">
        <f t="shared" si="6"/>
        <v>9.83</v>
      </c>
      <c r="V17" s="156"/>
      <c r="W17" s="156" t="s">
        <v>127</v>
      </c>
      <c r="X17" s="147"/>
      <c r="Y17" s="147"/>
      <c r="Z17" s="147"/>
      <c r="AA17" s="147"/>
      <c r="AB17" s="147"/>
      <c r="AC17" s="147"/>
      <c r="AD17" s="147"/>
      <c r="AE17" s="147"/>
      <c r="AF17" s="147" t="s">
        <v>128</v>
      </c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</row>
    <row r="18" spans="1:59" outlineLevel="1">
      <c r="A18" s="171">
        <v>10</v>
      </c>
      <c r="B18" s="172" t="s">
        <v>213</v>
      </c>
      <c r="C18" s="180" t="s">
        <v>214</v>
      </c>
      <c r="D18" s="173" t="s">
        <v>131</v>
      </c>
      <c r="E18" s="174">
        <v>5.3945600000000002</v>
      </c>
      <c r="F18" s="175"/>
      <c r="G18" s="176">
        <f t="shared" si="0"/>
        <v>0</v>
      </c>
      <c r="H18" s="175">
        <v>935</v>
      </c>
      <c r="I18" s="176">
        <f t="shared" si="1"/>
        <v>5043.91</v>
      </c>
      <c r="J18" s="175">
        <v>0</v>
      </c>
      <c r="K18" s="176">
        <f t="shared" si="2"/>
        <v>0</v>
      </c>
      <c r="L18" s="176">
        <v>21</v>
      </c>
      <c r="M18" s="176">
        <f t="shared" si="3"/>
        <v>0</v>
      </c>
      <c r="N18" s="176">
        <v>0.6</v>
      </c>
      <c r="O18" s="176">
        <f t="shared" si="4"/>
        <v>3.24</v>
      </c>
      <c r="P18" s="176">
        <v>0</v>
      </c>
      <c r="Q18" s="176">
        <f t="shared" si="5"/>
        <v>0</v>
      </c>
      <c r="R18" s="176" t="s">
        <v>148</v>
      </c>
      <c r="S18" s="177" t="s">
        <v>126</v>
      </c>
      <c r="T18" s="156">
        <v>0</v>
      </c>
      <c r="U18" s="156">
        <f t="shared" si="6"/>
        <v>0</v>
      </c>
      <c r="V18" s="156"/>
      <c r="W18" s="156" t="s">
        <v>149</v>
      </c>
      <c r="X18" s="147"/>
      <c r="Y18" s="147"/>
      <c r="Z18" s="147"/>
      <c r="AA18" s="147"/>
      <c r="AB18" s="147"/>
      <c r="AC18" s="147"/>
      <c r="AD18" s="147"/>
      <c r="AE18" s="147"/>
      <c r="AF18" s="147" t="s">
        <v>150</v>
      </c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</row>
    <row r="19" spans="1:59">
      <c r="A19" s="158" t="s">
        <v>121</v>
      </c>
      <c r="B19" s="159" t="s">
        <v>67</v>
      </c>
      <c r="C19" s="179" t="s">
        <v>68</v>
      </c>
      <c r="D19" s="160"/>
      <c r="E19" s="161"/>
      <c r="F19" s="162"/>
      <c r="G19" s="162">
        <f>SUMIF(AF20:AF24,"&lt;&gt;NOR",G20:G24)</f>
        <v>0</v>
      </c>
      <c r="H19" s="162"/>
      <c r="I19" s="162">
        <f>SUM(I20:I24)</f>
        <v>32404.760000000002</v>
      </c>
      <c r="J19" s="162"/>
      <c r="K19" s="162">
        <f>SUM(K20:K24)</f>
        <v>45724.390000000007</v>
      </c>
      <c r="L19" s="162"/>
      <c r="M19" s="162">
        <f>SUM(M20:M24)</f>
        <v>0</v>
      </c>
      <c r="N19" s="162"/>
      <c r="O19" s="162">
        <f>SUM(O20:O24)</f>
        <v>14.589999999999998</v>
      </c>
      <c r="P19" s="162"/>
      <c r="Q19" s="162">
        <f>SUM(Q20:Q24)</f>
        <v>0</v>
      </c>
      <c r="R19" s="162"/>
      <c r="S19" s="163"/>
      <c r="T19" s="157"/>
      <c r="U19" s="157">
        <f>SUM(U20:U24)</f>
        <v>78.679999999999993</v>
      </c>
      <c r="V19" s="157"/>
      <c r="W19" s="157"/>
      <c r="AF19" t="s">
        <v>122</v>
      </c>
    </row>
    <row r="20" spans="1:59" outlineLevel="1">
      <c r="A20" s="171">
        <v>11</v>
      </c>
      <c r="B20" s="172" t="s">
        <v>215</v>
      </c>
      <c r="C20" s="180" t="s">
        <v>216</v>
      </c>
      <c r="D20" s="173" t="s">
        <v>131</v>
      </c>
      <c r="E20" s="174">
        <v>4.5338399999999996</v>
      </c>
      <c r="F20" s="175"/>
      <c r="G20" s="176">
        <f>ROUND(E20*F20,2)</f>
        <v>0</v>
      </c>
      <c r="H20" s="175">
        <v>2426.89</v>
      </c>
      <c r="I20" s="176">
        <f>ROUND(E20*H20,2)</f>
        <v>11003.13</v>
      </c>
      <c r="J20" s="175">
        <v>338.11</v>
      </c>
      <c r="K20" s="176">
        <f>ROUND(E20*J20,2)</f>
        <v>1532.94</v>
      </c>
      <c r="L20" s="176">
        <v>21</v>
      </c>
      <c r="M20" s="176">
        <f>G20*(1+L20/100)</f>
        <v>0</v>
      </c>
      <c r="N20" s="176">
        <v>2.5249999999999999</v>
      </c>
      <c r="O20" s="176">
        <f>ROUND(E20*N20,2)</f>
        <v>11.45</v>
      </c>
      <c r="P20" s="176">
        <v>0</v>
      </c>
      <c r="Q20" s="176">
        <f>ROUND(E20*P20,2)</f>
        <v>0</v>
      </c>
      <c r="R20" s="176"/>
      <c r="S20" s="177" t="s">
        <v>126</v>
      </c>
      <c r="T20" s="156">
        <v>0.59899999999999998</v>
      </c>
      <c r="U20" s="156">
        <f>ROUND(E20*T20,2)</f>
        <v>2.72</v>
      </c>
      <c r="V20" s="156"/>
      <c r="W20" s="156" t="s">
        <v>127</v>
      </c>
      <c r="X20" s="147"/>
      <c r="Y20" s="147"/>
      <c r="Z20" s="147"/>
      <c r="AA20" s="147"/>
      <c r="AB20" s="147"/>
      <c r="AC20" s="147"/>
      <c r="AD20" s="147"/>
      <c r="AE20" s="147"/>
      <c r="AF20" s="147" t="s">
        <v>128</v>
      </c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</row>
    <row r="21" spans="1:59" ht="22.5" outlineLevel="1">
      <c r="A21" s="171">
        <v>12</v>
      </c>
      <c r="B21" s="172" t="s">
        <v>217</v>
      </c>
      <c r="C21" s="180" t="s">
        <v>218</v>
      </c>
      <c r="D21" s="173" t="s">
        <v>125</v>
      </c>
      <c r="E21" s="174">
        <v>70.83</v>
      </c>
      <c r="F21" s="175"/>
      <c r="G21" s="176">
        <f>ROUND(E21*F21,2)</f>
        <v>0</v>
      </c>
      <c r="H21" s="175">
        <v>168.77</v>
      </c>
      <c r="I21" s="176">
        <f>ROUND(E21*H21,2)</f>
        <v>11953.98</v>
      </c>
      <c r="J21" s="175">
        <v>358.23</v>
      </c>
      <c r="K21" s="176">
        <f>ROUND(E21*J21,2)</f>
        <v>25373.43</v>
      </c>
      <c r="L21" s="176">
        <v>21</v>
      </c>
      <c r="M21" s="176">
        <f>G21*(1+L21/100)</f>
        <v>0</v>
      </c>
      <c r="N21" s="176">
        <v>3.9309999999999998E-2</v>
      </c>
      <c r="O21" s="176">
        <f>ROUND(E21*N21,2)</f>
        <v>2.78</v>
      </c>
      <c r="P21" s="176">
        <v>0</v>
      </c>
      <c r="Q21" s="176">
        <f>ROUND(E21*P21,2)</f>
        <v>0</v>
      </c>
      <c r="R21" s="176"/>
      <c r="S21" s="177" t="s">
        <v>126</v>
      </c>
      <c r="T21" s="156">
        <v>0.65</v>
      </c>
      <c r="U21" s="156">
        <f>ROUND(E21*T21,2)</f>
        <v>46.04</v>
      </c>
      <c r="V21" s="156"/>
      <c r="W21" s="156" t="s">
        <v>127</v>
      </c>
      <c r="X21" s="147"/>
      <c r="Y21" s="147"/>
      <c r="Z21" s="147"/>
      <c r="AA21" s="147"/>
      <c r="AB21" s="147"/>
      <c r="AC21" s="147"/>
      <c r="AD21" s="147"/>
      <c r="AE21" s="147"/>
      <c r="AF21" s="147" t="s">
        <v>128</v>
      </c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</row>
    <row r="22" spans="1:59" ht="22.5" outlineLevel="1">
      <c r="A22" s="164">
        <v>13</v>
      </c>
      <c r="B22" s="165" t="s">
        <v>219</v>
      </c>
      <c r="C22" s="181" t="s">
        <v>220</v>
      </c>
      <c r="D22" s="166" t="s">
        <v>125</v>
      </c>
      <c r="E22" s="167">
        <v>70.83</v>
      </c>
      <c r="F22" s="168"/>
      <c r="G22" s="169">
        <f>ROUND(E22*F22,2)</f>
        <v>0</v>
      </c>
      <c r="H22" s="168">
        <v>0</v>
      </c>
      <c r="I22" s="169">
        <f>ROUND(E22*H22,2)</f>
        <v>0</v>
      </c>
      <c r="J22" s="168">
        <v>231.5</v>
      </c>
      <c r="K22" s="169">
        <f>ROUND(E22*J22,2)</f>
        <v>16397.150000000001</v>
      </c>
      <c r="L22" s="169">
        <v>21</v>
      </c>
      <c r="M22" s="169">
        <f>G22*(1+L22/100)</f>
        <v>0</v>
      </c>
      <c r="N22" s="169">
        <v>0</v>
      </c>
      <c r="O22" s="169">
        <f>ROUND(E22*N22,2)</f>
        <v>0</v>
      </c>
      <c r="P22" s="169">
        <v>0</v>
      </c>
      <c r="Q22" s="169">
        <f>ROUND(E22*P22,2)</f>
        <v>0</v>
      </c>
      <c r="R22" s="169"/>
      <c r="S22" s="170" t="s">
        <v>126</v>
      </c>
      <c r="T22" s="156">
        <v>0.35</v>
      </c>
      <c r="U22" s="156">
        <f>ROUND(E22*T22,2)</f>
        <v>24.79</v>
      </c>
      <c r="V22" s="156"/>
      <c r="W22" s="156" t="s">
        <v>127</v>
      </c>
      <c r="X22" s="147"/>
      <c r="Y22" s="147"/>
      <c r="Z22" s="147"/>
      <c r="AA22" s="147"/>
      <c r="AB22" s="147"/>
      <c r="AC22" s="147"/>
      <c r="AD22" s="147"/>
      <c r="AE22" s="147"/>
      <c r="AF22" s="147" t="s">
        <v>128</v>
      </c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</row>
    <row r="23" spans="1:59" outlineLevel="1">
      <c r="A23" s="154"/>
      <c r="B23" s="155"/>
      <c r="C23" s="261" t="s">
        <v>221</v>
      </c>
      <c r="D23" s="262"/>
      <c r="E23" s="262"/>
      <c r="F23" s="262"/>
      <c r="G23" s="262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47"/>
      <c r="Y23" s="147"/>
      <c r="Z23" s="147"/>
      <c r="AA23" s="147"/>
      <c r="AB23" s="147"/>
      <c r="AC23" s="147"/>
      <c r="AD23" s="147"/>
      <c r="AE23" s="147"/>
      <c r="AF23" s="147" t="s">
        <v>164</v>
      </c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</row>
    <row r="24" spans="1:59" ht="22.5" outlineLevel="1">
      <c r="A24" s="171">
        <v>14</v>
      </c>
      <c r="B24" s="172" t="s">
        <v>222</v>
      </c>
      <c r="C24" s="180" t="s">
        <v>223</v>
      </c>
      <c r="D24" s="173" t="s">
        <v>172</v>
      </c>
      <c r="E24" s="174">
        <v>0.33660000000000001</v>
      </c>
      <c r="F24" s="175"/>
      <c r="G24" s="176">
        <f>ROUND(E24*F24,2)</f>
        <v>0</v>
      </c>
      <c r="H24" s="175">
        <v>28067.87</v>
      </c>
      <c r="I24" s="176">
        <f>ROUND(E24*H24,2)</f>
        <v>9447.65</v>
      </c>
      <c r="J24" s="175">
        <v>7192.13</v>
      </c>
      <c r="K24" s="176">
        <f>ROUND(E24*J24,2)</f>
        <v>2420.87</v>
      </c>
      <c r="L24" s="176">
        <v>21</v>
      </c>
      <c r="M24" s="176">
        <f>G24*(1+L24/100)</f>
        <v>0</v>
      </c>
      <c r="N24" s="176">
        <v>1.0549200000000001</v>
      </c>
      <c r="O24" s="176">
        <f>ROUND(E24*N24,2)</f>
        <v>0.36</v>
      </c>
      <c r="P24" s="176">
        <v>0</v>
      </c>
      <c r="Q24" s="176">
        <f>ROUND(E24*P24,2)</f>
        <v>0</v>
      </c>
      <c r="R24" s="176"/>
      <c r="S24" s="177" t="s">
        <v>126</v>
      </c>
      <c r="T24" s="156">
        <v>15.231</v>
      </c>
      <c r="U24" s="156">
        <f>ROUND(E24*T24,2)</f>
        <v>5.13</v>
      </c>
      <c r="V24" s="156"/>
      <c r="W24" s="156" t="s">
        <v>127</v>
      </c>
      <c r="X24" s="147"/>
      <c r="Y24" s="147"/>
      <c r="Z24" s="147"/>
      <c r="AA24" s="147"/>
      <c r="AB24" s="147"/>
      <c r="AC24" s="147"/>
      <c r="AD24" s="147"/>
      <c r="AE24" s="147"/>
      <c r="AF24" s="147" t="s">
        <v>128</v>
      </c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</row>
    <row r="25" spans="1:59">
      <c r="A25" s="158" t="s">
        <v>121</v>
      </c>
      <c r="B25" s="159" t="s">
        <v>69</v>
      </c>
      <c r="C25" s="179" t="s">
        <v>70</v>
      </c>
      <c r="D25" s="160"/>
      <c r="E25" s="161"/>
      <c r="F25" s="162"/>
      <c r="G25" s="162">
        <f>SUMIF(AF26:AF26,"&lt;&gt;NOR",G26:G26)</f>
        <v>0</v>
      </c>
      <c r="H25" s="162"/>
      <c r="I25" s="162">
        <f>SUM(I26:I26)</f>
        <v>3175.33</v>
      </c>
      <c r="J25" s="162"/>
      <c r="K25" s="162">
        <f>SUM(K26:K26)</f>
        <v>6073.8</v>
      </c>
      <c r="L25" s="162"/>
      <c r="M25" s="162">
        <f>SUM(M26:M26)</f>
        <v>0</v>
      </c>
      <c r="N25" s="162"/>
      <c r="O25" s="162">
        <f>SUM(O26:O26)</f>
        <v>1.1100000000000001</v>
      </c>
      <c r="P25" s="162"/>
      <c r="Q25" s="162">
        <f>SUM(Q26:Q26)</f>
        <v>0</v>
      </c>
      <c r="R25" s="162"/>
      <c r="S25" s="163"/>
      <c r="T25" s="157"/>
      <c r="U25" s="157">
        <f>SUM(U26:U26)</f>
        <v>13.54</v>
      </c>
      <c r="V25" s="157"/>
      <c r="W25" s="157"/>
      <c r="AF25" t="s">
        <v>122</v>
      </c>
    </row>
    <row r="26" spans="1:59" outlineLevel="1">
      <c r="A26" s="171">
        <v>15</v>
      </c>
      <c r="B26" s="172" t="s">
        <v>224</v>
      </c>
      <c r="C26" s="180" t="s">
        <v>225</v>
      </c>
      <c r="D26" s="173" t="s">
        <v>187</v>
      </c>
      <c r="E26" s="174">
        <v>9.14</v>
      </c>
      <c r="F26" s="175"/>
      <c r="G26" s="176">
        <f>ROUND(E26*F26,2)</f>
        <v>0</v>
      </c>
      <c r="H26" s="175">
        <v>347.41</v>
      </c>
      <c r="I26" s="176">
        <f>ROUND(E26*H26,2)</f>
        <v>3175.33</v>
      </c>
      <c r="J26" s="175">
        <v>664.53</v>
      </c>
      <c r="K26" s="176">
        <f>ROUND(E26*J26,2)</f>
        <v>6073.8</v>
      </c>
      <c r="L26" s="176">
        <v>21</v>
      </c>
      <c r="M26" s="176">
        <f>G26*(1+L26/100)</f>
        <v>0</v>
      </c>
      <c r="N26" s="176">
        <v>0.12131</v>
      </c>
      <c r="O26" s="176">
        <f>ROUND(E26*N26,2)</f>
        <v>1.1100000000000001</v>
      </c>
      <c r="P26" s="176">
        <v>0</v>
      </c>
      <c r="Q26" s="176">
        <f>ROUND(E26*P26,2)</f>
        <v>0</v>
      </c>
      <c r="R26" s="176"/>
      <c r="S26" s="177" t="s">
        <v>226</v>
      </c>
      <c r="T26" s="156">
        <v>1.48167</v>
      </c>
      <c r="U26" s="156">
        <f>ROUND(E26*T26,2)</f>
        <v>13.54</v>
      </c>
      <c r="V26" s="156"/>
      <c r="W26" s="156" t="s">
        <v>227</v>
      </c>
      <c r="X26" s="147"/>
      <c r="Y26" s="147"/>
      <c r="Z26" s="147"/>
      <c r="AA26" s="147"/>
      <c r="AB26" s="147"/>
      <c r="AC26" s="147"/>
      <c r="AD26" s="147"/>
      <c r="AE26" s="147"/>
      <c r="AF26" s="147" t="s">
        <v>228</v>
      </c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</row>
    <row r="27" spans="1:59">
      <c r="A27" s="158" t="s">
        <v>121</v>
      </c>
      <c r="B27" s="159" t="s">
        <v>71</v>
      </c>
      <c r="C27" s="179" t="s">
        <v>72</v>
      </c>
      <c r="D27" s="160"/>
      <c r="E27" s="161"/>
      <c r="F27" s="162"/>
      <c r="G27" s="162">
        <f>SUMIF(AF28:AF30,"&lt;&gt;NOR",G28:G30)</f>
        <v>0</v>
      </c>
      <c r="H27" s="162"/>
      <c r="I27" s="162">
        <f>SUM(I28:I30)</f>
        <v>8261.0499999999993</v>
      </c>
      <c r="J27" s="162"/>
      <c r="K27" s="162">
        <f>SUM(K28:K30)</f>
        <v>3294.68</v>
      </c>
      <c r="L27" s="162"/>
      <c r="M27" s="162">
        <f>SUM(M28:M30)</f>
        <v>0</v>
      </c>
      <c r="N27" s="162"/>
      <c r="O27" s="162">
        <f>SUM(O28:O30)</f>
        <v>7.7500000000000009</v>
      </c>
      <c r="P27" s="162"/>
      <c r="Q27" s="162">
        <f>SUM(Q28:Q30)</f>
        <v>0</v>
      </c>
      <c r="R27" s="162"/>
      <c r="S27" s="163"/>
      <c r="T27" s="157"/>
      <c r="U27" s="157">
        <f>SUM(U28:U30)</f>
        <v>6.83</v>
      </c>
      <c r="V27" s="157"/>
      <c r="W27" s="157"/>
      <c r="AF27" t="s">
        <v>122</v>
      </c>
    </row>
    <row r="28" spans="1:59" ht="22.5" outlineLevel="1">
      <c r="A28" s="171">
        <v>16</v>
      </c>
      <c r="B28" s="172" t="s">
        <v>229</v>
      </c>
      <c r="C28" s="180" t="s">
        <v>230</v>
      </c>
      <c r="D28" s="173" t="s">
        <v>125</v>
      </c>
      <c r="E28" s="174">
        <v>17.166</v>
      </c>
      <c r="F28" s="175"/>
      <c r="G28" s="176">
        <f>ROUND(E28*F28,2)</f>
        <v>0</v>
      </c>
      <c r="H28" s="175">
        <v>137.36000000000001</v>
      </c>
      <c r="I28" s="176">
        <f>ROUND(E28*H28,2)</f>
        <v>2357.92</v>
      </c>
      <c r="J28" s="175">
        <v>22.14</v>
      </c>
      <c r="K28" s="176">
        <f>ROUND(E28*J28,2)</f>
        <v>380.06</v>
      </c>
      <c r="L28" s="176">
        <v>21</v>
      </c>
      <c r="M28" s="176">
        <f>G28*(1+L28/100)</f>
        <v>0</v>
      </c>
      <c r="N28" s="176">
        <v>0.28799999999999998</v>
      </c>
      <c r="O28" s="176">
        <f>ROUND(E28*N28,2)</f>
        <v>4.9400000000000004</v>
      </c>
      <c r="P28" s="176">
        <v>0</v>
      </c>
      <c r="Q28" s="176">
        <f>ROUND(E28*P28,2)</f>
        <v>0</v>
      </c>
      <c r="R28" s="176"/>
      <c r="S28" s="177" t="s">
        <v>126</v>
      </c>
      <c r="T28" s="156">
        <v>2.3E-2</v>
      </c>
      <c r="U28" s="156">
        <f>ROUND(E28*T28,2)</f>
        <v>0.39</v>
      </c>
      <c r="V28" s="156"/>
      <c r="W28" s="156" t="s">
        <v>127</v>
      </c>
      <c r="X28" s="147"/>
      <c r="Y28" s="147"/>
      <c r="Z28" s="147"/>
      <c r="AA28" s="147"/>
      <c r="AB28" s="147"/>
      <c r="AC28" s="147"/>
      <c r="AD28" s="147"/>
      <c r="AE28" s="147"/>
      <c r="AF28" s="147" t="s">
        <v>128</v>
      </c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</row>
    <row r="29" spans="1:59" outlineLevel="1">
      <c r="A29" s="171">
        <v>17</v>
      </c>
      <c r="B29" s="172" t="s">
        <v>144</v>
      </c>
      <c r="C29" s="180" t="s">
        <v>145</v>
      </c>
      <c r="D29" s="173" t="s">
        <v>125</v>
      </c>
      <c r="E29" s="174">
        <v>17.166</v>
      </c>
      <c r="F29" s="175"/>
      <c r="G29" s="176">
        <f>ROUND(E29*F29,2)</f>
        <v>0</v>
      </c>
      <c r="H29" s="175">
        <v>25.21</v>
      </c>
      <c r="I29" s="176">
        <f>ROUND(E29*H29,2)</f>
        <v>432.75</v>
      </c>
      <c r="J29" s="175">
        <v>169.79</v>
      </c>
      <c r="K29" s="176">
        <f>ROUND(E29*J29,2)</f>
        <v>2914.62</v>
      </c>
      <c r="L29" s="176">
        <v>21</v>
      </c>
      <c r="M29" s="176">
        <f>G29*(1+L29/100)</f>
        <v>0</v>
      </c>
      <c r="N29" s="176">
        <v>7.1999999999999995E-2</v>
      </c>
      <c r="O29" s="176">
        <f>ROUND(E29*N29,2)</f>
        <v>1.24</v>
      </c>
      <c r="P29" s="176">
        <v>0</v>
      </c>
      <c r="Q29" s="176">
        <f>ROUND(E29*P29,2)</f>
        <v>0</v>
      </c>
      <c r="R29" s="176"/>
      <c r="S29" s="177" t="s">
        <v>126</v>
      </c>
      <c r="T29" s="156">
        <v>0.375</v>
      </c>
      <c r="U29" s="156">
        <f>ROUND(E29*T29,2)</f>
        <v>6.44</v>
      </c>
      <c r="V29" s="156"/>
      <c r="W29" s="156" t="s">
        <v>127</v>
      </c>
      <c r="X29" s="147"/>
      <c r="Y29" s="147"/>
      <c r="Z29" s="147"/>
      <c r="AA29" s="147"/>
      <c r="AB29" s="147"/>
      <c r="AC29" s="147"/>
      <c r="AD29" s="147"/>
      <c r="AE29" s="147"/>
      <c r="AF29" s="147" t="s">
        <v>128</v>
      </c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</row>
    <row r="30" spans="1:59" ht="22.5" outlineLevel="1">
      <c r="A30" s="171">
        <v>18</v>
      </c>
      <c r="B30" s="172" t="s">
        <v>151</v>
      </c>
      <c r="C30" s="180" t="s">
        <v>152</v>
      </c>
      <c r="D30" s="173" t="s">
        <v>125</v>
      </c>
      <c r="E30" s="174">
        <v>18.0243</v>
      </c>
      <c r="F30" s="175"/>
      <c r="G30" s="176">
        <f>ROUND(E30*F30,2)</f>
        <v>0</v>
      </c>
      <c r="H30" s="175">
        <v>303.5</v>
      </c>
      <c r="I30" s="176">
        <f>ROUND(E30*H30,2)</f>
        <v>5470.38</v>
      </c>
      <c r="J30" s="175">
        <v>0</v>
      </c>
      <c r="K30" s="176">
        <f>ROUND(E30*J30,2)</f>
        <v>0</v>
      </c>
      <c r="L30" s="176">
        <v>21</v>
      </c>
      <c r="M30" s="176">
        <f>G30*(1+L30/100)</f>
        <v>0</v>
      </c>
      <c r="N30" s="176">
        <v>8.6999999999999994E-2</v>
      </c>
      <c r="O30" s="176">
        <f>ROUND(E30*N30,2)</f>
        <v>1.57</v>
      </c>
      <c r="P30" s="176">
        <v>0</v>
      </c>
      <c r="Q30" s="176">
        <f>ROUND(E30*P30,2)</f>
        <v>0</v>
      </c>
      <c r="R30" s="176" t="s">
        <v>148</v>
      </c>
      <c r="S30" s="177" t="s">
        <v>126</v>
      </c>
      <c r="T30" s="156">
        <v>0</v>
      </c>
      <c r="U30" s="156">
        <f>ROUND(E30*T30,2)</f>
        <v>0</v>
      </c>
      <c r="V30" s="156"/>
      <c r="W30" s="156" t="s">
        <v>149</v>
      </c>
      <c r="X30" s="147"/>
      <c r="Y30" s="147"/>
      <c r="Z30" s="147"/>
      <c r="AA30" s="147"/>
      <c r="AB30" s="147"/>
      <c r="AC30" s="147"/>
      <c r="AD30" s="147"/>
      <c r="AE30" s="147"/>
      <c r="AF30" s="147" t="s">
        <v>150</v>
      </c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</row>
    <row r="31" spans="1:59" ht="25.5">
      <c r="A31" s="158" t="s">
        <v>121</v>
      </c>
      <c r="B31" s="159" t="s">
        <v>75</v>
      </c>
      <c r="C31" s="179" t="s">
        <v>76</v>
      </c>
      <c r="D31" s="160"/>
      <c r="E31" s="161"/>
      <c r="F31" s="162"/>
      <c r="G31" s="162">
        <f>SUMIF(AF32:AF39,"&lt;&gt;NOR",G32:G39)</f>
        <v>0</v>
      </c>
      <c r="H31" s="162"/>
      <c r="I31" s="162">
        <f>SUM(I32:I39)</f>
        <v>2251.1400000000003</v>
      </c>
      <c r="J31" s="162"/>
      <c r="K31" s="162">
        <f>SUM(K32:K39)</f>
        <v>16045.52</v>
      </c>
      <c r="L31" s="162"/>
      <c r="M31" s="162">
        <f>SUM(M32:M39)</f>
        <v>0</v>
      </c>
      <c r="N31" s="162"/>
      <c r="O31" s="162">
        <f>SUM(O32:O39)</f>
        <v>0.01</v>
      </c>
      <c r="P31" s="162"/>
      <c r="Q31" s="162">
        <f>SUM(Q32:Q39)</f>
        <v>0</v>
      </c>
      <c r="R31" s="162"/>
      <c r="S31" s="163"/>
      <c r="T31" s="157"/>
      <c r="U31" s="157">
        <f>SUM(U32:U39)</f>
        <v>3.5</v>
      </c>
      <c r="V31" s="157"/>
      <c r="W31" s="157"/>
      <c r="AF31" t="s">
        <v>122</v>
      </c>
    </row>
    <row r="32" spans="1:59" outlineLevel="1">
      <c r="A32" s="171">
        <v>19</v>
      </c>
      <c r="B32" s="172" t="s">
        <v>231</v>
      </c>
      <c r="C32" s="180" t="s">
        <v>232</v>
      </c>
      <c r="D32" s="173" t="s">
        <v>155</v>
      </c>
      <c r="E32" s="174">
        <v>28</v>
      </c>
      <c r="F32" s="175"/>
      <c r="G32" s="176">
        <f>ROUND(E32*F32,2)</f>
        <v>0</v>
      </c>
      <c r="H32" s="175">
        <v>63.16</v>
      </c>
      <c r="I32" s="176">
        <f>ROUND(E32*H32,2)</f>
        <v>1768.48</v>
      </c>
      <c r="J32" s="175">
        <v>62.34</v>
      </c>
      <c r="K32" s="176">
        <f>ROUND(E32*J32,2)</f>
        <v>1745.52</v>
      </c>
      <c r="L32" s="176">
        <v>21</v>
      </c>
      <c r="M32" s="176">
        <f>G32*(1+L32/100)</f>
        <v>0</v>
      </c>
      <c r="N32" s="176">
        <v>2.0000000000000002E-5</v>
      </c>
      <c r="O32" s="176">
        <f>ROUND(E32*N32,2)</f>
        <v>0</v>
      </c>
      <c r="P32" s="176">
        <v>0</v>
      </c>
      <c r="Q32" s="176">
        <f>ROUND(E32*P32,2)</f>
        <v>0</v>
      </c>
      <c r="R32" s="176"/>
      <c r="S32" s="177" t="s">
        <v>126</v>
      </c>
      <c r="T32" s="156">
        <v>0.125</v>
      </c>
      <c r="U32" s="156">
        <f>ROUND(E32*T32,2)</f>
        <v>3.5</v>
      </c>
      <c r="V32" s="156"/>
      <c r="W32" s="156" t="s">
        <v>127</v>
      </c>
      <c r="X32" s="147"/>
      <c r="Y32" s="147"/>
      <c r="Z32" s="147"/>
      <c r="AA32" s="147"/>
      <c r="AB32" s="147"/>
      <c r="AC32" s="147"/>
      <c r="AD32" s="147"/>
      <c r="AE32" s="147"/>
      <c r="AF32" s="147" t="s">
        <v>128</v>
      </c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</row>
    <row r="33" spans="1:59" ht="22.5" outlineLevel="1">
      <c r="A33" s="171">
        <v>20</v>
      </c>
      <c r="B33" s="172" t="s">
        <v>156</v>
      </c>
      <c r="C33" s="180" t="s">
        <v>157</v>
      </c>
      <c r="D33" s="173" t="s">
        <v>158</v>
      </c>
      <c r="E33" s="174">
        <v>15</v>
      </c>
      <c r="F33" s="175"/>
      <c r="G33" s="176">
        <f>ROUND(E33*F33,2)</f>
        <v>0</v>
      </c>
      <c r="H33" s="175">
        <v>0</v>
      </c>
      <c r="I33" s="176">
        <f>ROUND(E33*H33,2)</f>
        <v>0</v>
      </c>
      <c r="J33" s="175">
        <v>580</v>
      </c>
      <c r="K33" s="176">
        <f>ROUND(E33*J33,2)</f>
        <v>8700</v>
      </c>
      <c r="L33" s="176">
        <v>21</v>
      </c>
      <c r="M33" s="176">
        <f>G33*(1+L33/100)</f>
        <v>0</v>
      </c>
      <c r="N33" s="176">
        <v>0</v>
      </c>
      <c r="O33" s="176">
        <f>ROUND(E33*N33,2)</f>
        <v>0</v>
      </c>
      <c r="P33" s="176">
        <v>0</v>
      </c>
      <c r="Q33" s="176">
        <f>ROUND(E33*P33,2)</f>
        <v>0</v>
      </c>
      <c r="R33" s="176"/>
      <c r="S33" s="177" t="s">
        <v>159</v>
      </c>
      <c r="T33" s="156">
        <v>0</v>
      </c>
      <c r="U33" s="156">
        <f>ROUND(E33*T33,2)</f>
        <v>0</v>
      </c>
      <c r="V33" s="156"/>
      <c r="W33" s="156" t="s">
        <v>127</v>
      </c>
      <c r="X33" s="147"/>
      <c r="Y33" s="147"/>
      <c r="Z33" s="147"/>
      <c r="AA33" s="147"/>
      <c r="AB33" s="147"/>
      <c r="AC33" s="147"/>
      <c r="AD33" s="147"/>
      <c r="AE33" s="147"/>
      <c r="AF33" s="147" t="s">
        <v>128</v>
      </c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</row>
    <row r="34" spans="1:59" ht="22.5" outlineLevel="1">
      <c r="A34" s="164">
        <v>21</v>
      </c>
      <c r="B34" s="165" t="s">
        <v>160</v>
      </c>
      <c r="C34" s="181" t="s">
        <v>233</v>
      </c>
      <c r="D34" s="166" t="s">
        <v>162</v>
      </c>
      <c r="E34" s="167">
        <v>1</v>
      </c>
      <c r="F34" s="168"/>
      <c r="G34" s="169">
        <f>ROUND(E34*F34,2)</f>
        <v>0</v>
      </c>
      <c r="H34" s="168">
        <v>0</v>
      </c>
      <c r="I34" s="169">
        <f>ROUND(E34*H34,2)</f>
        <v>0</v>
      </c>
      <c r="J34" s="168">
        <v>5600</v>
      </c>
      <c r="K34" s="169">
        <f>ROUND(E34*J34,2)</f>
        <v>5600</v>
      </c>
      <c r="L34" s="169">
        <v>21</v>
      </c>
      <c r="M34" s="169">
        <f>G34*(1+L34/100)</f>
        <v>0</v>
      </c>
      <c r="N34" s="169">
        <v>0</v>
      </c>
      <c r="O34" s="169">
        <f>ROUND(E34*N34,2)</f>
        <v>0</v>
      </c>
      <c r="P34" s="169">
        <v>0</v>
      </c>
      <c r="Q34" s="169">
        <f>ROUND(E34*P34,2)</f>
        <v>0</v>
      </c>
      <c r="R34" s="169"/>
      <c r="S34" s="170" t="s">
        <v>159</v>
      </c>
      <c r="T34" s="156">
        <v>0</v>
      </c>
      <c r="U34" s="156">
        <f>ROUND(E34*T34,2)</f>
        <v>0</v>
      </c>
      <c r="V34" s="156"/>
      <c r="W34" s="156" t="s">
        <v>127</v>
      </c>
      <c r="X34" s="147"/>
      <c r="Y34" s="147"/>
      <c r="Z34" s="147"/>
      <c r="AA34" s="147"/>
      <c r="AB34" s="147"/>
      <c r="AC34" s="147"/>
      <c r="AD34" s="147"/>
      <c r="AE34" s="147"/>
      <c r="AF34" s="147" t="s">
        <v>128</v>
      </c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</row>
    <row r="35" spans="1:59" outlineLevel="1">
      <c r="A35" s="154"/>
      <c r="B35" s="155"/>
      <c r="C35" s="261" t="s">
        <v>163</v>
      </c>
      <c r="D35" s="262"/>
      <c r="E35" s="262"/>
      <c r="F35" s="262"/>
      <c r="G35" s="262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47"/>
      <c r="Y35" s="147"/>
      <c r="Z35" s="147"/>
      <c r="AA35" s="147"/>
      <c r="AB35" s="147"/>
      <c r="AC35" s="147"/>
      <c r="AD35" s="147"/>
      <c r="AE35" s="147"/>
      <c r="AF35" s="147" t="s">
        <v>164</v>
      </c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</row>
    <row r="36" spans="1:59" outlineLevel="1">
      <c r="A36" s="154"/>
      <c r="B36" s="155"/>
      <c r="C36" s="263" t="s">
        <v>165</v>
      </c>
      <c r="D36" s="264"/>
      <c r="E36" s="264"/>
      <c r="F36" s="264"/>
      <c r="G36" s="264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47"/>
      <c r="Y36" s="147"/>
      <c r="Z36" s="147"/>
      <c r="AA36" s="147"/>
      <c r="AB36" s="147"/>
      <c r="AC36" s="147"/>
      <c r="AD36" s="147"/>
      <c r="AE36" s="147"/>
      <c r="AF36" s="147" t="s">
        <v>164</v>
      </c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</row>
    <row r="37" spans="1:59" outlineLevel="1">
      <c r="A37" s="171">
        <v>22</v>
      </c>
      <c r="B37" s="172" t="s">
        <v>234</v>
      </c>
      <c r="C37" s="180" t="s">
        <v>235</v>
      </c>
      <c r="D37" s="173" t="s">
        <v>192</v>
      </c>
      <c r="E37" s="174">
        <v>5.6000000000000001E-2</v>
      </c>
      <c r="F37" s="175"/>
      <c r="G37" s="176">
        <f>ROUND(E37*F37,2)</f>
        <v>0</v>
      </c>
      <c r="H37" s="175">
        <v>994</v>
      </c>
      <c r="I37" s="176">
        <f>ROUND(E37*H37,2)</f>
        <v>55.66</v>
      </c>
      <c r="J37" s="175">
        <v>0</v>
      </c>
      <c r="K37" s="176">
        <f>ROUND(E37*J37,2)</f>
        <v>0</v>
      </c>
      <c r="L37" s="176">
        <v>21</v>
      </c>
      <c r="M37" s="176">
        <f>G37*(1+L37/100)</f>
        <v>0</v>
      </c>
      <c r="N37" s="176">
        <v>1.6500000000000001E-2</v>
      </c>
      <c r="O37" s="176">
        <f>ROUND(E37*N37,2)</f>
        <v>0</v>
      </c>
      <c r="P37" s="176">
        <v>0</v>
      </c>
      <c r="Q37" s="176">
        <f>ROUND(E37*P37,2)</f>
        <v>0</v>
      </c>
      <c r="R37" s="176" t="s">
        <v>148</v>
      </c>
      <c r="S37" s="177" t="s">
        <v>126</v>
      </c>
      <c r="T37" s="156">
        <v>0</v>
      </c>
      <c r="U37" s="156">
        <f>ROUND(E37*T37,2)</f>
        <v>0</v>
      </c>
      <c r="V37" s="156"/>
      <c r="W37" s="156" t="s">
        <v>149</v>
      </c>
      <c r="X37" s="147"/>
      <c r="Y37" s="147"/>
      <c r="Z37" s="147"/>
      <c r="AA37" s="147"/>
      <c r="AB37" s="147"/>
      <c r="AC37" s="147"/>
      <c r="AD37" s="147"/>
      <c r="AE37" s="147"/>
      <c r="AF37" s="147" t="s">
        <v>150</v>
      </c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</row>
    <row r="38" spans="1:59" outlineLevel="1">
      <c r="A38" s="171">
        <v>23</v>
      </c>
      <c r="B38" s="172" t="s">
        <v>236</v>
      </c>
      <c r="C38" s="180" t="s">
        <v>237</v>
      </c>
      <c r="D38" s="173" t="s">
        <v>192</v>
      </c>
      <c r="E38" s="174">
        <v>5.6000000000000001E-2</v>
      </c>
      <c r="F38" s="175"/>
      <c r="G38" s="176">
        <f>ROUND(E38*F38,2)</f>
        <v>0</v>
      </c>
      <c r="H38" s="175">
        <v>2775</v>
      </c>
      <c r="I38" s="176">
        <f>ROUND(E38*H38,2)</f>
        <v>155.4</v>
      </c>
      <c r="J38" s="175">
        <v>0</v>
      </c>
      <c r="K38" s="176">
        <f>ROUND(E38*J38,2)</f>
        <v>0</v>
      </c>
      <c r="L38" s="176">
        <v>21</v>
      </c>
      <c r="M38" s="176">
        <f>G38*(1+L38/100)</f>
        <v>0</v>
      </c>
      <c r="N38" s="176">
        <v>4.5100000000000001E-2</v>
      </c>
      <c r="O38" s="176">
        <f>ROUND(E38*N38,2)</f>
        <v>0</v>
      </c>
      <c r="P38" s="176">
        <v>0</v>
      </c>
      <c r="Q38" s="176">
        <f>ROUND(E38*P38,2)</f>
        <v>0</v>
      </c>
      <c r="R38" s="176" t="s">
        <v>148</v>
      </c>
      <c r="S38" s="177" t="s">
        <v>126</v>
      </c>
      <c r="T38" s="156">
        <v>0</v>
      </c>
      <c r="U38" s="156">
        <f>ROUND(E38*T38,2)</f>
        <v>0</v>
      </c>
      <c r="V38" s="156"/>
      <c r="W38" s="156" t="s">
        <v>149</v>
      </c>
      <c r="X38" s="147"/>
      <c r="Y38" s="147"/>
      <c r="Z38" s="147"/>
      <c r="AA38" s="147"/>
      <c r="AB38" s="147"/>
      <c r="AC38" s="147"/>
      <c r="AD38" s="147"/>
      <c r="AE38" s="147"/>
      <c r="AF38" s="147" t="s">
        <v>150</v>
      </c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</row>
    <row r="39" spans="1:59" outlineLevel="1">
      <c r="A39" s="171">
        <v>24</v>
      </c>
      <c r="B39" s="172" t="s">
        <v>238</v>
      </c>
      <c r="C39" s="180" t="s">
        <v>239</v>
      </c>
      <c r="D39" s="173" t="s">
        <v>187</v>
      </c>
      <c r="E39" s="174">
        <v>7</v>
      </c>
      <c r="F39" s="175"/>
      <c r="G39" s="176">
        <f>ROUND(E39*F39,2)</f>
        <v>0</v>
      </c>
      <c r="H39" s="175">
        <v>38.799999999999997</v>
      </c>
      <c r="I39" s="176">
        <f>ROUND(E39*H39,2)</f>
        <v>271.60000000000002</v>
      </c>
      <c r="J39" s="175">
        <v>0</v>
      </c>
      <c r="K39" s="176">
        <f>ROUND(E39*J39,2)</f>
        <v>0</v>
      </c>
      <c r="L39" s="176">
        <v>21</v>
      </c>
      <c r="M39" s="176">
        <f>G39*(1+L39/100)</f>
        <v>0</v>
      </c>
      <c r="N39" s="176">
        <v>7.2000000000000005E-4</v>
      </c>
      <c r="O39" s="176">
        <f>ROUND(E39*N39,2)</f>
        <v>0.01</v>
      </c>
      <c r="P39" s="176">
        <v>0</v>
      </c>
      <c r="Q39" s="176">
        <f>ROUND(E39*P39,2)</f>
        <v>0</v>
      </c>
      <c r="R39" s="176" t="s">
        <v>148</v>
      </c>
      <c r="S39" s="177" t="s">
        <v>126</v>
      </c>
      <c r="T39" s="156">
        <v>0</v>
      </c>
      <c r="U39" s="156">
        <f>ROUND(E39*T39,2)</f>
        <v>0</v>
      </c>
      <c r="V39" s="156"/>
      <c r="W39" s="156" t="s">
        <v>149</v>
      </c>
      <c r="X39" s="147"/>
      <c r="Y39" s="147"/>
      <c r="Z39" s="147"/>
      <c r="AA39" s="147"/>
      <c r="AB39" s="147"/>
      <c r="AC39" s="147"/>
      <c r="AD39" s="147"/>
      <c r="AE39" s="147"/>
      <c r="AF39" s="147" t="s">
        <v>150</v>
      </c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</row>
    <row r="40" spans="1:59">
      <c r="A40" s="158" t="s">
        <v>121</v>
      </c>
      <c r="B40" s="159" t="s">
        <v>77</v>
      </c>
      <c r="C40" s="179" t="s">
        <v>78</v>
      </c>
      <c r="D40" s="160"/>
      <c r="E40" s="161"/>
      <c r="F40" s="162"/>
      <c r="G40" s="162">
        <f>SUMIF(AF41:AF41,"&lt;&gt;NOR",G41:G41)</f>
        <v>0</v>
      </c>
      <c r="H40" s="162"/>
      <c r="I40" s="162">
        <f>SUM(I41:I41)</f>
        <v>0</v>
      </c>
      <c r="J40" s="162"/>
      <c r="K40" s="162">
        <f>SUM(K41:K41)</f>
        <v>1821.37</v>
      </c>
      <c r="L40" s="162"/>
      <c r="M40" s="162">
        <f>SUM(M41:M41)</f>
        <v>0</v>
      </c>
      <c r="N40" s="162"/>
      <c r="O40" s="162">
        <f>SUM(O41:O41)</f>
        <v>0</v>
      </c>
      <c r="P40" s="162"/>
      <c r="Q40" s="162">
        <f>SUM(Q41:Q41)</f>
        <v>0</v>
      </c>
      <c r="R40" s="162"/>
      <c r="S40" s="163"/>
      <c r="T40" s="157"/>
      <c r="U40" s="157">
        <f>SUM(U41:U41)</f>
        <v>0.51</v>
      </c>
      <c r="V40" s="157"/>
      <c r="W40" s="157"/>
      <c r="AF40" t="s">
        <v>122</v>
      </c>
    </row>
    <row r="41" spans="1:59" outlineLevel="1">
      <c r="A41" s="171">
        <v>25</v>
      </c>
      <c r="B41" s="172" t="s">
        <v>170</v>
      </c>
      <c r="C41" s="180" t="s">
        <v>171</v>
      </c>
      <c r="D41" s="173" t="s">
        <v>172</v>
      </c>
      <c r="E41" s="174">
        <v>25.581019999999999</v>
      </c>
      <c r="F41" s="175"/>
      <c r="G41" s="176">
        <f>ROUND(E41*F41,2)</f>
        <v>0</v>
      </c>
      <c r="H41" s="175">
        <v>0</v>
      </c>
      <c r="I41" s="176">
        <f>ROUND(E41*H41,2)</f>
        <v>0</v>
      </c>
      <c r="J41" s="175">
        <v>71.2</v>
      </c>
      <c r="K41" s="176">
        <f>ROUND(E41*J41,2)</f>
        <v>1821.37</v>
      </c>
      <c r="L41" s="176">
        <v>21</v>
      </c>
      <c r="M41" s="176">
        <f>G41*(1+L41/100)</f>
        <v>0</v>
      </c>
      <c r="N41" s="176">
        <v>0</v>
      </c>
      <c r="O41" s="176">
        <f>ROUND(E41*N41,2)</f>
        <v>0</v>
      </c>
      <c r="P41" s="176">
        <v>0</v>
      </c>
      <c r="Q41" s="176">
        <f>ROUND(E41*P41,2)</f>
        <v>0</v>
      </c>
      <c r="R41" s="176"/>
      <c r="S41" s="177" t="s">
        <v>126</v>
      </c>
      <c r="T41" s="156">
        <v>0.02</v>
      </c>
      <c r="U41" s="156">
        <f>ROUND(E41*T41,2)</f>
        <v>0.51</v>
      </c>
      <c r="V41" s="156"/>
      <c r="W41" s="156" t="s">
        <v>173</v>
      </c>
      <c r="X41" s="147"/>
      <c r="Y41" s="147"/>
      <c r="Z41" s="147"/>
      <c r="AA41" s="147"/>
      <c r="AB41" s="147"/>
      <c r="AC41" s="147"/>
      <c r="AD41" s="147"/>
      <c r="AE41" s="147"/>
      <c r="AF41" s="147" t="s">
        <v>174</v>
      </c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</row>
    <row r="42" spans="1:59">
      <c r="A42" s="158" t="s">
        <v>121</v>
      </c>
      <c r="B42" s="159" t="s">
        <v>81</v>
      </c>
      <c r="C42" s="179" t="s">
        <v>82</v>
      </c>
      <c r="D42" s="160"/>
      <c r="E42" s="161"/>
      <c r="F42" s="162"/>
      <c r="G42" s="162">
        <f>SUMIF(AF43:AF43,"&lt;&gt;NOR",G43:G43)</f>
        <v>0</v>
      </c>
      <c r="H42" s="162"/>
      <c r="I42" s="162">
        <f>SUM(I43:I43)</f>
        <v>0</v>
      </c>
      <c r="J42" s="162"/>
      <c r="K42" s="162">
        <f>SUM(K43:K43)</f>
        <v>12500</v>
      </c>
      <c r="L42" s="162"/>
      <c r="M42" s="162">
        <f>SUM(M43:M43)</f>
        <v>0</v>
      </c>
      <c r="N42" s="162"/>
      <c r="O42" s="162">
        <f>SUM(O43:O43)</f>
        <v>0</v>
      </c>
      <c r="P42" s="162"/>
      <c r="Q42" s="162">
        <f>SUM(Q43:Q43)</f>
        <v>0</v>
      </c>
      <c r="R42" s="162"/>
      <c r="S42" s="163"/>
      <c r="T42" s="157"/>
      <c r="U42" s="157">
        <f>SUM(U43:U43)</f>
        <v>0</v>
      </c>
      <c r="V42" s="157"/>
      <c r="W42" s="157"/>
      <c r="AF42" t="s">
        <v>122</v>
      </c>
    </row>
    <row r="43" spans="1:59" outlineLevel="1">
      <c r="A43" s="171">
        <v>26</v>
      </c>
      <c r="B43" s="172" t="s">
        <v>240</v>
      </c>
      <c r="C43" s="180" t="s">
        <v>241</v>
      </c>
      <c r="D43" s="173" t="s">
        <v>242</v>
      </c>
      <c r="E43" s="174">
        <v>1</v>
      </c>
      <c r="F43" s="175"/>
      <c r="G43" s="176">
        <f>ROUND(E43*F43,2)</f>
        <v>0</v>
      </c>
      <c r="H43" s="175">
        <v>0</v>
      </c>
      <c r="I43" s="176">
        <f>ROUND(E43*H43,2)</f>
        <v>0</v>
      </c>
      <c r="J43" s="175">
        <v>12500</v>
      </c>
      <c r="K43" s="176">
        <f>ROUND(E43*J43,2)</f>
        <v>12500</v>
      </c>
      <c r="L43" s="176">
        <v>21</v>
      </c>
      <c r="M43" s="176">
        <f>G43*(1+L43/100)</f>
        <v>0</v>
      </c>
      <c r="N43" s="176">
        <v>0</v>
      </c>
      <c r="O43" s="176">
        <f>ROUND(E43*N43,2)</f>
        <v>0</v>
      </c>
      <c r="P43" s="176">
        <v>0</v>
      </c>
      <c r="Q43" s="176">
        <f>ROUND(E43*P43,2)</f>
        <v>0</v>
      </c>
      <c r="R43" s="176"/>
      <c r="S43" s="177" t="s">
        <v>159</v>
      </c>
      <c r="T43" s="156">
        <v>0</v>
      </c>
      <c r="U43" s="156">
        <f>ROUND(E43*T43,2)</f>
        <v>0</v>
      </c>
      <c r="V43" s="156"/>
      <c r="W43" s="156" t="s">
        <v>127</v>
      </c>
      <c r="X43" s="147"/>
      <c r="Y43" s="147"/>
      <c r="Z43" s="147"/>
      <c r="AA43" s="147"/>
      <c r="AB43" s="147"/>
      <c r="AC43" s="147"/>
      <c r="AD43" s="147"/>
      <c r="AE43" s="147"/>
      <c r="AF43" s="147" t="s">
        <v>128</v>
      </c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</row>
    <row r="44" spans="1:59">
      <c r="A44" s="158" t="s">
        <v>121</v>
      </c>
      <c r="B44" s="159" t="s">
        <v>83</v>
      </c>
      <c r="C44" s="179" t="s">
        <v>84</v>
      </c>
      <c r="D44" s="160"/>
      <c r="E44" s="161"/>
      <c r="F44" s="162"/>
      <c r="G44" s="162">
        <f>SUMIF(AF45:AF52,"&lt;&gt;NOR",G45:G52)</f>
        <v>0</v>
      </c>
      <c r="H44" s="162"/>
      <c r="I44" s="162">
        <f>SUM(I45:I52)</f>
        <v>14575.24</v>
      </c>
      <c r="J44" s="162"/>
      <c r="K44" s="162">
        <f>SUM(K45:K52)</f>
        <v>80962.319999999992</v>
      </c>
      <c r="L44" s="162"/>
      <c r="M44" s="162">
        <f>SUM(M45:M52)</f>
        <v>0</v>
      </c>
      <c r="N44" s="162"/>
      <c r="O44" s="162">
        <f>SUM(O45:O52)</f>
        <v>1.1400000000000001</v>
      </c>
      <c r="P44" s="162"/>
      <c r="Q44" s="162">
        <f>SUM(Q45:Q52)</f>
        <v>0</v>
      </c>
      <c r="R44" s="162"/>
      <c r="S44" s="163"/>
      <c r="T44" s="157"/>
      <c r="U44" s="157">
        <f>SUM(U45:U52)</f>
        <v>143.13999999999999</v>
      </c>
      <c r="V44" s="157"/>
      <c r="W44" s="157"/>
      <c r="AF44" t="s">
        <v>122</v>
      </c>
    </row>
    <row r="45" spans="1:59" outlineLevel="1">
      <c r="A45" s="171">
        <v>27</v>
      </c>
      <c r="B45" s="172" t="s">
        <v>175</v>
      </c>
      <c r="C45" s="180" t="s">
        <v>176</v>
      </c>
      <c r="D45" s="173" t="s">
        <v>125</v>
      </c>
      <c r="E45" s="174">
        <v>66.66</v>
      </c>
      <c r="F45" s="175"/>
      <c r="G45" s="176">
        <f t="shared" ref="G45:G52" si="7">ROUND(E45*F45,2)</f>
        <v>0</v>
      </c>
      <c r="H45" s="175">
        <v>0</v>
      </c>
      <c r="I45" s="176">
        <f t="shared" ref="I45:I52" si="8">ROUND(E45*H45,2)</f>
        <v>0</v>
      </c>
      <c r="J45" s="175">
        <v>44.3</v>
      </c>
      <c r="K45" s="176">
        <f t="shared" ref="K45:K52" si="9">ROUND(E45*J45,2)</f>
        <v>2953.04</v>
      </c>
      <c r="L45" s="176">
        <v>21</v>
      </c>
      <c r="M45" s="176">
        <f t="shared" ref="M45:M52" si="10">G45*(1+L45/100)</f>
        <v>0</v>
      </c>
      <c r="N45" s="176">
        <v>0</v>
      </c>
      <c r="O45" s="176">
        <f t="shared" ref="O45:O52" si="11">ROUND(E45*N45,2)</f>
        <v>0</v>
      </c>
      <c r="P45" s="176">
        <v>0</v>
      </c>
      <c r="Q45" s="176">
        <f t="shared" ref="Q45:Q52" si="12">ROUND(E45*P45,2)</f>
        <v>0</v>
      </c>
      <c r="R45" s="176"/>
      <c r="S45" s="177" t="s">
        <v>126</v>
      </c>
      <c r="T45" s="156">
        <v>8.2989999999999994E-2</v>
      </c>
      <c r="U45" s="156">
        <f t="shared" ref="U45:U52" si="13">ROUND(E45*T45,2)</f>
        <v>5.53</v>
      </c>
      <c r="V45" s="156"/>
      <c r="W45" s="156" t="s">
        <v>127</v>
      </c>
      <c r="X45" s="147"/>
      <c r="Y45" s="147"/>
      <c r="Z45" s="147"/>
      <c r="AA45" s="147"/>
      <c r="AB45" s="147"/>
      <c r="AC45" s="147"/>
      <c r="AD45" s="147"/>
      <c r="AE45" s="147"/>
      <c r="AF45" s="147" t="s">
        <v>128</v>
      </c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</row>
    <row r="46" spans="1:59" outlineLevel="1">
      <c r="A46" s="171">
        <v>28</v>
      </c>
      <c r="B46" s="172" t="s">
        <v>177</v>
      </c>
      <c r="C46" s="180" t="s">
        <v>178</v>
      </c>
      <c r="D46" s="173" t="s">
        <v>155</v>
      </c>
      <c r="E46" s="174">
        <v>28</v>
      </c>
      <c r="F46" s="175"/>
      <c r="G46" s="176">
        <f t="shared" si="7"/>
        <v>0</v>
      </c>
      <c r="H46" s="175">
        <v>7.76</v>
      </c>
      <c r="I46" s="176">
        <f t="shared" si="8"/>
        <v>217.28</v>
      </c>
      <c r="J46" s="175">
        <v>177.24</v>
      </c>
      <c r="K46" s="176">
        <f t="shared" si="9"/>
        <v>4962.72</v>
      </c>
      <c r="L46" s="176">
        <v>21</v>
      </c>
      <c r="M46" s="176">
        <f t="shared" si="10"/>
        <v>0</v>
      </c>
      <c r="N46" s="176">
        <v>3.32E-3</v>
      </c>
      <c r="O46" s="176">
        <f t="shared" si="11"/>
        <v>0.09</v>
      </c>
      <c r="P46" s="176">
        <v>0</v>
      </c>
      <c r="Q46" s="176">
        <f t="shared" si="12"/>
        <v>0</v>
      </c>
      <c r="R46" s="176"/>
      <c r="S46" s="177" t="s">
        <v>126</v>
      </c>
      <c r="T46" s="156">
        <v>0.377</v>
      </c>
      <c r="U46" s="156">
        <f t="shared" si="13"/>
        <v>10.56</v>
      </c>
      <c r="V46" s="156"/>
      <c r="W46" s="156" t="s">
        <v>127</v>
      </c>
      <c r="X46" s="147"/>
      <c r="Y46" s="147"/>
      <c r="Z46" s="147"/>
      <c r="AA46" s="147"/>
      <c r="AB46" s="147"/>
      <c r="AC46" s="147"/>
      <c r="AD46" s="147"/>
      <c r="AE46" s="147"/>
      <c r="AF46" s="147" t="s">
        <v>128</v>
      </c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</row>
    <row r="47" spans="1:59" outlineLevel="1">
      <c r="A47" s="171">
        <v>29</v>
      </c>
      <c r="B47" s="172" t="s">
        <v>243</v>
      </c>
      <c r="C47" s="180" t="s">
        <v>244</v>
      </c>
      <c r="D47" s="173" t="s">
        <v>187</v>
      </c>
      <c r="E47" s="174">
        <v>252.6</v>
      </c>
      <c r="F47" s="175"/>
      <c r="G47" s="176">
        <f t="shared" si="7"/>
        <v>0</v>
      </c>
      <c r="H47" s="175">
        <v>6.85</v>
      </c>
      <c r="I47" s="176">
        <f t="shared" si="8"/>
        <v>1730.31</v>
      </c>
      <c r="J47" s="175">
        <v>282.64999999999998</v>
      </c>
      <c r="K47" s="176">
        <f t="shared" si="9"/>
        <v>71397.39</v>
      </c>
      <c r="L47" s="176">
        <v>21</v>
      </c>
      <c r="M47" s="176">
        <f t="shared" si="10"/>
        <v>0</v>
      </c>
      <c r="N47" s="176">
        <v>2.5500000000000002E-3</v>
      </c>
      <c r="O47" s="176">
        <f t="shared" si="11"/>
        <v>0.64</v>
      </c>
      <c r="P47" s="176">
        <v>0</v>
      </c>
      <c r="Q47" s="176">
        <f t="shared" si="12"/>
        <v>0</v>
      </c>
      <c r="R47" s="176"/>
      <c r="S47" s="177" t="s">
        <v>126</v>
      </c>
      <c r="T47" s="156">
        <v>0.495</v>
      </c>
      <c r="U47" s="156">
        <f t="shared" si="13"/>
        <v>125.04</v>
      </c>
      <c r="V47" s="156"/>
      <c r="W47" s="156" t="s">
        <v>127</v>
      </c>
      <c r="X47" s="147"/>
      <c r="Y47" s="147"/>
      <c r="Z47" s="147"/>
      <c r="AA47" s="147"/>
      <c r="AB47" s="147"/>
      <c r="AC47" s="147"/>
      <c r="AD47" s="147"/>
      <c r="AE47" s="147"/>
      <c r="AF47" s="147" t="s">
        <v>128</v>
      </c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</row>
    <row r="48" spans="1:59" outlineLevel="1">
      <c r="A48" s="171">
        <v>30</v>
      </c>
      <c r="B48" s="172" t="s">
        <v>188</v>
      </c>
      <c r="C48" s="180" t="s">
        <v>189</v>
      </c>
      <c r="D48" s="173" t="s">
        <v>131</v>
      </c>
      <c r="E48" s="174">
        <v>0.68296000000000001</v>
      </c>
      <c r="F48" s="175"/>
      <c r="G48" s="176">
        <f t="shared" si="7"/>
        <v>0</v>
      </c>
      <c r="H48" s="175">
        <v>831</v>
      </c>
      <c r="I48" s="176">
        <f t="shared" si="8"/>
        <v>567.54</v>
      </c>
      <c r="J48" s="175">
        <v>0</v>
      </c>
      <c r="K48" s="176">
        <f t="shared" si="9"/>
        <v>0</v>
      </c>
      <c r="L48" s="176">
        <v>21</v>
      </c>
      <c r="M48" s="176">
        <f t="shared" si="10"/>
        <v>0</v>
      </c>
      <c r="N48" s="176">
        <v>2.9100000000000001E-2</v>
      </c>
      <c r="O48" s="176">
        <f t="shared" si="11"/>
        <v>0.02</v>
      </c>
      <c r="P48" s="176">
        <v>0</v>
      </c>
      <c r="Q48" s="176">
        <f t="shared" si="12"/>
        <v>0</v>
      </c>
      <c r="R48" s="176"/>
      <c r="S48" s="177" t="s">
        <v>126</v>
      </c>
      <c r="T48" s="156">
        <v>0</v>
      </c>
      <c r="U48" s="156">
        <f t="shared" si="13"/>
        <v>0</v>
      </c>
      <c r="V48" s="156"/>
      <c r="W48" s="156" t="s">
        <v>127</v>
      </c>
      <c r="X48" s="147"/>
      <c r="Y48" s="147"/>
      <c r="Z48" s="147"/>
      <c r="AA48" s="147"/>
      <c r="AB48" s="147"/>
      <c r="AC48" s="147"/>
      <c r="AD48" s="147"/>
      <c r="AE48" s="147"/>
      <c r="AF48" s="147" t="s">
        <v>128</v>
      </c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</row>
    <row r="49" spans="1:59" ht="22.5" outlineLevel="1">
      <c r="A49" s="171">
        <v>31</v>
      </c>
      <c r="B49" s="172" t="s">
        <v>245</v>
      </c>
      <c r="C49" s="180" t="s">
        <v>246</v>
      </c>
      <c r="D49" s="173" t="s">
        <v>162</v>
      </c>
      <c r="E49" s="174">
        <v>1</v>
      </c>
      <c r="F49" s="175"/>
      <c r="G49" s="176">
        <f t="shared" si="7"/>
        <v>0</v>
      </c>
      <c r="H49" s="175">
        <v>3200.08</v>
      </c>
      <c r="I49" s="176">
        <f t="shared" si="8"/>
        <v>3200.08</v>
      </c>
      <c r="J49" s="175">
        <v>-0.08</v>
      </c>
      <c r="K49" s="176">
        <f t="shared" si="9"/>
        <v>-0.08</v>
      </c>
      <c r="L49" s="176">
        <v>21</v>
      </c>
      <c r="M49" s="176">
        <f t="shared" si="10"/>
        <v>0</v>
      </c>
      <c r="N49" s="176">
        <v>2.9499999999999999E-3</v>
      </c>
      <c r="O49" s="176">
        <f t="shared" si="11"/>
        <v>0</v>
      </c>
      <c r="P49" s="176">
        <v>0</v>
      </c>
      <c r="Q49" s="176">
        <f t="shared" si="12"/>
        <v>0</v>
      </c>
      <c r="R49" s="176"/>
      <c r="S49" s="177" t="s">
        <v>159</v>
      </c>
      <c r="T49" s="156">
        <v>0</v>
      </c>
      <c r="U49" s="156">
        <f t="shared" si="13"/>
        <v>0</v>
      </c>
      <c r="V49" s="156"/>
      <c r="W49" s="156" t="s">
        <v>127</v>
      </c>
      <c r="X49" s="147"/>
      <c r="Y49" s="147"/>
      <c r="Z49" s="147"/>
      <c r="AA49" s="147"/>
      <c r="AB49" s="147"/>
      <c r="AC49" s="147"/>
      <c r="AD49" s="147"/>
      <c r="AE49" s="147"/>
      <c r="AF49" s="147" t="s">
        <v>128</v>
      </c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</row>
    <row r="50" spans="1:59" outlineLevel="1">
      <c r="A50" s="171">
        <v>32</v>
      </c>
      <c r="B50" s="172" t="s">
        <v>195</v>
      </c>
      <c r="C50" s="180" t="s">
        <v>196</v>
      </c>
      <c r="D50" s="173" t="s">
        <v>131</v>
      </c>
      <c r="E50" s="174">
        <v>0.75126000000000004</v>
      </c>
      <c r="F50" s="175"/>
      <c r="G50" s="176">
        <f t="shared" si="7"/>
        <v>0</v>
      </c>
      <c r="H50" s="175">
        <v>9100</v>
      </c>
      <c r="I50" s="176">
        <f t="shared" si="8"/>
        <v>6836.47</v>
      </c>
      <c r="J50" s="175">
        <v>0</v>
      </c>
      <c r="K50" s="176">
        <f t="shared" si="9"/>
        <v>0</v>
      </c>
      <c r="L50" s="176">
        <v>21</v>
      </c>
      <c r="M50" s="176">
        <f t="shared" si="10"/>
        <v>0</v>
      </c>
      <c r="N50" s="176">
        <v>0.46</v>
      </c>
      <c r="O50" s="176">
        <f t="shared" si="11"/>
        <v>0.35</v>
      </c>
      <c r="P50" s="176">
        <v>0</v>
      </c>
      <c r="Q50" s="176">
        <f t="shared" si="12"/>
        <v>0</v>
      </c>
      <c r="R50" s="176" t="s">
        <v>148</v>
      </c>
      <c r="S50" s="177" t="s">
        <v>159</v>
      </c>
      <c r="T50" s="156">
        <v>0</v>
      </c>
      <c r="U50" s="156">
        <f t="shared" si="13"/>
        <v>0</v>
      </c>
      <c r="V50" s="156"/>
      <c r="W50" s="156" t="s">
        <v>149</v>
      </c>
      <c r="X50" s="147"/>
      <c r="Y50" s="147"/>
      <c r="Z50" s="147"/>
      <c r="AA50" s="147"/>
      <c r="AB50" s="147"/>
      <c r="AC50" s="147"/>
      <c r="AD50" s="147"/>
      <c r="AE50" s="147"/>
      <c r="AF50" s="147" t="s">
        <v>150</v>
      </c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</row>
    <row r="51" spans="1:59" outlineLevel="1">
      <c r="A51" s="171">
        <v>33</v>
      </c>
      <c r="B51" s="172" t="s">
        <v>247</v>
      </c>
      <c r="C51" s="180" t="s">
        <v>248</v>
      </c>
      <c r="D51" s="173" t="s">
        <v>125</v>
      </c>
      <c r="E51" s="174">
        <v>2.52</v>
      </c>
      <c r="F51" s="175"/>
      <c r="G51" s="176">
        <f t="shared" si="7"/>
        <v>0</v>
      </c>
      <c r="H51" s="175">
        <v>803</v>
      </c>
      <c r="I51" s="176">
        <f t="shared" si="8"/>
        <v>2023.56</v>
      </c>
      <c r="J51" s="175">
        <v>0</v>
      </c>
      <c r="K51" s="176">
        <f t="shared" si="9"/>
        <v>0</v>
      </c>
      <c r="L51" s="176">
        <v>21</v>
      </c>
      <c r="M51" s="176">
        <f t="shared" si="10"/>
        <v>0</v>
      </c>
      <c r="N51" s="176">
        <v>1.5800000000000002E-2</v>
      </c>
      <c r="O51" s="176">
        <f t="shared" si="11"/>
        <v>0.04</v>
      </c>
      <c r="P51" s="176">
        <v>0</v>
      </c>
      <c r="Q51" s="176">
        <f t="shared" si="12"/>
        <v>0</v>
      </c>
      <c r="R51" s="176" t="s">
        <v>148</v>
      </c>
      <c r="S51" s="177" t="s">
        <v>126</v>
      </c>
      <c r="T51" s="156">
        <v>0</v>
      </c>
      <c r="U51" s="156">
        <f t="shared" si="13"/>
        <v>0</v>
      </c>
      <c r="V51" s="156"/>
      <c r="W51" s="156" t="s">
        <v>149</v>
      </c>
      <c r="X51" s="147"/>
      <c r="Y51" s="147"/>
      <c r="Z51" s="147"/>
      <c r="AA51" s="147"/>
      <c r="AB51" s="147"/>
      <c r="AC51" s="147"/>
      <c r="AD51" s="147"/>
      <c r="AE51" s="147"/>
      <c r="AF51" s="147" t="s">
        <v>150</v>
      </c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</row>
    <row r="52" spans="1:59" ht="22.5" outlineLevel="1">
      <c r="A52" s="171">
        <v>34</v>
      </c>
      <c r="B52" s="172" t="s">
        <v>197</v>
      </c>
      <c r="C52" s="180" t="s">
        <v>198</v>
      </c>
      <c r="D52" s="173" t="s">
        <v>172</v>
      </c>
      <c r="E52" s="174">
        <v>1.1453100000000001</v>
      </c>
      <c r="F52" s="175"/>
      <c r="G52" s="176">
        <f t="shared" si="7"/>
        <v>0</v>
      </c>
      <c r="H52" s="175">
        <v>0</v>
      </c>
      <c r="I52" s="176">
        <f t="shared" si="8"/>
        <v>0</v>
      </c>
      <c r="J52" s="175">
        <v>1440</v>
      </c>
      <c r="K52" s="176">
        <f t="shared" si="9"/>
        <v>1649.25</v>
      </c>
      <c r="L52" s="176">
        <v>21</v>
      </c>
      <c r="M52" s="176">
        <f t="shared" si="10"/>
        <v>0</v>
      </c>
      <c r="N52" s="176">
        <v>0</v>
      </c>
      <c r="O52" s="176">
        <f t="shared" si="11"/>
        <v>0</v>
      </c>
      <c r="P52" s="176">
        <v>0</v>
      </c>
      <c r="Q52" s="176">
        <f t="shared" si="12"/>
        <v>0</v>
      </c>
      <c r="R52" s="176"/>
      <c r="S52" s="177" t="s">
        <v>126</v>
      </c>
      <c r="T52" s="156">
        <v>1.7509999999999999</v>
      </c>
      <c r="U52" s="156">
        <f t="shared" si="13"/>
        <v>2.0099999999999998</v>
      </c>
      <c r="V52" s="156"/>
      <c r="W52" s="156" t="s">
        <v>173</v>
      </c>
      <c r="X52" s="147"/>
      <c r="Y52" s="147"/>
      <c r="Z52" s="147"/>
      <c r="AA52" s="147"/>
      <c r="AB52" s="147"/>
      <c r="AC52" s="147"/>
      <c r="AD52" s="147"/>
      <c r="AE52" s="147"/>
      <c r="AF52" s="147" t="s">
        <v>174</v>
      </c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</row>
    <row r="53" spans="1:59">
      <c r="A53" s="158" t="s">
        <v>121</v>
      </c>
      <c r="B53" s="159" t="s">
        <v>87</v>
      </c>
      <c r="C53" s="179" t="s">
        <v>88</v>
      </c>
      <c r="D53" s="160"/>
      <c r="E53" s="161"/>
      <c r="F53" s="162"/>
      <c r="G53" s="162">
        <f>SUMIF(AF54:AF57,"&lt;&gt;NOR",G54:G57)</f>
        <v>0</v>
      </c>
      <c r="H53" s="162"/>
      <c r="I53" s="162">
        <f>SUM(I54:I57)</f>
        <v>1216.1099999999999</v>
      </c>
      <c r="J53" s="162"/>
      <c r="K53" s="162">
        <f>SUM(K54:K57)</f>
        <v>4717.42</v>
      </c>
      <c r="L53" s="162"/>
      <c r="M53" s="162">
        <f>SUM(M54:M57)</f>
        <v>0</v>
      </c>
      <c r="N53" s="162"/>
      <c r="O53" s="162">
        <f>SUM(O54:O57)</f>
        <v>0</v>
      </c>
      <c r="P53" s="162"/>
      <c r="Q53" s="162">
        <f>SUM(Q54:Q57)</f>
        <v>0</v>
      </c>
      <c r="R53" s="162"/>
      <c r="S53" s="163"/>
      <c r="T53" s="157"/>
      <c r="U53" s="157">
        <f>SUM(U54:U57)</f>
        <v>8.11</v>
      </c>
      <c r="V53" s="157"/>
      <c r="W53" s="157"/>
      <c r="AF53" t="s">
        <v>122</v>
      </c>
    </row>
    <row r="54" spans="1:59" outlineLevel="1">
      <c r="A54" s="164">
        <v>35</v>
      </c>
      <c r="B54" s="165" t="s">
        <v>249</v>
      </c>
      <c r="C54" s="181" t="s">
        <v>250</v>
      </c>
      <c r="D54" s="166" t="s">
        <v>125</v>
      </c>
      <c r="E54" s="167">
        <v>81.020499999999998</v>
      </c>
      <c r="F54" s="168"/>
      <c r="G54" s="169">
        <f>ROUND(E54*F54,2)</f>
        <v>0</v>
      </c>
      <c r="H54" s="168">
        <v>1.21</v>
      </c>
      <c r="I54" s="169">
        <f>ROUND(E54*H54,2)</f>
        <v>98.03</v>
      </c>
      <c r="J54" s="168">
        <v>58.19</v>
      </c>
      <c r="K54" s="169">
        <f>ROUND(E54*J54,2)</f>
        <v>4714.58</v>
      </c>
      <c r="L54" s="169">
        <v>21</v>
      </c>
      <c r="M54" s="169">
        <f>G54*(1+L54/100)</f>
        <v>0</v>
      </c>
      <c r="N54" s="169">
        <v>1.0000000000000001E-5</v>
      </c>
      <c r="O54" s="169">
        <f>ROUND(E54*N54,2)</f>
        <v>0</v>
      </c>
      <c r="P54" s="169">
        <v>0</v>
      </c>
      <c r="Q54" s="169">
        <f>ROUND(E54*P54,2)</f>
        <v>0</v>
      </c>
      <c r="R54" s="169"/>
      <c r="S54" s="170" t="s">
        <v>126</v>
      </c>
      <c r="T54" s="156">
        <v>0.1</v>
      </c>
      <c r="U54" s="156">
        <f>ROUND(E54*T54,2)</f>
        <v>8.1</v>
      </c>
      <c r="V54" s="156"/>
      <c r="W54" s="156" t="s">
        <v>127</v>
      </c>
      <c r="X54" s="147"/>
      <c r="Y54" s="147"/>
      <c r="Z54" s="147"/>
      <c r="AA54" s="147"/>
      <c r="AB54" s="147"/>
      <c r="AC54" s="147"/>
      <c r="AD54" s="147"/>
      <c r="AE54" s="147"/>
      <c r="AF54" s="147" t="s">
        <v>128</v>
      </c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</row>
    <row r="55" spans="1:59" outlineLevel="1">
      <c r="A55" s="154"/>
      <c r="B55" s="155"/>
      <c r="C55" s="261" t="s">
        <v>251</v>
      </c>
      <c r="D55" s="262"/>
      <c r="E55" s="262"/>
      <c r="F55" s="262"/>
      <c r="G55" s="262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47"/>
      <c r="Y55" s="147"/>
      <c r="Z55" s="147"/>
      <c r="AA55" s="147"/>
      <c r="AB55" s="147"/>
      <c r="AC55" s="147"/>
      <c r="AD55" s="147"/>
      <c r="AE55" s="147"/>
      <c r="AF55" s="147" t="s">
        <v>164</v>
      </c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</row>
    <row r="56" spans="1:59" outlineLevel="1">
      <c r="A56" s="171">
        <v>36</v>
      </c>
      <c r="B56" s="172" t="s">
        <v>252</v>
      </c>
      <c r="C56" s="180" t="s">
        <v>253</v>
      </c>
      <c r="D56" s="173" t="s">
        <v>125</v>
      </c>
      <c r="E56" s="174">
        <v>93.173569999999998</v>
      </c>
      <c r="F56" s="175"/>
      <c r="G56" s="176">
        <f>ROUND(E56*F56,2)</f>
        <v>0</v>
      </c>
      <c r="H56" s="175">
        <v>12</v>
      </c>
      <c r="I56" s="176">
        <f>ROUND(E56*H56,2)</f>
        <v>1118.08</v>
      </c>
      <c r="J56" s="175">
        <v>0</v>
      </c>
      <c r="K56" s="176">
        <f>ROUND(E56*J56,2)</f>
        <v>0</v>
      </c>
      <c r="L56" s="176">
        <v>21</v>
      </c>
      <c r="M56" s="176">
        <f>G56*(1+L56/100)</f>
        <v>0</v>
      </c>
      <c r="N56" s="176">
        <v>2.0000000000000002E-5</v>
      </c>
      <c r="O56" s="176">
        <f>ROUND(E56*N56,2)</f>
        <v>0</v>
      </c>
      <c r="P56" s="176">
        <v>0</v>
      </c>
      <c r="Q56" s="176">
        <f>ROUND(E56*P56,2)</f>
        <v>0</v>
      </c>
      <c r="R56" s="176" t="s">
        <v>148</v>
      </c>
      <c r="S56" s="177" t="s">
        <v>126</v>
      </c>
      <c r="T56" s="156">
        <v>0</v>
      </c>
      <c r="U56" s="156">
        <f>ROUND(E56*T56,2)</f>
        <v>0</v>
      </c>
      <c r="V56" s="156"/>
      <c r="W56" s="156" t="s">
        <v>149</v>
      </c>
      <c r="X56" s="147"/>
      <c r="Y56" s="147"/>
      <c r="Z56" s="147"/>
      <c r="AA56" s="147"/>
      <c r="AB56" s="147"/>
      <c r="AC56" s="147"/>
      <c r="AD56" s="147"/>
      <c r="AE56" s="147"/>
      <c r="AF56" s="147" t="s">
        <v>150</v>
      </c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</row>
    <row r="57" spans="1:59" outlineLevel="1">
      <c r="A57" s="171">
        <v>37</v>
      </c>
      <c r="B57" s="172" t="s">
        <v>254</v>
      </c>
      <c r="C57" s="180" t="s">
        <v>255</v>
      </c>
      <c r="D57" s="173" t="s">
        <v>172</v>
      </c>
      <c r="E57" s="174">
        <v>2.6700000000000001E-3</v>
      </c>
      <c r="F57" s="175"/>
      <c r="G57" s="176">
        <f>ROUND(E57*F57,2)</f>
        <v>0</v>
      </c>
      <c r="H57" s="175">
        <v>0</v>
      </c>
      <c r="I57" s="176">
        <f>ROUND(E57*H57,2)</f>
        <v>0</v>
      </c>
      <c r="J57" s="175">
        <v>1063</v>
      </c>
      <c r="K57" s="176">
        <f>ROUND(E57*J57,2)</f>
        <v>2.84</v>
      </c>
      <c r="L57" s="176">
        <v>21</v>
      </c>
      <c r="M57" s="176">
        <f>G57*(1+L57/100)</f>
        <v>0</v>
      </c>
      <c r="N57" s="176">
        <v>0</v>
      </c>
      <c r="O57" s="176">
        <f>ROUND(E57*N57,2)</f>
        <v>0</v>
      </c>
      <c r="P57" s="176">
        <v>0</v>
      </c>
      <c r="Q57" s="176">
        <f>ROUND(E57*P57,2)</f>
        <v>0</v>
      </c>
      <c r="R57" s="176"/>
      <c r="S57" s="177" t="s">
        <v>126</v>
      </c>
      <c r="T57" s="156">
        <v>2.1779999999999999</v>
      </c>
      <c r="U57" s="156">
        <f>ROUND(E57*T57,2)</f>
        <v>0.01</v>
      </c>
      <c r="V57" s="156"/>
      <c r="W57" s="156" t="s">
        <v>173</v>
      </c>
      <c r="X57" s="147"/>
      <c r="Y57" s="147"/>
      <c r="Z57" s="147"/>
      <c r="AA57" s="147"/>
      <c r="AB57" s="147"/>
      <c r="AC57" s="147"/>
      <c r="AD57" s="147"/>
      <c r="AE57" s="147"/>
      <c r="AF57" s="147" t="s">
        <v>174</v>
      </c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</row>
    <row r="58" spans="1:59">
      <c r="A58" s="158" t="s">
        <v>121</v>
      </c>
      <c r="B58" s="159" t="s">
        <v>93</v>
      </c>
      <c r="C58" s="179" t="s">
        <v>94</v>
      </c>
      <c r="D58" s="160"/>
      <c r="E58" s="161"/>
      <c r="F58" s="162"/>
      <c r="G58" s="162">
        <f>SUMIF(AF59:AF60,"&lt;&gt;NOR",G59:G60)</f>
        <v>0</v>
      </c>
      <c r="H58" s="162"/>
      <c r="I58" s="162">
        <f>SUM(I59:I60)</f>
        <v>0</v>
      </c>
      <c r="J58" s="162"/>
      <c r="K58" s="162">
        <f>SUM(K59:K60)</f>
        <v>24500</v>
      </c>
      <c r="L58" s="162"/>
      <c r="M58" s="162">
        <f>SUM(M59:M60)</f>
        <v>0</v>
      </c>
      <c r="N58" s="162"/>
      <c r="O58" s="162">
        <f>SUM(O59:O60)</f>
        <v>0</v>
      </c>
      <c r="P58" s="162"/>
      <c r="Q58" s="162">
        <f>SUM(Q59:Q60)</f>
        <v>0</v>
      </c>
      <c r="R58" s="162"/>
      <c r="S58" s="163"/>
      <c r="T58" s="157"/>
      <c r="U58" s="157">
        <f>SUM(U59:U60)</f>
        <v>0</v>
      </c>
      <c r="V58" s="157"/>
      <c r="W58" s="157"/>
      <c r="AF58" t="s">
        <v>122</v>
      </c>
    </row>
    <row r="59" spans="1:59" ht="22.5" outlineLevel="1">
      <c r="A59" s="171">
        <v>38</v>
      </c>
      <c r="B59" s="172" t="s">
        <v>256</v>
      </c>
      <c r="C59" s="180" t="s">
        <v>257</v>
      </c>
      <c r="D59" s="173" t="s">
        <v>242</v>
      </c>
      <c r="E59" s="174">
        <v>1</v>
      </c>
      <c r="F59" s="175"/>
      <c r="G59" s="176">
        <f>ROUND(E59*F59,2)</f>
        <v>0</v>
      </c>
      <c r="H59" s="175">
        <v>0</v>
      </c>
      <c r="I59" s="176">
        <f>ROUND(E59*H59,2)</f>
        <v>0</v>
      </c>
      <c r="J59" s="175">
        <v>18500</v>
      </c>
      <c r="K59" s="176">
        <f>ROUND(E59*J59,2)</f>
        <v>18500</v>
      </c>
      <c r="L59" s="176">
        <v>21</v>
      </c>
      <c r="M59" s="176">
        <f>G59*(1+L59/100)</f>
        <v>0</v>
      </c>
      <c r="N59" s="176">
        <v>0</v>
      </c>
      <c r="O59" s="176">
        <f>ROUND(E59*N59,2)</f>
        <v>0</v>
      </c>
      <c r="P59" s="176">
        <v>0</v>
      </c>
      <c r="Q59" s="176">
        <f>ROUND(E59*P59,2)</f>
        <v>0</v>
      </c>
      <c r="R59" s="176"/>
      <c r="S59" s="177" t="s">
        <v>159</v>
      </c>
      <c r="T59" s="156">
        <v>0</v>
      </c>
      <c r="U59" s="156">
        <f>ROUND(E59*T59,2)</f>
        <v>0</v>
      </c>
      <c r="V59" s="156"/>
      <c r="W59" s="156" t="s">
        <v>127</v>
      </c>
      <c r="X59" s="147"/>
      <c r="Y59" s="147"/>
      <c r="Z59" s="147"/>
      <c r="AA59" s="147"/>
      <c r="AB59" s="147"/>
      <c r="AC59" s="147"/>
      <c r="AD59" s="147"/>
      <c r="AE59" s="147"/>
      <c r="AF59" s="147" t="s">
        <v>128</v>
      </c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</row>
    <row r="60" spans="1:59" outlineLevel="1">
      <c r="A60" s="164">
        <v>39</v>
      </c>
      <c r="B60" s="165" t="s">
        <v>258</v>
      </c>
      <c r="C60" s="181" t="s">
        <v>259</v>
      </c>
      <c r="D60" s="166" t="s">
        <v>242</v>
      </c>
      <c r="E60" s="167">
        <v>1</v>
      </c>
      <c r="F60" s="168"/>
      <c r="G60" s="169">
        <f>ROUND(E60*F60,2)</f>
        <v>0</v>
      </c>
      <c r="H60" s="168">
        <v>0</v>
      </c>
      <c r="I60" s="169">
        <f>ROUND(E60*H60,2)</f>
        <v>0</v>
      </c>
      <c r="J60" s="168">
        <v>6000</v>
      </c>
      <c r="K60" s="169">
        <f>ROUND(E60*J60,2)</f>
        <v>6000</v>
      </c>
      <c r="L60" s="169">
        <v>21</v>
      </c>
      <c r="M60" s="169">
        <f>G60*(1+L60/100)</f>
        <v>0</v>
      </c>
      <c r="N60" s="169">
        <v>0</v>
      </c>
      <c r="O60" s="169">
        <f>ROUND(E60*N60,2)</f>
        <v>0</v>
      </c>
      <c r="P60" s="169">
        <v>0</v>
      </c>
      <c r="Q60" s="169">
        <f>ROUND(E60*P60,2)</f>
        <v>0</v>
      </c>
      <c r="R60" s="169"/>
      <c r="S60" s="170" t="s">
        <v>159</v>
      </c>
      <c r="T60" s="156">
        <v>0</v>
      </c>
      <c r="U60" s="156">
        <f>ROUND(E60*T60,2)</f>
        <v>0</v>
      </c>
      <c r="V60" s="156"/>
      <c r="W60" s="156" t="s">
        <v>127</v>
      </c>
      <c r="X60" s="147"/>
      <c r="Y60" s="147"/>
      <c r="Z60" s="147"/>
      <c r="AA60" s="147"/>
      <c r="AB60" s="147"/>
      <c r="AC60" s="147"/>
      <c r="AD60" s="147"/>
      <c r="AE60" s="147"/>
      <c r="AF60" s="147" t="s">
        <v>128</v>
      </c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</row>
    <row r="61" spans="1:59">
      <c r="A61" s="3"/>
      <c r="B61" s="4"/>
      <c r="C61" s="182"/>
      <c r="D61" s="6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AD61">
        <v>15</v>
      </c>
      <c r="AE61">
        <v>21</v>
      </c>
      <c r="AF61" t="s">
        <v>109</v>
      </c>
    </row>
    <row r="62" spans="1:59">
      <c r="A62" s="150"/>
      <c r="B62" s="151" t="s">
        <v>31</v>
      </c>
      <c r="C62" s="183"/>
      <c r="D62" s="152"/>
      <c r="E62" s="153"/>
      <c r="F62" s="153"/>
      <c r="G62" s="178">
        <f>G8+G19+G25+G27+G31+G40+G42+G44+G53+G58</f>
        <v>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AD62">
        <f>SUMIF(L7:L60,AD61,G7:G60)</f>
        <v>0</v>
      </c>
      <c r="AE62">
        <f>SUMIF(L7:L60,AE61,G7:G60)</f>
        <v>0</v>
      </c>
      <c r="AF62" t="s">
        <v>199</v>
      </c>
    </row>
    <row r="63" spans="1:59">
      <c r="A63" s="3"/>
      <c r="B63" s="4"/>
      <c r="C63" s="182"/>
      <c r="D63" s="6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59">
      <c r="A64" s="3"/>
      <c r="B64" s="4"/>
      <c r="C64" s="182"/>
      <c r="D64" s="6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32">
      <c r="A65" s="247" t="s">
        <v>200</v>
      </c>
      <c r="B65" s="247"/>
      <c r="C65" s="248"/>
      <c r="D65" s="6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32">
      <c r="A66" s="249"/>
      <c r="B66" s="250"/>
      <c r="C66" s="251"/>
      <c r="D66" s="250"/>
      <c r="E66" s="250"/>
      <c r="F66" s="250"/>
      <c r="G66" s="25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AF66" t="s">
        <v>201</v>
      </c>
    </row>
    <row r="67" spans="1:32">
      <c r="A67" s="253"/>
      <c r="B67" s="254"/>
      <c r="C67" s="255"/>
      <c r="D67" s="254"/>
      <c r="E67" s="254"/>
      <c r="F67" s="254"/>
      <c r="G67" s="256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32">
      <c r="A68" s="253"/>
      <c r="B68" s="254"/>
      <c r="C68" s="255"/>
      <c r="D68" s="254"/>
      <c r="E68" s="254"/>
      <c r="F68" s="254"/>
      <c r="G68" s="256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32">
      <c r="A69" s="253"/>
      <c r="B69" s="254"/>
      <c r="C69" s="255"/>
      <c r="D69" s="254"/>
      <c r="E69" s="254"/>
      <c r="F69" s="254"/>
      <c r="G69" s="256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32">
      <c r="A70" s="257"/>
      <c r="B70" s="258"/>
      <c r="C70" s="259"/>
      <c r="D70" s="258"/>
      <c r="E70" s="258"/>
      <c r="F70" s="258"/>
      <c r="G70" s="260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32">
      <c r="A71" s="3"/>
      <c r="B71" s="4"/>
      <c r="C71" s="182"/>
      <c r="D71" s="6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32">
      <c r="C72" s="184"/>
      <c r="D72" s="10"/>
      <c r="AF72" t="s">
        <v>202</v>
      </c>
    </row>
    <row r="73" spans="1:32">
      <c r="D73" s="10"/>
    </row>
    <row r="74" spans="1:32">
      <c r="D74" s="10"/>
    </row>
    <row r="75" spans="1:32">
      <c r="D75" s="10"/>
    </row>
    <row r="76" spans="1:32">
      <c r="D76" s="10"/>
    </row>
    <row r="77" spans="1:32">
      <c r="D77" s="10"/>
    </row>
    <row r="78" spans="1:32">
      <c r="D78" s="10"/>
    </row>
    <row r="79" spans="1:32">
      <c r="D79" s="10"/>
    </row>
    <row r="80" spans="1:32">
      <c r="D80" s="10"/>
    </row>
    <row r="81" spans="4:4">
      <c r="D81" s="10"/>
    </row>
    <row r="82" spans="4:4">
      <c r="D82" s="10"/>
    </row>
    <row r="83" spans="4:4">
      <c r="D83" s="10"/>
    </row>
    <row r="84" spans="4:4">
      <c r="D84" s="10"/>
    </row>
    <row r="85" spans="4:4">
      <c r="D85" s="10"/>
    </row>
    <row r="86" spans="4:4">
      <c r="D86" s="10"/>
    </row>
    <row r="87" spans="4:4">
      <c r="D87" s="10"/>
    </row>
    <row r="88" spans="4:4">
      <c r="D88" s="10"/>
    </row>
    <row r="89" spans="4:4">
      <c r="D89" s="10"/>
    </row>
    <row r="90" spans="4:4">
      <c r="D90" s="10"/>
    </row>
    <row r="91" spans="4:4">
      <c r="D91" s="10"/>
    </row>
    <row r="92" spans="4:4">
      <c r="D92" s="10"/>
    </row>
    <row r="93" spans="4:4">
      <c r="D93" s="10"/>
    </row>
    <row r="94" spans="4:4">
      <c r="D94" s="10"/>
    </row>
    <row r="95" spans="4:4">
      <c r="D95" s="10"/>
    </row>
    <row r="96" spans="4:4">
      <c r="D96" s="10"/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  <row r="106" spans="4:4">
      <c r="D106" s="10"/>
    </row>
    <row r="107" spans="4:4">
      <c r="D107" s="10"/>
    </row>
    <row r="108" spans="4:4">
      <c r="D108" s="10"/>
    </row>
    <row r="109" spans="4:4">
      <c r="D109" s="10"/>
    </row>
    <row r="110" spans="4:4">
      <c r="D110" s="10"/>
    </row>
    <row r="111" spans="4:4">
      <c r="D111" s="10"/>
    </row>
    <row r="112" spans="4:4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mergeCells count="10">
    <mergeCell ref="A66:G70"/>
    <mergeCell ref="C23:G23"/>
    <mergeCell ref="C35:G35"/>
    <mergeCell ref="C36:G36"/>
    <mergeCell ref="C55:G55"/>
    <mergeCell ref="A1:G1"/>
    <mergeCell ref="C2:G2"/>
    <mergeCell ref="C3:G3"/>
    <mergeCell ref="C4:G4"/>
    <mergeCell ref="A65:C65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G5000"/>
  <sheetViews>
    <sheetView workbookViewId="0">
      <pane ySplit="7" topLeftCell="A38" activePane="bottomLeft" state="frozen"/>
      <selection pane="bottomLeft" activeCell="F58" sqref="F58:F61"/>
    </sheetView>
  </sheetViews>
  <sheetFormatPr defaultRowHeight="12.75" outlineLevelRow="1"/>
  <cols>
    <col min="1" max="1" width="3.42578125" customWidth="1"/>
    <col min="2" max="2" width="12.5703125" style="121" customWidth="1"/>
    <col min="3" max="3" width="38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8" width="0" hidden="1" customWidth="1"/>
    <col min="20" max="23" width="0" hidden="1" customWidth="1"/>
    <col min="28" max="28" width="0" hidden="1" customWidth="1"/>
    <col min="30" max="40" width="0" hidden="1" customWidth="1"/>
  </cols>
  <sheetData>
    <row r="1" spans="1:59" ht="15.75" customHeight="1">
      <c r="A1" s="240" t="s">
        <v>7</v>
      </c>
      <c r="B1" s="240"/>
      <c r="C1" s="240"/>
      <c r="D1" s="240"/>
      <c r="E1" s="240"/>
      <c r="F1" s="240"/>
      <c r="G1" s="240"/>
      <c r="AF1" t="s">
        <v>97</v>
      </c>
    </row>
    <row r="2" spans="1:59" ht="24.95" customHeight="1">
      <c r="A2" s="139" t="s">
        <v>8</v>
      </c>
      <c r="B2" s="49" t="s">
        <v>41</v>
      </c>
      <c r="C2" s="241" t="s">
        <v>42</v>
      </c>
      <c r="D2" s="242"/>
      <c r="E2" s="242"/>
      <c r="F2" s="242"/>
      <c r="G2" s="243"/>
      <c r="AF2" t="s">
        <v>98</v>
      </c>
    </row>
    <row r="3" spans="1:59" ht="24.95" customHeight="1">
      <c r="A3" s="139" t="s">
        <v>9</v>
      </c>
      <c r="B3" s="49" t="s">
        <v>49</v>
      </c>
      <c r="C3" s="241" t="s">
        <v>50</v>
      </c>
      <c r="D3" s="242"/>
      <c r="E3" s="242"/>
      <c r="F3" s="242"/>
      <c r="G3" s="243"/>
      <c r="AB3" s="121" t="s">
        <v>98</v>
      </c>
      <c r="AF3" t="s">
        <v>99</v>
      </c>
    </row>
    <row r="4" spans="1:59" ht="24.95" customHeight="1">
      <c r="A4" s="140" t="s">
        <v>10</v>
      </c>
      <c r="B4" s="141" t="s">
        <v>41</v>
      </c>
      <c r="C4" s="244" t="s">
        <v>46</v>
      </c>
      <c r="D4" s="245"/>
      <c r="E4" s="245"/>
      <c r="F4" s="245"/>
      <c r="G4" s="246"/>
      <c r="AF4" t="s">
        <v>100</v>
      </c>
    </row>
    <row r="5" spans="1:59">
      <c r="D5" s="10"/>
    </row>
    <row r="6" spans="1:59" ht="38.25">
      <c r="A6" s="143" t="s">
        <v>101</v>
      </c>
      <c r="B6" s="145" t="s">
        <v>102</v>
      </c>
      <c r="C6" s="145" t="s">
        <v>103</v>
      </c>
      <c r="D6" s="144" t="s">
        <v>104</v>
      </c>
      <c r="E6" s="143" t="s">
        <v>105</v>
      </c>
      <c r="F6" s="142" t="s">
        <v>106</v>
      </c>
      <c r="G6" s="143" t="s">
        <v>31</v>
      </c>
      <c r="H6" s="146" t="s">
        <v>32</v>
      </c>
      <c r="I6" s="146" t="s">
        <v>107</v>
      </c>
      <c r="J6" s="146" t="s">
        <v>33</v>
      </c>
      <c r="K6" s="146" t="s">
        <v>108</v>
      </c>
      <c r="L6" s="146" t="s">
        <v>109</v>
      </c>
      <c r="M6" s="146" t="s">
        <v>110</v>
      </c>
      <c r="N6" s="146" t="s">
        <v>111</v>
      </c>
      <c r="O6" s="146" t="s">
        <v>112</v>
      </c>
      <c r="P6" s="146" t="s">
        <v>113</v>
      </c>
      <c r="Q6" s="146" t="s">
        <v>114</v>
      </c>
      <c r="R6" s="146" t="s">
        <v>115</v>
      </c>
      <c r="S6" s="146" t="s">
        <v>116</v>
      </c>
      <c r="T6" s="146" t="s">
        <v>117</v>
      </c>
      <c r="U6" s="146" t="s">
        <v>118</v>
      </c>
      <c r="V6" s="146" t="s">
        <v>119</v>
      </c>
      <c r="W6" s="146" t="s">
        <v>120</v>
      </c>
    </row>
    <row r="7" spans="1:59" hidden="1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</row>
    <row r="8" spans="1:59">
      <c r="A8" s="158" t="s">
        <v>121</v>
      </c>
      <c r="B8" s="159" t="s">
        <v>63</v>
      </c>
      <c r="C8" s="179" t="s">
        <v>64</v>
      </c>
      <c r="D8" s="160"/>
      <c r="E8" s="161"/>
      <c r="F8" s="162"/>
      <c r="G8" s="162">
        <f>SUMIF(AF9:AF20,"&lt;&gt;NOR",G9:G20)</f>
        <v>0</v>
      </c>
      <c r="H8" s="162"/>
      <c r="I8" s="162">
        <f>SUM(I9:I20)</f>
        <v>2825.02</v>
      </c>
      <c r="J8" s="162"/>
      <c r="K8" s="162">
        <f>SUM(K9:K20)</f>
        <v>57478.86</v>
      </c>
      <c r="L8" s="162"/>
      <c r="M8" s="162">
        <f>SUM(M9:M20)</f>
        <v>0</v>
      </c>
      <c r="N8" s="162"/>
      <c r="O8" s="162">
        <f>SUM(O9:O20)</f>
        <v>8.77</v>
      </c>
      <c r="P8" s="162"/>
      <c r="Q8" s="162">
        <f>SUM(Q9:Q20)</f>
        <v>0</v>
      </c>
      <c r="R8" s="162"/>
      <c r="S8" s="163"/>
      <c r="T8" s="157"/>
      <c r="U8" s="157">
        <f>SUM(U9:U20)</f>
        <v>131.88</v>
      </c>
      <c r="V8" s="157"/>
      <c r="W8" s="157"/>
      <c r="AF8" t="s">
        <v>122</v>
      </c>
    </row>
    <row r="9" spans="1:59" outlineLevel="1">
      <c r="A9" s="171">
        <v>1</v>
      </c>
      <c r="B9" s="172" t="s">
        <v>123</v>
      </c>
      <c r="C9" s="180" t="s">
        <v>124</v>
      </c>
      <c r="D9" s="173" t="s">
        <v>125</v>
      </c>
      <c r="E9" s="174">
        <v>379.94</v>
      </c>
      <c r="F9" s="175"/>
      <c r="G9" s="176">
        <f t="shared" ref="G9:G15" si="0">ROUND(E9*F9,2)</f>
        <v>0</v>
      </c>
      <c r="H9" s="175">
        <v>0</v>
      </c>
      <c r="I9" s="176">
        <f t="shared" ref="I9:I15" si="1">ROUND(E9*H9,2)</f>
        <v>0</v>
      </c>
      <c r="J9" s="175">
        <v>77.5</v>
      </c>
      <c r="K9" s="176">
        <f t="shared" ref="K9:K15" si="2">ROUND(E9*J9,2)</f>
        <v>29445.35</v>
      </c>
      <c r="L9" s="176">
        <v>21</v>
      </c>
      <c r="M9" s="176">
        <f t="shared" ref="M9:M15" si="3">G9*(1+L9/100)</f>
        <v>0</v>
      </c>
      <c r="N9" s="176">
        <v>0</v>
      </c>
      <c r="O9" s="176">
        <f t="shared" ref="O9:O15" si="4">ROUND(E9*N9,2)</f>
        <v>0</v>
      </c>
      <c r="P9" s="176">
        <v>0</v>
      </c>
      <c r="Q9" s="176">
        <f t="shared" ref="Q9:Q15" si="5">ROUND(E9*P9,2)</f>
        <v>0</v>
      </c>
      <c r="R9" s="176"/>
      <c r="S9" s="177" t="s">
        <v>126</v>
      </c>
      <c r="T9" s="156">
        <v>0.20899999999999999</v>
      </c>
      <c r="U9" s="156">
        <f t="shared" ref="U9:U15" si="6">ROUND(E9*T9,2)</f>
        <v>79.41</v>
      </c>
      <c r="V9" s="156"/>
      <c r="W9" s="156" t="s">
        <v>127</v>
      </c>
      <c r="X9" s="147"/>
      <c r="Y9" s="147"/>
      <c r="Z9" s="147"/>
      <c r="AA9" s="147"/>
      <c r="AB9" s="147"/>
      <c r="AC9" s="147"/>
      <c r="AD9" s="147"/>
      <c r="AE9" s="147"/>
      <c r="AF9" s="147" t="s">
        <v>128</v>
      </c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</row>
    <row r="10" spans="1:59" outlineLevel="1">
      <c r="A10" s="171">
        <v>2</v>
      </c>
      <c r="B10" s="172" t="s">
        <v>129</v>
      </c>
      <c r="C10" s="180" t="s">
        <v>130</v>
      </c>
      <c r="D10" s="173" t="s">
        <v>131</v>
      </c>
      <c r="E10" s="174">
        <v>15.18876</v>
      </c>
      <c r="F10" s="175"/>
      <c r="G10" s="176">
        <f t="shared" si="0"/>
        <v>0</v>
      </c>
      <c r="H10" s="175">
        <v>0</v>
      </c>
      <c r="I10" s="176">
        <f t="shared" si="1"/>
        <v>0</v>
      </c>
      <c r="J10" s="175">
        <v>94.9</v>
      </c>
      <c r="K10" s="176">
        <f t="shared" si="2"/>
        <v>1441.41</v>
      </c>
      <c r="L10" s="176">
        <v>21</v>
      </c>
      <c r="M10" s="176">
        <f t="shared" si="3"/>
        <v>0</v>
      </c>
      <c r="N10" s="176">
        <v>0</v>
      </c>
      <c r="O10" s="176">
        <f t="shared" si="4"/>
        <v>0</v>
      </c>
      <c r="P10" s="176">
        <v>0</v>
      </c>
      <c r="Q10" s="176">
        <f t="shared" si="5"/>
        <v>0</v>
      </c>
      <c r="R10" s="176"/>
      <c r="S10" s="177" t="s">
        <v>126</v>
      </c>
      <c r="T10" s="156">
        <v>9.5200000000000007E-2</v>
      </c>
      <c r="U10" s="156">
        <f t="shared" si="6"/>
        <v>1.45</v>
      </c>
      <c r="V10" s="156"/>
      <c r="W10" s="156" t="s">
        <v>127</v>
      </c>
      <c r="X10" s="147"/>
      <c r="Y10" s="147"/>
      <c r="Z10" s="147"/>
      <c r="AA10" s="147"/>
      <c r="AB10" s="147"/>
      <c r="AC10" s="147"/>
      <c r="AD10" s="147"/>
      <c r="AE10" s="147"/>
      <c r="AF10" s="147" t="s">
        <v>128</v>
      </c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</row>
    <row r="11" spans="1:59" outlineLevel="1">
      <c r="A11" s="171">
        <v>3</v>
      </c>
      <c r="B11" s="172" t="s">
        <v>203</v>
      </c>
      <c r="C11" s="180" t="s">
        <v>204</v>
      </c>
      <c r="D11" s="173" t="s">
        <v>131</v>
      </c>
      <c r="E11" s="174">
        <v>10.368</v>
      </c>
      <c r="F11" s="175"/>
      <c r="G11" s="176">
        <f t="shared" si="0"/>
        <v>0</v>
      </c>
      <c r="H11" s="175">
        <v>0</v>
      </c>
      <c r="I11" s="176">
        <f t="shared" si="1"/>
        <v>0</v>
      </c>
      <c r="J11" s="175">
        <v>356</v>
      </c>
      <c r="K11" s="176">
        <f t="shared" si="2"/>
        <v>3691.01</v>
      </c>
      <c r="L11" s="176">
        <v>21</v>
      </c>
      <c r="M11" s="176">
        <f t="shared" si="3"/>
        <v>0</v>
      </c>
      <c r="N11" s="176">
        <v>0</v>
      </c>
      <c r="O11" s="176">
        <f t="shared" si="4"/>
        <v>0</v>
      </c>
      <c r="P11" s="176">
        <v>0</v>
      </c>
      <c r="Q11" s="176">
        <f t="shared" si="5"/>
        <v>0</v>
      </c>
      <c r="R11" s="176"/>
      <c r="S11" s="177" t="s">
        <v>126</v>
      </c>
      <c r="T11" s="156">
        <v>0.26666000000000001</v>
      </c>
      <c r="U11" s="156">
        <f t="shared" si="6"/>
        <v>2.76</v>
      </c>
      <c r="V11" s="156"/>
      <c r="W11" s="156" t="s">
        <v>127</v>
      </c>
      <c r="X11" s="147"/>
      <c r="Y11" s="147"/>
      <c r="Z11" s="147"/>
      <c r="AA11" s="147"/>
      <c r="AB11" s="147"/>
      <c r="AC11" s="147"/>
      <c r="AD11" s="147"/>
      <c r="AE11" s="147"/>
      <c r="AF11" s="147" t="s">
        <v>128</v>
      </c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</row>
    <row r="12" spans="1:59" outlineLevel="1">
      <c r="A12" s="171">
        <v>4</v>
      </c>
      <c r="B12" s="172" t="s">
        <v>260</v>
      </c>
      <c r="C12" s="180" t="s">
        <v>261</v>
      </c>
      <c r="D12" s="173" t="s">
        <v>131</v>
      </c>
      <c r="E12" s="174">
        <v>10.8</v>
      </c>
      <c r="F12" s="175"/>
      <c r="G12" s="176">
        <f t="shared" si="0"/>
        <v>0</v>
      </c>
      <c r="H12" s="175">
        <v>0</v>
      </c>
      <c r="I12" s="176">
        <f t="shared" si="1"/>
        <v>0</v>
      </c>
      <c r="J12" s="175">
        <v>489</v>
      </c>
      <c r="K12" s="176">
        <f t="shared" si="2"/>
        <v>5281.2</v>
      </c>
      <c r="L12" s="176">
        <v>21</v>
      </c>
      <c r="M12" s="176">
        <f t="shared" si="3"/>
        <v>0</v>
      </c>
      <c r="N12" s="176">
        <v>0</v>
      </c>
      <c r="O12" s="176">
        <f t="shared" si="4"/>
        <v>0</v>
      </c>
      <c r="P12" s="176">
        <v>0</v>
      </c>
      <c r="Q12" s="176">
        <f t="shared" si="5"/>
        <v>0</v>
      </c>
      <c r="R12" s="176"/>
      <c r="S12" s="177" t="s">
        <v>126</v>
      </c>
      <c r="T12" s="156">
        <v>0.36499999999999999</v>
      </c>
      <c r="U12" s="156">
        <f t="shared" si="6"/>
        <v>3.94</v>
      </c>
      <c r="V12" s="156"/>
      <c r="W12" s="156" t="s">
        <v>127</v>
      </c>
      <c r="X12" s="147"/>
      <c r="Y12" s="147"/>
      <c r="Z12" s="147"/>
      <c r="AA12" s="147"/>
      <c r="AB12" s="147"/>
      <c r="AC12" s="147"/>
      <c r="AD12" s="147"/>
      <c r="AE12" s="147"/>
      <c r="AF12" s="147" t="s">
        <v>128</v>
      </c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</row>
    <row r="13" spans="1:59" outlineLevel="1">
      <c r="A13" s="171">
        <v>5</v>
      </c>
      <c r="B13" s="172" t="s">
        <v>205</v>
      </c>
      <c r="C13" s="180" t="s">
        <v>206</v>
      </c>
      <c r="D13" s="173" t="s">
        <v>131</v>
      </c>
      <c r="E13" s="174">
        <v>4.2534400000000003</v>
      </c>
      <c r="F13" s="175"/>
      <c r="G13" s="176">
        <f t="shared" si="0"/>
        <v>0</v>
      </c>
      <c r="H13" s="175">
        <v>0</v>
      </c>
      <c r="I13" s="176">
        <f t="shared" si="1"/>
        <v>0</v>
      </c>
      <c r="J13" s="175">
        <v>124.5</v>
      </c>
      <c r="K13" s="176">
        <f t="shared" si="2"/>
        <v>529.54999999999995</v>
      </c>
      <c r="L13" s="176">
        <v>21</v>
      </c>
      <c r="M13" s="176">
        <f t="shared" si="3"/>
        <v>0</v>
      </c>
      <c r="N13" s="176">
        <v>0</v>
      </c>
      <c r="O13" s="176">
        <f t="shared" si="4"/>
        <v>0</v>
      </c>
      <c r="P13" s="176">
        <v>0</v>
      </c>
      <c r="Q13" s="176">
        <f t="shared" si="5"/>
        <v>0</v>
      </c>
      <c r="R13" s="176"/>
      <c r="S13" s="177" t="s">
        <v>126</v>
      </c>
      <c r="T13" s="156">
        <v>1.0999999999999999E-2</v>
      </c>
      <c r="U13" s="156">
        <f t="shared" si="6"/>
        <v>0.05</v>
      </c>
      <c r="V13" s="156"/>
      <c r="W13" s="156" t="s">
        <v>127</v>
      </c>
      <c r="X13" s="147"/>
      <c r="Y13" s="147"/>
      <c r="Z13" s="147"/>
      <c r="AA13" s="147"/>
      <c r="AB13" s="147"/>
      <c r="AC13" s="147"/>
      <c r="AD13" s="147"/>
      <c r="AE13" s="147"/>
      <c r="AF13" s="147" t="s">
        <v>128</v>
      </c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</row>
    <row r="14" spans="1:59" outlineLevel="1">
      <c r="A14" s="171">
        <v>6</v>
      </c>
      <c r="B14" s="172" t="s">
        <v>262</v>
      </c>
      <c r="C14" s="180" t="s">
        <v>263</v>
      </c>
      <c r="D14" s="173" t="s">
        <v>131</v>
      </c>
      <c r="E14" s="174">
        <v>4.2534400000000003</v>
      </c>
      <c r="F14" s="175"/>
      <c r="G14" s="176">
        <f t="shared" si="0"/>
        <v>0</v>
      </c>
      <c r="H14" s="175">
        <v>0</v>
      </c>
      <c r="I14" s="176">
        <f t="shared" si="1"/>
        <v>0</v>
      </c>
      <c r="J14" s="175">
        <v>265</v>
      </c>
      <c r="K14" s="176">
        <f t="shared" si="2"/>
        <v>1127.1600000000001</v>
      </c>
      <c r="L14" s="176">
        <v>21</v>
      </c>
      <c r="M14" s="176">
        <f t="shared" si="3"/>
        <v>0</v>
      </c>
      <c r="N14" s="176">
        <v>0</v>
      </c>
      <c r="O14" s="176">
        <f t="shared" si="4"/>
        <v>0</v>
      </c>
      <c r="P14" s="176">
        <v>0</v>
      </c>
      <c r="Q14" s="176">
        <f t="shared" si="5"/>
        <v>0</v>
      </c>
      <c r="R14" s="176"/>
      <c r="S14" s="177" t="s">
        <v>126</v>
      </c>
      <c r="T14" s="156">
        <v>0.65200000000000002</v>
      </c>
      <c r="U14" s="156">
        <f t="shared" si="6"/>
        <v>2.77</v>
      </c>
      <c r="V14" s="156"/>
      <c r="W14" s="156" t="s">
        <v>127</v>
      </c>
      <c r="X14" s="147"/>
      <c r="Y14" s="147"/>
      <c r="Z14" s="147"/>
      <c r="AA14" s="147"/>
      <c r="AB14" s="147"/>
      <c r="AC14" s="147"/>
      <c r="AD14" s="147"/>
      <c r="AE14" s="147"/>
      <c r="AF14" s="147" t="s">
        <v>128</v>
      </c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</row>
    <row r="15" spans="1:59" outlineLevel="1">
      <c r="A15" s="164">
        <v>7</v>
      </c>
      <c r="B15" s="165" t="s">
        <v>264</v>
      </c>
      <c r="C15" s="181" t="s">
        <v>265</v>
      </c>
      <c r="D15" s="166" t="s">
        <v>131</v>
      </c>
      <c r="E15" s="167">
        <v>5.4</v>
      </c>
      <c r="F15" s="168"/>
      <c r="G15" s="169">
        <f t="shared" si="0"/>
        <v>0</v>
      </c>
      <c r="H15" s="168">
        <v>0</v>
      </c>
      <c r="I15" s="169">
        <f t="shared" si="1"/>
        <v>0</v>
      </c>
      <c r="J15" s="168">
        <v>124</v>
      </c>
      <c r="K15" s="169">
        <f t="shared" si="2"/>
        <v>669.6</v>
      </c>
      <c r="L15" s="169">
        <v>21</v>
      </c>
      <c r="M15" s="169">
        <f t="shared" si="3"/>
        <v>0</v>
      </c>
      <c r="N15" s="169">
        <v>0</v>
      </c>
      <c r="O15" s="169">
        <f t="shared" si="4"/>
        <v>0</v>
      </c>
      <c r="P15" s="169">
        <v>0</v>
      </c>
      <c r="Q15" s="169">
        <f t="shared" si="5"/>
        <v>0</v>
      </c>
      <c r="R15" s="169"/>
      <c r="S15" s="170" t="s">
        <v>126</v>
      </c>
      <c r="T15" s="156">
        <v>0.20200000000000001</v>
      </c>
      <c r="U15" s="156">
        <f t="shared" si="6"/>
        <v>1.0900000000000001</v>
      </c>
      <c r="V15" s="156"/>
      <c r="W15" s="156" t="s">
        <v>127</v>
      </c>
      <c r="X15" s="147"/>
      <c r="Y15" s="147"/>
      <c r="Z15" s="147"/>
      <c r="AA15" s="147"/>
      <c r="AB15" s="147"/>
      <c r="AC15" s="147"/>
      <c r="AD15" s="147"/>
      <c r="AE15" s="147"/>
      <c r="AF15" s="147" t="s">
        <v>128</v>
      </c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</row>
    <row r="16" spans="1:59" outlineLevel="1">
      <c r="A16" s="154"/>
      <c r="B16" s="155"/>
      <c r="C16" s="261" t="s">
        <v>266</v>
      </c>
      <c r="D16" s="262"/>
      <c r="E16" s="262"/>
      <c r="F16" s="262"/>
      <c r="G16" s="262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47"/>
      <c r="Y16" s="147"/>
      <c r="Z16" s="147"/>
      <c r="AA16" s="147"/>
      <c r="AB16" s="147"/>
      <c r="AC16" s="147"/>
      <c r="AD16" s="147"/>
      <c r="AE16" s="147"/>
      <c r="AF16" s="147" t="s">
        <v>164</v>
      </c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</row>
    <row r="17" spans="1:59" ht="22.5" outlineLevel="1">
      <c r="A17" s="171">
        <v>8</v>
      </c>
      <c r="B17" s="172" t="s">
        <v>267</v>
      </c>
      <c r="C17" s="180" t="s">
        <v>268</v>
      </c>
      <c r="D17" s="173" t="s">
        <v>131</v>
      </c>
      <c r="E17" s="174">
        <v>3.9582700000000002</v>
      </c>
      <c r="F17" s="175"/>
      <c r="G17" s="176">
        <f>ROUND(E17*F17,2)</f>
        <v>0</v>
      </c>
      <c r="H17" s="175">
        <v>549.54</v>
      </c>
      <c r="I17" s="176">
        <f>ROUND(E17*H17,2)</f>
        <v>2175.23</v>
      </c>
      <c r="J17" s="175">
        <v>588.46</v>
      </c>
      <c r="K17" s="176">
        <f>ROUND(E17*J17,2)</f>
        <v>2329.2800000000002</v>
      </c>
      <c r="L17" s="176">
        <v>21</v>
      </c>
      <c r="M17" s="176">
        <f>G17*(1+L17/100)</f>
        <v>0</v>
      </c>
      <c r="N17" s="176">
        <v>1.7</v>
      </c>
      <c r="O17" s="176">
        <f>ROUND(E17*N17,2)</f>
        <v>6.73</v>
      </c>
      <c r="P17" s="176">
        <v>0</v>
      </c>
      <c r="Q17" s="176">
        <f>ROUND(E17*P17,2)</f>
        <v>0</v>
      </c>
      <c r="R17" s="176"/>
      <c r="S17" s="177" t="s">
        <v>126</v>
      </c>
      <c r="T17" s="156">
        <v>1.587</v>
      </c>
      <c r="U17" s="156">
        <f>ROUND(E17*T17,2)</f>
        <v>6.28</v>
      </c>
      <c r="V17" s="156"/>
      <c r="W17" s="156" t="s">
        <v>127</v>
      </c>
      <c r="X17" s="147"/>
      <c r="Y17" s="147"/>
      <c r="Z17" s="147"/>
      <c r="AA17" s="147"/>
      <c r="AB17" s="147"/>
      <c r="AC17" s="147"/>
      <c r="AD17" s="147"/>
      <c r="AE17" s="147"/>
      <c r="AF17" s="147" t="s">
        <v>128</v>
      </c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</row>
    <row r="18" spans="1:59" outlineLevel="1">
      <c r="A18" s="171">
        <v>9</v>
      </c>
      <c r="B18" s="172" t="s">
        <v>209</v>
      </c>
      <c r="C18" s="180" t="s">
        <v>210</v>
      </c>
      <c r="D18" s="173" t="s">
        <v>131</v>
      </c>
      <c r="E18" s="174">
        <v>6.11456</v>
      </c>
      <c r="F18" s="175"/>
      <c r="G18" s="176">
        <f>ROUND(E18*F18,2)</f>
        <v>0</v>
      </c>
      <c r="H18" s="175">
        <v>0</v>
      </c>
      <c r="I18" s="176">
        <f>ROUND(E18*H18,2)</f>
        <v>0</v>
      </c>
      <c r="J18" s="175">
        <v>864</v>
      </c>
      <c r="K18" s="176">
        <f>ROUND(E18*J18,2)</f>
        <v>5282.98</v>
      </c>
      <c r="L18" s="176">
        <v>21</v>
      </c>
      <c r="M18" s="176">
        <f>G18*(1+L18/100)</f>
        <v>0</v>
      </c>
      <c r="N18" s="176">
        <v>0</v>
      </c>
      <c r="O18" s="176">
        <f>ROUND(E18*N18,2)</f>
        <v>0</v>
      </c>
      <c r="P18" s="176">
        <v>0</v>
      </c>
      <c r="Q18" s="176">
        <f>ROUND(E18*P18,2)</f>
        <v>0</v>
      </c>
      <c r="R18" s="176"/>
      <c r="S18" s="177" t="s">
        <v>126</v>
      </c>
      <c r="T18" s="156">
        <v>2.1949999999999998</v>
      </c>
      <c r="U18" s="156">
        <f>ROUND(E18*T18,2)</f>
        <v>13.42</v>
      </c>
      <c r="V18" s="156"/>
      <c r="W18" s="156" t="s">
        <v>127</v>
      </c>
      <c r="X18" s="147"/>
      <c r="Y18" s="147"/>
      <c r="Z18" s="147"/>
      <c r="AA18" s="147"/>
      <c r="AB18" s="147"/>
      <c r="AC18" s="147"/>
      <c r="AD18" s="147"/>
      <c r="AE18" s="147"/>
      <c r="AF18" s="147" t="s">
        <v>128</v>
      </c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</row>
    <row r="19" spans="1:59" outlineLevel="1">
      <c r="A19" s="171">
        <v>10</v>
      </c>
      <c r="B19" s="172" t="s">
        <v>136</v>
      </c>
      <c r="C19" s="180" t="s">
        <v>137</v>
      </c>
      <c r="D19" s="173" t="s">
        <v>125</v>
      </c>
      <c r="E19" s="174">
        <v>75.943799999999996</v>
      </c>
      <c r="F19" s="175"/>
      <c r="G19" s="176">
        <f>ROUND(E19*F19,2)</f>
        <v>0</v>
      </c>
      <c r="H19" s="175">
        <v>0</v>
      </c>
      <c r="I19" s="176">
        <f>ROUND(E19*H19,2)</f>
        <v>0</v>
      </c>
      <c r="J19" s="175">
        <v>94.2</v>
      </c>
      <c r="K19" s="176">
        <f>ROUND(E19*J19,2)</f>
        <v>7153.91</v>
      </c>
      <c r="L19" s="176">
        <v>21</v>
      </c>
      <c r="M19" s="176">
        <f>G19*(1+L19/100)</f>
        <v>0</v>
      </c>
      <c r="N19" s="176">
        <v>0</v>
      </c>
      <c r="O19" s="176">
        <f>ROUND(E19*N19,2)</f>
        <v>0</v>
      </c>
      <c r="P19" s="176">
        <v>0</v>
      </c>
      <c r="Q19" s="176">
        <f>ROUND(E19*P19,2)</f>
        <v>0</v>
      </c>
      <c r="R19" s="176"/>
      <c r="S19" s="177" t="s">
        <v>126</v>
      </c>
      <c r="T19" s="156">
        <v>0.254</v>
      </c>
      <c r="U19" s="156">
        <f>ROUND(E19*T19,2)</f>
        <v>19.29</v>
      </c>
      <c r="V19" s="156"/>
      <c r="W19" s="156" t="s">
        <v>127</v>
      </c>
      <c r="X19" s="147"/>
      <c r="Y19" s="147"/>
      <c r="Z19" s="147"/>
      <c r="AA19" s="147"/>
      <c r="AB19" s="147"/>
      <c r="AC19" s="147"/>
      <c r="AD19" s="147"/>
      <c r="AE19" s="147"/>
      <c r="AF19" s="147" t="s">
        <v>128</v>
      </c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</row>
    <row r="20" spans="1:59" outlineLevel="1">
      <c r="A20" s="171">
        <v>11</v>
      </c>
      <c r="B20" s="172" t="s">
        <v>269</v>
      </c>
      <c r="C20" s="180" t="s">
        <v>270</v>
      </c>
      <c r="D20" s="173" t="s">
        <v>131</v>
      </c>
      <c r="E20" s="174">
        <v>1.08</v>
      </c>
      <c r="F20" s="175"/>
      <c r="G20" s="176">
        <f>ROUND(E20*F20,2)</f>
        <v>0</v>
      </c>
      <c r="H20" s="175">
        <v>601.66</v>
      </c>
      <c r="I20" s="176">
        <f>ROUND(E20*H20,2)</f>
        <v>649.79</v>
      </c>
      <c r="J20" s="175">
        <v>488.34</v>
      </c>
      <c r="K20" s="176">
        <f>ROUND(E20*J20,2)</f>
        <v>527.41</v>
      </c>
      <c r="L20" s="176">
        <v>21</v>
      </c>
      <c r="M20" s="176">
        <f>G20*(1+L20/100)</f>
        <v>0</v>
      </c>
      <c r="N20" s="176">
        <v>1.8907700000000001</v>
      </c>
      <c r="O20" s="176">
        <f>ROUND(E20*N20,2)</f>
        <v>2.04</v>
      </c>
      <c r="P20" s="176">
        <v>0</v>
      </c>
      <c r="Q20" s="176">
        <f>ROUND(E20*P20,2)</f>
        <v>0</v>
      </c>
      <c r="R20" s="176"/>
      <c r="S20" s="177" t="s">
        <v>126</v>
      </c>
      <c r="T20" s="156">
        <v>1.3169999999999999</v>
      </c>
      <c r="U20" s="156">
        <f>ROUND(E20*T20,2)</f>
        <v>1.42</v>
      </c>
      <c r="V20" s="156"/>
      <c r="W20" s="156" t="s">
        <v>127</v>
      </c>
      <c r="X20" s="147"/>
      <c r="Y20" s="147"/>
      <c r="Z20" s="147"/>
      <c r="AA20" s="147"/>
      <c r="AB20" s="147"/>
      <c r="AC20" s="147"/>
      <c r="AD20" s="147"/>
      <c r="AE20" s="147"/>
      <c r="AF20" s="147" t="s">
        <v>128</v>
      </c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</row>
    <row r="21" spans="1:59">
      <c r="A21" s="158" t="s">
        <v>121</v>
      </c>
      <c r="B21" s="159" t="s">
        <v>65</v>
      </c>
      <c r="C21" s="179" t="s">
        <v>66</v>
      </c>
      <c r="D21" s="160"/>
      <c r="E21" s="161"/>
      <c r="F21" s="162"/>
      <c r="G21" s="162">
        <f>SUMIF(AF22:AF31,"&lt;&gt;NOR",G22:G31)</f>
        <v>0</v>
      </c>
      <c r="H21" s="162"/>
      <c r="I21" s="162">
        <f>SUM(I22:I31)</f>
        <v>9464.73</v>
      </c>
      <c r="J21" s="162"/>
      <c r="K21" s="162">
        <f>SUM(K22:K31)</f>
        <v>25354.739999999998</v>
      </c>
      <c r="L21" s="162"/>
      <c r="M21" s="162">
        <f>SUM(M22:M31)</f>
        <v>0</v>
      </c>
      <c r="N21" s="162"/>
      <c r="O21" s="162">
        <f>SUM(O22:O31)</f>
        <v>2.3499999999999996</v>
      </c>
      <c r="P21" s="162"/>
      <c r="Q21" s="162">
        <f>SUM(Q22:Q31)</f>
        <v>0</v>
      </c>
      <c r="R21" s="162"/>
      <c r="S21" s="163"/>
      <c r="T21" s="157"/>
      <c r="U21" s="157">
        <f>SUM(U22:U31)</f>
        <v>59.72999999999999</v>
      </c>
      <c r="V21" s="157"/>
      <c r="W21" s="157"/>
      <c r="AF21" t="s">
        <v>122</v>
      </c>
    </row>
    <row r="22" spans="1:59" ht="22.5" outlineLevel="1">
      <c r="A22" s="171">
        <v>12</v>
      </c>
      <c r="B22" s="172" t="s">
        <v>271</v>
      </c>
      <c r="C22" s="180" t="s">
        <v>272</v>
      </c>
      <c r="D22" s="173" t="s">
        <v>155</v>
      </c>
      <c r="E22" s="174">
        <v>30</v>
      </c>
      <c r="F22" s="175"/>
      <c r="G22" s="176">
        <f>ROUND(E22*F22,2)</f>
        <v>0</v>
      </c>
      <c r="H22" s="175">
        <v>0</v>
      </c>
      <c r="I22" s="176">
        <f>ROUND(E22*H22,2)</f>
        <v>0</v>
      </c>
      <c r="J22" s="175">
        <v>244.5</v>
      </c>
      <c r="K22" s="176">
        <f>ROUND(E22*J22,2)</f>
        <v>7335</v>
      </c>
      <c r="L22" s="176">
        <v>21</v>
      </c>
      <c r="M22" s="176">
        <f>G22*(1+L22/100)</f>
        <v>0</v>
      </c>
      <c r="N22" s="176">
        <v>0</v>
      </c>
      <c r="O22" s="176">
        <f>ROUND(E22*N22,2)</f>
        <v>0</v>
      </c>
      <c r="P22" s="176">
        <v>0</v>
      </c>
      <c r="Q22" s="176">
        <f>ROUND(E22*P22,2)</f>
        <v>0</v>
      </c>
      <c r="R22" s="176"/>
      <c r="S22" s="177" t="s">
        <v>126</v>
      </c>
      <c r="T22" s="156">
        <v>0.53600000000000003</v>
      </c>
      <c r="U22" s="156">
        <f>ROUND(E22*T22,2)</f>
        <v>16.079999999999998</v>
      </c>
      <c r="V22" s="156"/>
      <c r="W22" s="156" t="s">
        <v>127</v>
      </c>
      <c r="X22" s="147"/>
      <c r="Y22" s="147"/>
      <c r="Z22" s="147"/>
      <c r="AA22" s="147"/>
      <c r="AB22" s="147"/>
      <c r="AC22" s="147"/>
      <c r="AD22" s="147"/>
      <c r="AE22" s="147"/>
      <c r="AF22" s="147" t="s">
        <v>128</v>
      </c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</row>
    <row r="23" spans="1:59" outlineLevel="1">
      <c r="A23" s="171">
        <v>13</v>
      </c>
      <c r="B23" s="172" t="s">
        <v>273</v>
      </c>
      <c r="C23" s="180" t="s">
        <v>274</v>
      </c>
      <c r="D23" s="173" t="s">
        <v>125</v>
      </c>
      <c r="E23" s="174">
        <v>259.36399999999998</v>
      </c>
      <c r="F23" s="175"/>
      <c r="G23" s="176">
        <f>ROUND(E23*F23,2)</f>
        <v>0</v>
      </c>
      <c r="H23" s="175">
        <v>0</v>
      </c>
      <c r="I23" s="176">
        <f>ROUND(E23*H23,2)</f>
        <v>0</v>
      </c>
      <c r="J23" s="175">
        <v>29.7</v>
      </c>
      <c r="K23" s="176">
        <f>ROUND(E23*J23,2)</f>
        <v>7703.11</v>
      </c>
      <c r="L23" s="176">
        <v>21</v>
      </c>
      <c r="M23" s="176">
        <f>G23*(1+L23/100)</f>
        <v>0</v>
      </c>
      <c r="N23" s="176">
        <v>0</v>
      </c>
      <c r="O23" s="176">
        <f>ROUND(E23*N23,2)</f>
        <v>0</v>
      </c>
      <c r="P23" s="176">
        <v>0</v>
      </c>
      <c r="Q23" s="176">
        <f>ROUND(E23*P23,2)</f>
        <v>0</v>
      </c>
      <c r="R23" s="176"/>
      <c r="S23" s="177" t="s">
        <v>126</v>
      </c>
      <c r="T23" s="156">
        <v>0.08</v>
      </c>
      <c r="U23" s="156">
        <f>ROUND(E23*T23,2)</f>
        <v>20.75</v>
      </c>
      <c r="V23" s="156"/>
      <c r="W23" s="156" t="s">
        <v>127</v>
      </c>
      <c r="X23" s="147"/>
      <c r="Y23" s="147"/>
      <c r="Z23" s="147"/>
      <c r="AA23" s="147"/>
      <c r="AB23" s="147"/>
      <c r="AC23" s="147"/>
      <c r="AD23" s="147"/>
      <c r="AE23" s="147"/>
      <c r="AF23" s="147" t="s">
        <v>128</v>
      </c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</row>
    <row r="24" spans="1:59" outlineLevel="1">
      <c r="A24" s="171">
        <v>14</v>
      </c>
      <c r="B24" s="172" t="s">
        <v>275</v>
      </c>
      <c r="C24" s="180" t="s">
        <v>276</v>
      </c>
      <c r="D24" s="173" t="s">
        <v>155</v>
      </c>
      <c r="E24" s="174">
        <v>30</v>
      </c>
      <c r="F24" s="175"/>
      <c r="G24" s="176">
        <f>ROUND(E24*F24,2)</f>
        <v>0</v>
      </c>
      <c r="H24" s="175">
        <v>0.63</v>
      </c>
      <c r="I24" s="176">
        <f>ROUND(E24*H24,2)</f>
        <v>18.899999999999999</v>
      </c>
      <c r="J24" s="175">
        <v>66.97</v>
      </c>
      <c r="K24" s="176">
        <f>ROUND(E24*J24,2)</f>
        <v>2009.1</v>
      </c>
      <c r="L24" s="176">
        <v>21</v>
      </c>
      <c r="M24" s="176">
        <f>G24*(1+L24/100)</f>
        <v>0</v>
      </c>
      <c r="N24" s="176">
        <v>0</v>
      </c>
      <c r="O24" s="176">
        <f>ROUND(E24*N24,2)</f>
        <v>0</v>
      </c>
      <c r="P24" s="176">
        <v>0</v>
      </c>
      <c r="Q24" s="176">
        <f>ROUND(E24*P24,2)</f>
        <v>0</v>
      </c>
      <c r="R24" s="176"/>
      <c r="S24" s="177" t="s">
        <v>126</v>
      </c>
      <c r="T24" s="156">
        <v>0.16200000000000001</v>
      </c>
      <c r="U24" s="156">
        <f>ROUND(E24*T24,2)</f>
        <v>4.8600000000000003</v>
      </c>
      <c r="V24" s="156"/>
      <c r="W24" s="156" t="s">
        <v>127</v>
      </c>
      <c r="X24" s="147"/>
      <c r="Y24" s="147"/>
      <c r="Z24" s="147"/>
      <c r="AA24" s="147"/>
      <c r="AB24" s="147"/>
      <c r="AC24" s="147"/>
      <c r="AD24" s="147"/>
      <c r="AE24" s="147"/>
      <c r="AF24" s="147" t="s">
        <v>128</v>
      </c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</row>
    <row r="25" spans="1:59" outlineLevel="1">
      <c r="A25" s="171">
        <v>15</v>
      </c>
      <c r="B25" s="172" t="s">
        <v>277</v>
      </c>
      <c r="C25" s="180" t="s">
        <v>278</v>
      </c>
      <c r="D25" s="173" t="s">
        <v>155</v>
      </c>
      <c r="E25" s="174">
        <v>30</v>
      </c>
      <c r="F25" s="175"/>
      <c r="G25" s="176">
        <f>ROUND(E25*F25,2)</f>
        <v>0</v>
      </c>
      <c r="H25" s="175">
        <v>33.159999999999997</v>
      </c>
      <c r="I25" s="176">
        <f>ROUND(E25*H25,2)</f>
        <v>994.8</v>
      </c>
      <c r="J25" s="175">
        <v>237.84</v>
      </c>
      <c r="K25" s="176">
        <f>ROUND(E25*J25,2)</f>
        <v>7135.2</v>
      </c>
      <c r="L25" s="176">
        <v>21</v>
      </c>
      <c r="M25" s="176">
        <f>G25*(1+L25/100)</f>
        <v>0</v>
      </c>
      <c r="N25" s="176">
        <v>4.4999999999999999E-4</v>
      </c>
      <c r="O25" s="176">
        <f>ROUND(E25*N25,2)</f>
        <v>0.01</v>
      </c>
      <c r="P25" s="176">
        <v>0</v>
      </c>
      <c r="Q25" s="176">
        <f>ROUND(E25*P25,2)</f>
        <v>0</v>
      </c>
      <c r="R25" s="176"/>
      <c r="S25" s="177" t="s">
        <v>126</v>
      </c>
      <c r="T25" s="156">
        <v>0.57099999999999995</v>
      </c>
      <c r="U25" s="156">
        <f>ROUND(E25*T25,2)</f>
        <v>17.13</v>
      </c>
      <c r="V25" s="156"/>
      <c r="W25" s="156" t="s">
        <v>127</v>
      </c>
      <c r="X25" s="147"/>
      <c r="Y25" s="147"/>
      <c r="Z25" s="147"/>
      <c r="AA25" s="147"/>
      <c r="AB25" s="147"/>
      <c r="AC25" s="147"/>
      <c r="AD25" s="147"/>
      <c r="AE25" s="147"/>
      <c r="AF25" s="147" t="s">
        <v>128</v>
      </c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</row>
    <row r="26" spans="1:59" outlineLevel="1">
      <c r="A26" s="164">
        <v>16</v>
      </c>
      <c r="B26" s="165" t="s">
        <v>279</v>
      </c>
      <c r="C26" s="181" t="s">
        <v>280</v>
      </c>
      <c r="D26" s="166" t="s">
        <v>125</v>
      </c>
      <c r="E26" s="167">
        <v>259.36399999999998</v>
      </c>
      <c r="F26" s="168"/>
      <c r="G26" s="169">
        <f>ROUND(E26*F26,2)</f>
        <v>0</v>
      </c>
      <c r="H26" s="168">
        <v>0.03</v>
      </c>
      <c r="I26" s="169">
        <f>ROUND(E26*H26,2)</f>
        <v>7.78</v>
      </c>
      <c r="J26" s="168">
        <v>4.5199999999999996</v>
      </c>
      <c r="K26" s="169">
        <f>ROUND(E26*J26,2)</f>
        <v>1172.33</v>
      </c>
      <c r="L26" s="169">
        <v>21</v>
      </c>
      <c r="M26" s="169">
        <f>G26*(1+L26/100)</f>
        <v>0</v>
      </c>
      <c r="N26" s="169">
        <v>0</v>
      </c>
      <c r="O26" s="169">
        <f>ROUND(E26*N26,2)</f>
        <v>0</v>
      </c>
      <c r="P26" s="169">
        <v>0</v>
      </c>
      <c r="Q26" s="169">
        <f>ROUND(E26*P26,2)</f>
        <v>0</v>
      </c>
      <c r="R26" s="169"/>
      <c r="S26" s="170" t="s">
        <v>126</v>
      </c>
      <c r="T26" s="156">
        <v>3.5000000000000001E-3</v>
      </c>
      <c r="U26" s="156">
        <f>ROUND(E26*T26,2)</f>
        <v>0.91</v>
      </c>
      <c r="V26" s="156"/>
      <c r="W26" s="156" t="s">
        <v>127</v>
      </c>
      <c r="X26" s="147"/>
      <c r="Y26" s="147"/>
      <c r="Z26" s="147"/>
      <c r="AA26" s="147"/>
      <c r="AB26" s="147"/>
      <c r="AC26" s="147"/>
      <c r="AD26" s="147"/>
      <c r="AE26" s="147"/>
      <c r="AF26" s="147" t="s">
        <v>128</v>
      </c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</row>
    <row r="27" spans="1:59" outlineLevel="1">
      <c r="A27" s="154"/>
      <c r="B27" s="155"/>
      <c r="C27" s="261" t="s">
        <v>281</v>
      </c>
      <c r="D27" s="262"/>
      <c r="E27" s="262"/>
      <c r="F27" s="262"/>
      <c r="G27" s="262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47"/>
      <c r="Y27" s="147"/>
      <c r="Z27" s="147"/>
      <c r="AA27" s="147"/>
      <c r="AB27" s="147"/>
      <c r="AC27" s="147"/>
      <c r="AD27" s="147"/>
      <c r="AE27" s="147"/>
      <c r="AF27" s="147" t="s">
        <v>164</v>
      </c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</row>
    <row r="28" spans="1:59" outlineLevel="1">
      <c r="A28" s="171">
        <v>17</v>
      </c>
      <c r="B28" s="172" t="s">
        <v>282</v>
      </c>
      <c r="C28" s="180" t="s">
        <v>283</v>
      </c>
      <c r="D28" s="173" t="s">
        <v>155</v>
      </c>
      <c r="E28" s="174">
        <v>30</v>
      </c>
      <c r="F28" s="175"/>
      <c r="G28" s="176">
        <f>ROUND(E28*F28,2)</f>
        <v>0</v>
      </c>
      <c r="H28" s="175">
        <v>50</v>
      </c>
      <c r="I28" s="176">
        <f>ROUND(E28*H28,2)</f>
        <v>1500</v>
      </c>
      <c r="J28" s="175">
        <v>0</v>
      </c>
      <c r="K28" s="176">
        <f>ROUND(E28*J28,2)</f>
        <v>0</v>
      </c>
      <c r="L28" s="176">
        <v>21</v>
      </c>
      <c r="M28" s="176">
        <f>G28*(1+L28/100)</f>
        <v>0</v>
      </c>
      <c r="N28" s="176">
        <v>1.5E-3</v>
      </c>
      <c r="O28" s="176">
        <f>ROUND(E28*N28,2)</f>
        <v>0.05</v>
      </c>
      <c r="P28" s="176">
        <v>0</v>
      </c>
      <c r="Q28" s="176">
        <f>ROUND(E28*P28,2)</f>
        <v>0</v>
      </c>
      <c r="R28" s="176" t="s">
        <v>148</v>
      </c>
      <c r="S28" s="177" t="s">
        <v>159</v>
      </c>
      <c r="T28" s="156">
        <v>0</v>
      </c>
      <c r="U28" s="156">
        <f>ROUND(E28*T28,2)</f>
        <v>0</v>
      </c>
      <c r="V28" s="156"/>
      <c r="W28" s="156" t="s">
        <v>149</v>
      </c>
      <c r="X28" s="147"/>
      <c r="Y28" s="147"/>
      <c r="Z28" s="147"/>
      <c r="AA28" s="147"/>
      <c r="AB28" s="147"/>
      <c r="AC28" s="147"/>
      <c r="AD28" s="147"/>
      <c r="AE28" s="147"/>
      <c r="AF28" s="147" t="s">
        <v>150</v>
      </c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</row>
    <row r="29" spans="1:59" outlineLevel="1">
      <c r="A29" s="171">
        <v>18</v>
      </c>
      <c r="B29" s="172" t="s">
        <v>213</v>
      </c>
      <c r="C29" s="180" t="s">
        <v>284</v>
      </c>
      <c r="D29" s="173" t="s">
        <v>131</v>
      </c>
      <c r="E29" s="174">
        <v>3.75</v>
      </c>
      <c r="F29" s="175"/>
      <c r="G29" s="176">
        <f>ROUND(E29*F29,2)</f>
        <v>0</v>
      </c>
      <c r="H29" s="175">
        <v>935</v>
      </c>
      <c r="I29" s="176">
        <f>ROUND(E29*H29,2)</f>
        <v>3506.25</v>
      </c>
      <c r="J29" s="175">
        <v>0</v>
      </c>
      <c r="K29" s="176">
        <f>ROUND(E29*J29,2)</f>
        <v>0</v>
      </c>
      <c r="L29" s="176">
        <v>21</v>
      </c>
      <c r="M29" s="176">
        <f>G29*(1+L29/100)</f>
        <v>0</v>
      </c>
      <c r="N29" s="176">
        <v>0.6</v>
      </c>
      <c r="O29" s="176">
        <f>ROUND(E29*N29,2)</f>
        <v>2.25</v>
      </c>
      <c r="P29" s="176">
        <v>0</v>
      </c>
      <c r="Q29" s="176">
        <f>ROUND(E29*P29,2)</f>
        <v>0</v>
      </c>
      <c r="R29" s="176" t="s">
        <v>148</v>
      </c>
      <c r="S29" s="177" t="s">
        <v>126</v>
      </c>
      <c r="T29" s="156">
        <v>0</v>
      </c>
      <c r="U29" s="156">
        <f>ROUND(E29*T29,2)</f>
        <v>0</v>
      </c>
      <c r="V29" s="156"/>
      <c r="W29" s="156" t="s">
        <v>149</v>
      </c>
      <c r="X29" s="147"/>
      <c r="Y29" s="147"/>
      <c r="Z29" s="147"/>
      <c r="AA29" s="147"/>
      <c r="AB29" s="147"/>
      <c r="AC29" s="147"/>
      <c r="AD29" s="147"/>
      <c r="AE29" s="147"/>
      <c r="AF29" s="147" t="s">
        <v>150</v>
      </c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</row>
    <row r="30" spans="1:59" outlineLevel="1">
      <c r="A30" s="171">
        <v>19</v>
      </c>
      <c r="B30" s="172" t="s">
        <v>285</v>
      </c>
      <c r="C30" s="180" t="s">
        <v>286</v>
      </c>
      <c r="D30" s="173" t="s">
        <v>287</v>
      </c>
      <c r="E30" s="174">
        <v>10</v>
      </c>
      <c r="F30" s="175"/>
      <c r="G30" s="176">
        <f>ROUND(E30*F30,2)</f>
        <v>0</v>
      </c>
      <c r="H30" s="175">
        <v>266</v>
      </c>
      <c r="I30" s="176">
        <f>ROUND(E30*H30,2)</f>
        <v>2660</v>
      </c>
      <c r="J30" s="175">
        <v>0</v>
      </c>
      <c r="K30" s="176">
        <f>ROUND(E30*J30,2)</f>
        <v>0</v>
      </c>
      <c r="L30" s="176">
        <v>21</v>
      </c>
      <c r="M30" s="176">
        <f>G30*(1+L30/100)</f>
        <v>0</v>
      </c>
      <c r="N30" s="176">
        <v>1E-3</v>
      </c>
      <c r="O30" s="176">
        <f>ROUND(E30*N30,2)</f>
        <v>0.01</v>
      </c>
      <c r="P30" s="176">
        <v>0</v>
      </c>
      <c r="Q30" s="176">
        <f>ROUND(E30*P30,2)</f>
        <v>0</v>
      </c>
      <c r="R30" s="176" t="s">
        <v>148</v>
      </c>
      <c r="S30" s="177" t="s">
        <v>126</v>
      </c>
      <c r="T30" s="156">
        <v>0</v>
      </c>
      <c r="U30" s="156">
        <f>ROUND(E30*T30,2)</f>
        <v>0</v>
      </c>
      <c r="V30" s="156"/>
      <c r="W30" s="156" t="s">
        <v>149</v>
      </c>
      <c r="X30" s="147"/>
      <c r="Y30" s="147"/>
      <c r="Z30" s="147"/>
      <c r="AA30" s="147"/>
      <c r="AB30" s="147"/>
      <c r="AC30" s="147"/>
      <c r="AD30" s="147"/>
      <c r="AE30" s="147"/>
      <c r="AF30" s="147" t="s">
        <v>150</v>
      </c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</row>
    <row r="31" spans="1:59" outlineLevel="1">
      <c r="A31" s="171">
        <v>20</v>
      </c>
      <c r="B31" s="172" t="s">
        <v>288</v>
      </c>
      <c r="C31" s="180" t="s">
        <v>289</v>
      </c>
      <c r="D31" s="173" t="s">
        <v>155</v>
      </c>
      <c r="E31" s="174">
        <v>30</v>
      </c>
      <c r="F31" s="175"/>
      <c r="G31" s="176">
        <f>ROUND(E31*F31,2)</f>
        <v>0</v>
      </c>
      <c r="H31" s="175">
        <v>25.9</v>
      </c>
      <c r="I31" s="176">
        <f>ROUND(E31*H31,2)</f>
        <v>777</v>
      </c>
      <c r="J31" s="175">
        <v>0</v>
      </c>
      <c r="K31" s="176">
        <f>ROUND(E31*J31,2)</f>
        <v>0</v>
      </c>
      <c r="L31" s="176">
        <v>21</v>
      </c>
      <c r="M31" s="176">
        <f>G31*(1+L31/100)</f>
        <v>0</v>
      </c>
      <c r="N31" s="176">
        <v>9.7999999999999997E-4</v>
      </c>
      <c r="O31" s="176">
        <f>ROUND(E31*N31,2)</f>
        <v>0.03</v>
      </c>
      <c r="P31" s="176">
        <v>0</v>
      </c>
      <c r="Q31" s="176">
        <f>ROUND(E31*P31,2)</f>
        <v>0</v>
      </c>
      <c r="R31" s="176" t="s">
        <v>148</v>
      </c>
      <c r="S31" s="177" t="s">
        <v>126</v>
      </c>
      <c r="T31" s="156">
        <v>0</v>
      </c>
      <c r="U31" s="156">
        <f>ROUND(E31*T31,2)</f>
        <v>0</v>
      </c>
      <c r="V31" s="156"/>
      <c r="W31" s="156" t="s">
        <v>149</v>
      </c>
      <c r="X31" s="147"/>
      <c r="Y31" s="147"/>
      <c r="Z31" s="147"/>
      <c r="AA31" s="147"/>
      <c r="AB31" s="147"/>
      <c r="AC31" s="147"/>
      <c r="AD31" s="147"/>
      <c r="AE31" s="147"/>
      <c r="AF31" s="147" t="s">
        <v>150</v>
      </c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</row>
    <row r="32" spans="1:59">
      <c r="A32" s="158" t="s">
        <v>121</v>
      </c>
      <c r="B32" s="159" t="s">
        <v>67</v>
      </c>
      <c r="C32" s="179" t="s">
        <v>68</v>
      </c>
      <c r="D32" s="160"/>
      <c r="E32" s="161"/>
      <c r="F32" s="162"/>
      <c r="G32" s="162">
        <f>SUMIF(AF33:AF38,"&lt;&gt;NOR",G33:G38)</f>
        <v>0</v>
      </c>
      <c r="H32" s="162"/>
      <c r="I32" s="162">
        <f>SUM(I33:I38)</f>
        <v>7460.84</v>
      </c>
      <c r="J32" s="162"/>
      <c r="K32" s="162">
        <f>SUM(K33:K38)</f>
        <v>3444.43</v>
      </c>
      <c r="L32" s="162"/>
      <c r="M32" s="162">
        <f>SUM(M33:M38)</f>
        <v>0</v>
      </c>
      <c r="N32" s="162"/>
      <c r="O32" s="162">
        <f>SUM(O33:O38)</f>
        <v>6.3299999999999992</v>
      </c>
      <c r="P32" s="162"/>
      <c r="Q32" s="162">
        <f>SUM(Q33:Q38)</f>
        <v>0</v>
      </c>
      <c r="R32" s="162"/>
      <c r="S32" s="163"/>
      <c r="T32" s="157"/>
      <c r="U32" s="157">
        <f>SUM(U33:U38)</f>
        <v>7.6999999999999993</v>
      </c>
      <c r="V32" s="157"/>
      <c r="W32" s="157"/>
      <c r="AF32" t="s">
        <v>122</v>
      </c>
    </row>
    <row r="33" spans="1:59" outlineLevel="1">
      <c r="A33" s="171">
        <v>21</v>
      </c>
      <c r="B33" s="172" t="s">
        <v>290</v>
      </c>
      <c r="C33" s="180" t="s">
        <v>291</v>
      </c>
      <c r="D33" s="173" t="s">
        <v>131</v>
      </c>
      <c r="E33" s="174">
        <v>1.25424</v>
      </c>
      <c r="F33" s="175"/>
      <c r="G33" s="176">
        <f>ROUND(E33*F33,2)</f>
        <v>0</v>
      </c>
      <c r="H33" s="175">
        <v>752.14</v>
      </c>
      <c r="I33" s="176">
        <f>ROUND(E33*H33,2)</f>
        <v>943.36</v>
      </c>
      <c r="J33" s="175">
        <v>484.86</v>
      </c>
      <c r="K33" s="176">
        <f>ROUND(E33*J33,2)</f>
        <v>608.13</v>
      </c>
      <c r="L33" s="176">
        <v>21</v>
      </c>
      <c r="M33" s="176">
        <f>G33*(1+L33/100)</f>
        <v>0</v>
      </c>
      <c r="N33" s="176">
        <v>2.1</v>
      </c>
      <c r="O33" s="176">
        <f>ROUND(E33*N33,2)</f>
        <v>2.63</v>
      </c>
      <c r="P33" s="176">
        <v>0</v>
      </c>
      <c r="Q33" s="176">
        <f>ROUND(E33*P33,2)</f>
        <v>0</v>
      </c>
      <c r="R33" s="176"/>
      <c r="S33" s="177" t="s">
        <v>126</v>
      </c>
      <c r="T33" s="156">
        <v>0.96499999999999997</v>
      </c>
      <c r="U33" s="156">
        <f>ROUND(E33*T33,2)</f>
        <v>1.21</v>
      </c>
      <c r="V33" s="156"/>
      <c r="W33" s="156" t="s">
        <v>127</v>
      </c>
      <c r="X33" s="147"/>
      <c r="Y33" s="147"/>
      <c r="Z33" s="147"/>
      <c r="AA33" s="147"/>
      <c r="AB33" s="147"/>
      <c r="AC33" s="147"/>
      <c r="AD33" s="147"/>
      <c r="AE33" s="147"/>
      <c r="AF33" s="147" t="s">
        <v>128</v>
      </c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</row>
    <row r="34" spans="1:59" outlineLevel="1">
      <c r="A34" s="171">
        <v>22</v>
      </c>
      <c r="B34" s="172" t="s">
        <v>292</v>
      </c>
      <c r="C34" s="180" t="s">
        <v>293</v>
      </c>
      <c r="D34" s="173" t="s">
        <v>131</v>
      </c>
      <c r="E34" s="174">
        <v>1.3915200000000001</v>
      </c>
      <c r="F34" s="175"/>
      <c r="G34" s="176">
        <f>ROUND(E34*F34,2)</f>
        <v>0</v>
      </c>
      <c r="H34" s="175">
        <v>2422.9699999999998</v>
      </c>
      <c r="I34" s="176">
        <f>ROUND(E34*H34,2)</f>
        <v>3371.61</v>
      </c>
      <c r="J34" s="175">
        <v>287.02999999999997</v>
      </c>
      <c r="K34" s="176">
        <f>ROUND(E34*J34,2)</f>
        <v>399.41</v>
      </c>
      <c r="L34" s="176">
        <v>21</v>
      </c>
      <c r="M34" s="176">
        <f>G34*(1+L34/100)</f>
        <v>0</v>
      </c>
      <c r="N34" s="176">
        <v>2.5249999999999999</v>
      </c>
      <c r="O34" s="176">
        <f>ROUND(E34*N34,2)</f>
        <v>3.51</v>
      </c>
      <c r="P34" s="176">
        <v>0</v>
      </c>
      <c r="Q34" s="176">
        <f>ROUND(E34*P34,2)</f>
        <v>0</v>
      </c>
      <c r="R34" s="176"/>
      <c r="S34" s="177" t="s">
        <v>126</v>
      </c>
      <c r="T34" s="156">
        <v>0.48</v>
      </c>
      <c r="U34" s="156">
        <f>ROUND(E34*T34,2)</f>
        <v>0.67</v>
      </c>
      <c r="V34" s="156"/>
      <c r="W34" s="156" t="s">
        <v>127</v>
      </c>
      <c r="X34" s="147"/>
      <c r="Y34" s="147"/>
      <c r="Z34" s="147"/>
      <c r="AA34" s="147"/>
      <c r="AB34" s="147"/>
      <c r="AC34" s="147"/>
      <c r="AD34" s="147"/>
      <c r="AE34" s="147"/>
      <c r="AF34" s="147" t="s">
        <v>128</v>
      </c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</row>
    <row r="35" spans="1:59" outlineLevel="1">
      <c r="A35" s="171">
        <v>23</v>
      </c>
      <c r="B35" s="172" t="s">
        <v>294</v>
      </c>
      <c r="C35" s="180" t="s">
        <v>295</v>
      </c>
      <c r="D35" s="173" t="s">
        <v>125</v>
      </c>
      <c r="E35" s="174">
        <v>2.2608000000000001</v>
      </c>
      <c r="F35" s="175"/>
      <c r="G35" s="176">
        <f>ROUND(E35*F35,2)</f>
        <v>0</v>
      </c>
      <c r="H35" s="175">
        <v>161.61000000000001</v>
      </c>
      <c r="I35" s="176">
        <f>ROUND(E35*H35,2)</f>
        <v>365.37</v>
      </c>
      <c r="J35" s="175">
        <v>640.39</v>
      </c>
      <c r="K35" s="176">
        <f>ROUND(E35*J35,2)</f>
        <v>1447.79</v>
      </c>
      <c r="L35" s="176">
        <v>21</v>
      </c>
      <c r="M35" s="176">
        <f>G35*(1+L35/100)</f>
        <v>0</v>
      </c>
      <c r="N35" s="176">
        <v>3.9199999999999999E-2</v>
      </c>
      <c r="O35" s="176">
        <f>ROUND(E35*N35,2)</f>
        <v>0.09</v>
      </c>
      <c r="P35" s="176">
        <v>0</v>
      </c>
      <c r="Q35" s="176">
        <f>ROUND(E35*P35,2)</f>
        <v>0</v>
      </c>
      <c r="R35" s="176"/>
      <c r="S35" s="177" t="s">
        <v>126</v>
      </c>
      <c r="T35" s="156">
        <v>1.6</v>
      </c>
      <c r="U35" s="156">
        <f>ROUND(E35*T35,2)</f>
        <v>3.62</v>
      </c>
      <c r="V35" s="156"/>
      <c r="W35" s="156" t="s">
        <v>127</v>
      </c>
      <c r="X35" s="147"/>
      <c r="Y35" s="147"/>
      <c r="Z35" s="147"/>
      <c r="AA35" s="147"/>
      <c r="AB35" s="147"/>
      <c r="AC35" s="147"/>
      <c r="AD35" s="147"/>
      <c r="AE35" s="147"/>
      <c r="AF35" s="147" t="s">
        <v>128</v>
      </c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</row>
    <row r="36" spans="1:59" outlineLevel="1">
      <c r="A36" s="164">
        <v>24</v>
      </c>
      <c r="B36" s="165" t="s">
        <v>296</v>
      </c>
      <c r="C36" s="181" t="s">
        <v>297</v>
      </c>
      <c r="D36" s="166" t="s">
        <v>125</v>
      </c>
      <c r="E36" s="167">
        <v>2.2599999999999998</v>
      </c>
      <c r="F36" s="168"/>
      <c r="G36" s="169">
        <f>ROUND(E36*F36,2)</f>
        <v>0</v>
      </c>
      <c r="H36" s="168">
        <v>0</v>
      </c>
      <c r="I36" s="169">
        <f>ROUND(E36*H36,2)</f>
        <v>0</v>
      </c>
      <c r="J36" s="168">
        <v>129</v>
      </c>
      <c r="K36" s="169">
        <f>ROUND(E36*J36,2)</f>
        <v>291.54000000000002</v>
      </c>
      <c r="L36" s="169">
        <v>21</v>
      </c>
      <c r="M36" s="169">
        <f>G36*(1+L36/100)</f>
        <v>0</v>
      </c>
      <c r="N36" s="169">
        <v>0</v>
      </c>
      <c r="O36" s="169">
        <f>ROUND(E36*N36,2)</f>
        <v>0</v>
      </c>
      <c r="P36" s="169">
        <v>0</v>
      </c>
      <c r="Q36" s="169">
        <f>ROUND(E36*P36,2)</f>
        <v>0</v>
      </c>
      <c r="R36" s="169"/>
      <c r="S36" s="170" t="s">
        <v>126</v>
      </c>
      <c r="T36" s="156">
        <v>0.32</v>
      </c>
      <c r="U36" s="156">
        <f>ROUND(E36*T36,2)</f>
        <v>0.72</v>
      </c>
      <c r="V36" s="156"/>
      <c r="W36" s="156" t="s">
        <v>127</v>
      </c>
      <c r="X36" s="147"/>
      <c r="Y36" s="147"/>
      <c r="Z36" s="147"/>
      <c r="AA36" s="147"/>
      <c r="AB36" s="147"/>
      <c r="AC36" s="147"/>
      <c r="AD36" s="147"/>
      <c r="AE36" s="147"/>
      <c r="AF36" s="147" t="s">
        <v>128</v>
      </c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</row>
    <row r="37" spans="1:59" outlineLevel="1">
      <c r="A37" s="154"/>
      <c r="B37" s="155"/>
      <c r="C37" s="261" t="s">
        <v>298</v>
      </c>
      <c r="D37" s="262"/>
      <c r="E37" s="262"/>
      <c r="F37" s="262"/>
      <c r="G37" s="262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47"/>
      <c r="Y37" s="147"/>
      <c r="Z37" s="147"/>
      <c r="AA37" s="147"/>
      <c r="AB37" s="147"/>
      <c r="AC37" s="147"/>
      <c r="AD37" s="147"/>
      <c r="AE37" s="147"/>
      <c r="AF37" s="147" t="s">
        <v>164</v>
      </c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</row>
    <row r="38" spans="1:59" ht="22.5" outlineLevel="1">
      <c r="A38" s="171">
        <v>25</v>
      </c>
      <c r="B38" s="172" t="s">
        <v>299</v>
      </c>
      <c r="C38" s="180" t="s">
        <v>300</v>
      </c>
      <c r="D38" s="173" t="s">
        <v>172</v>
      </c>
      <c r="E38" s="174">
        <v>9.6990000000000007E-2</v>
      </c>
      <c r="F38" s="175"/>
      <c r="G38" s="176">
        <f>ROUND(E38*F38,2)</f>
        <v>0</v>
      </c>
      <c r="H38" s="175">
        <v>28667.87</v>
      </c>
      <c r="I38" s="176">
        <f>ROUND(E38*H38,2)</f>
        <v>2780.5</v>
      </c>
      <c r="J38" s="175">
        <v>7192.13</v>
      </c>
      <c r="K38" s="176">
        <f>ROUND(E38*J38,2)</f>
        <v>697.56</v>
      </c>
      <c r="L38" s="176">
        <v>21</v>
      </c>
      <c r="M38" s="176">
        <f>G38*(1+L38/100)</f>
        <v>0</v>
      </c>
      <c r="N38" s="176">
        <v>1.0543899999999999</v>
      </c>
      <c r="O38" s="176">
        <f>ROUND(E38*N38,2)</f>
        <v>0.1</v>
      </c>
      <c r="P38" s="176">
        <v>0</v>
      </c>
      <c r="Q38" s="176">
        <f>ROUND(E38*P38,2)</f>
        <v>0</v>
      </c>
      <c r="R38" s="176"/>
      <c r="S38" s="177" t="s">
        <v>126</v>
      </c>
      <c r="T38" s="156">
        <v>15.231</v>
      </c>
      <c r="U38" s="156">
        <f>ROUND(E38*T38,2)</f>
        <v>1.48</v>
      </c>
      <c r="V38" s="156"/>
      <c r="W38" s="156" t="s">
        <v>127</v>
      </c>
      <c r="X38" s="147"/>
      <c r="Y38" s="147"/>
      <c r="Z38" s="147"/>
      <c r="AA38" s="147"/>
      <c r="AB38" s="147"/>
      <c r="AC38" s="147"/>
      <c r="AD38" s="147"/>
      <c r="AE38" s="147"/>
      <c r="AF38" s="147" t="s">
        <v>128</v>
      </c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</row>
    <row r="39" spans="1:59">
      <c r="A39" s="158" t="s">
        <v>121</v>
      </c>
      <c r="B39" s="159" t="s">
        <v>71</v>
      </c>
      <c r="C39" s="179" t="s">
        <v>72</v>
      </c>
      <c r="D39" s="160"/>
      <c r="E39" s="161"/>
      <c r="F39" s="162"/>
      <c r="G39" s="162">
        <f>SUMIF(AF40:AF43,"&lt;&gt;NOR",G40:G43)</f>
        <v>0</v>
      </c>
      <c r="H39" s="162"/>
      <c r="I39" s="162">
        <f>SUM(I40:I43)</f>
        <v>30754.289999999997</v>
      </c>
      <c r="J39" s="162"/>
      <c r="K39" s="162">
        <f>SUM(K40:K43)</f>
        <v>9905.3100000000013</v>
      </c>
      <c r="L39" s="162"/>
      <c r="M39" s="162">
        <f>SUM(M40:M43)</f>
        <v>0</v>
      </c>
      <c r="N39" s="162"/>
      <c r="O39" s="162">
        <f>SUM(O40:O43)</f>
        <v>67.72</v>
      </c>
      <c r="P39" s="162"/>
      <c r="Q39" s="162">
        <f>SUM(Q40:Q43)</f>
        <v>0</v>
      </c>
      <c r="R39" s="162"/>
      <c r="S39" s="163"/>
      <c r="T39" s="157"/>
      <c r="U39" s="157">
        <f>SUM(U40:U43)</f>
        <v>15.55</v>
      </c>
      <c r="V39" s="157"/>
      <c r="W39" s="157"/>
      <c r="AF39" t="s">
        <v>122</v>
      </c>
    </row>
    <row r="40" spans="1:59" ht="22.5" outlineLevel="1">
      <c r="A40" s="171">
        <v>26</v>
      </c>
      <c r="B40" s="172" t="s">
        <v>301</v>
      </c>
      <c r="C40" s="180" t="s">
        <v>302</v>
      </c>
      <c r="D40" s="173" t="s">
        <v>125</v>
      </c>
      <c r="E40" s="174">
        <v>96.736800000000002</v>
      </c>
      <c r="F40" s="175"/>
      <c r="G40" s="176">
        <f>ROUND(E40*F40,2)</f>
        <v>0</v>
      </c>
      <c r="H40" s="175">
        <v>71.7</v>
      </c>
      <c r="I40" s="176">
        <f>ROUND(E40*H40,2)</f>
        <v>6936.03</v>
      </c>
      <c r="J40" s="175">
        <v>22.3</v>
      </c>
      <c r="K40" s="176">
        <f>ROUND(E40*J40,2)</f>
        <v>2157.23</v>
      </c>
      <c r="L40" s="176">
        <v>21</v>
      </c>
      <c r="M40" s="176">
        <f>G40*(1+L40/100)</f>
        <v>0</v>
      </c>
      <c r="N40" s="176">
        <v>0.1764</v>
      </c>
      <c r="O40" s="176">
        <f>ROUND(E40*N40,2)</f>
        <v>17.059999999999999</v>
      </c>
      <c r="P40" s="176">
        <v>0</v>
      </c>
      <c r="Q40" s="176">
        <f>ROUND(E40*P40,2)</f>
        <v>0</v>
      </c>
      <c r="R40" s="176"/>
      <c r="S40" s="177" t="s">
        <v>126</v>
      </c>
      <c r="T40" s="156">
        <v>2.4E-2</v>
      </c>
      <c r="U40" s="156">
        <f>ROUND(E40*T40,2)</f>
        <v>2.3199999999999998</v>
      </c>
      <c r="V40" s="156"/>
      <c r="W40" s="156" t="s">
        <v>127</v>
      </c>
      <c r="X40" s="147"/>
      <c r="Y40" s="147"/>
      <c r="Z40" s="147"/>
      <c r="AA40" s="147"/>
      <c r="AB40" s="147"/>
      <c r="AC40" s="147"/>
      <c r="AD40" s="147"/>
      <c r="AE40" s="147"/>
      <c r="AF40" s="147" t="s">
        <v>128</v>
      </c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</row>
    <row r="41" spans="1:59" ht="22.5" outlineLevel="1">
      <c r="A41" s="171">
        <v>27</v>
      </c>
      <c r="B41" s="172" t="s">
        <v>303</v>
      </c>
      <c r="C41" s="180" t="s">
        <v>304</v>
      </c>
      <c r="D41" s="173" t="s">
        <v>125</v>
      </c>
      <c r="E41" s="174">
        <v>96.736800000000002</v>
      </c>
      <c r="F41" s="175"/>
      <c r="G41" s="176">
        <f>ROUND(E41*F41,2)</f>
        <v>0</v>
      </c>
      <c r="H41" s="175">
        <v>154.28</v>
      </c>
      <c r="I41" s="176">
        <f>ROUND(E41*H41,2)</f>
        <v>14924.55</v>
      </c>
      <c r="J41" s="175">
        <v>25.72</v>
      </c>
      <c r="K41" s="176">
        <f>ROUND(E41*J41,2)</f>
        <v>2488.0700000000002</v>
      </c>
      <c r="L41" s="176">
        <v>21</v>
      </c>
      <c r="M41" s="176">
        <f>G41*(1+L41/100)</f>
        <v>0</v>
      </c>
      <c r="N41" s="176">
        <v>0.3528</v>
      </c>
      <c r="O41" s="176">
        <f>ROUND(E41*N41,2)</f>
        <v>34.130000000000003</v>
      </c>
      <c r="P41" s="176">
        <v>0</v>
      </c>
      <c r="Q41" s="176">
        <f>ROUND(E41*P41,2)</f>
        <v>0</v>
      </c>
      <c r="R41" s="176"/>
      <c r="S41" s="177" t="s">
        <v>126</v>
      </c>
      <c r="T41" s="156">
        <v>2.5999999999999999E-2</v>
      </c>
      <c r="U41" s="156">
        <f>ROUND(E41*T41,2)</f>
        <v>2.52</v>
      </c>
      <c r="V41" s="156"/>
      <c r="W41" s="156" t="s">
        <v>127</v>
      </c>
      <c r="X41" s="147"/>
      <c r="Y41" s="147"/>
      <c r="Z41" s="147"/>
      <c r="AA41" s="147"/>
      <c r="AB41" s="147"/>
      <c r="AC41" s="147"/>
      <c r="AD41" s="147"/>
      <c r="AE41" s="147"/>
      <c r="AF41" s="147" t="s">
        <v>128</v>
      </c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</row>
    <row r="42" spans="1:59" ht="22.5" outlineLevel="1">
      <c r="A42" s="171">
        <v>28</v>
      </c>
      <c r="B42" s="172" t="s">
        <v>305</v>
      </c>
      <c r="C42" s="180" t="s">
        <v>306</v>
      </c>
      <c r="D42" s="173" t="s">
        <v>125</v>
      </c>
      <c r="E42" s="174">
        <v>96.736800000000002</v>
      </c>
      <c r="F42" s="175"/>
      <c r="G42" s="176">
        <f>ROUND(E42*F42,2)</f>
        <v>0</v>
      </c>
      <c r="H42" s="175">
        <v>33.15</v>
      </c>
      <c r="I42" s="176">
        <f>ROUND(E42*H42,2)</f>
        <v>3206.82</v>
      </c>
      <c r="J42" s="175">
        <v>13.05</v>
      </c>
      <c r="K42" s="176">
        <f>ROUND(E42*J42,2)</f>
        <v>1262.42</v>
      </c>
      <c r="L42" s="176">
        <v>21</v>
      </c>
      <c r="M42" s="176">
        <f>G42*(1+L42/100)</f>
        <v>0</v>
      </c>
      <c r="N42" s="176">
        <v>0.1012</v>
      </c>
      <c r="O42" s="176">
        <f>ROUND(E42*N42,2)</f>
        <v>9.7899999999999991</v>
      </c>
      <c r="P42" s="176">
        <v>0</v>
      </c>
      <c r="Q42" s="176">
        <f>ROUND(E42*P42,2)</f>
        <v>0</v>
      </c>
      <c r="R42" s="176"/>
      <c r="S42" s="177" t="s">
        <v>126</v>
      </c>
      <c r="T42" s="156">
        <v>2.4E-2</v>
      </c>
      <c r="U42" s="156">
        <f>ROUND(E42*T42,2)</f>
        <v>2.3199999999999998</v>
      </c>
      <c r="V42" s="156"/>
      <c r="W42" s="156" t="s">
        <v>127</v>
      </c>
      <c r="X42" s="147"/>
      <c r="Y42" s="147"/>
      <c r="Z42" s="147"/>
      <c r="AA42" s="147"/>
      <c r="AB42" s="147"/>
      <c r="AC42" s="147"/>
      <c r="AD42" s="147"/>
      <c r="AE42" s="147"/>
      <c r="AF42" s="147" t="s">
        <v>128</v>
      </c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</row>
    <row r="43" spans="1:59" ht="22.5" outlineLevel="1">
      <c r="A43" s="171">
        <v>29</v>
      </c>
      <c r="B43" s="172" t="s">
        <v>307</v>
      </c>
      <c r="C43" s="180" t="s">
        <v>308</v>
      </c>
      <c r="D43" s="173" t="s">
        <v>125</v>
      </c>
      <c r="E43" s="174">
        <v>12.48</v>
      </c>
      <c r="F43" s="175"/>
      <c r="G43" s="176">
        <f>ROUND(E43*F43,2)</f>
        <v>0</v>
      </c>
      <c r="H43" s="175">
        <v>455.68</v>
      </c>
      <c r="I43" s="176">
        <f>ROUND(E43*H43,2)</f>
        <v>5686.89</v>
      </c>
      <c r="J43" s="175">
        <v>320.32</v>
      </c>
      <c r="K43" s="176">
        <f>ROUND(E43*J43,2)</f>
        <v>3997.59</v>
      </c>
      <c r="L43" s="176">
        <v>21</v>
      </c>
      <c r="M43" s="176">
        <f>G43*(1+L43/100)</f>
        <v>0</v>
      </c>
      <c r="N43" s="176">
        <v>0.54</v>
      </c>
      <c r="O43" s="176">
        <f>ROUND(E43*N43,2)</f>
        <v>6.74</v>
      </c>
      <c r="P43" s="176">
        <v>0</v>
      </c>
      <c r="Q43" s="176">
        <f>ROUND(E43*P43,2)</f>
        <v>0</v>
      </c>
      <c r="R43" s="176"/>
      <c r="S43" s="177" t="s">
        <v>126</v>
      </c>
      <c r="T43" s="156">
        <v>0.67200000000000004</v>
      </c>
      <c r="U43" s="156">
        <f>ROUND(E43*T43,2)</f>
        <v>8.39</v>
      </c>
      <c r="V43" s="156"/>
      <c r="W43" s="156" t="s">
        <v>127</v>
      </c>
      <c r="X43" s="147"/>
      <c r="Y43" s="147"/>
      <c r="Z43" s="147"/>
      <c r="AA43" s="147"/>
      <c r="AB43" s="147"/>
      <c r="AC43" s="147"/>
      <c r="AD43" s="147"/>
      <c r="AE43" s="147"/>
      <c r="AF43" s="147" t="s">
        <v>128</v>
      </c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</row>
    <row r="44" spans="1:59">
      <c r="A44" s="158" t="s">
        <v>121</v>
      </c>
      <c r="B44" s="159" t="s">
        <v>73</v>
      </c>
      <c r="C44" s="179" t="s">
        <v>74</v>
      </c>
      <c r="D44" s="160"/>
      <c r="E44" s="161"/>
      <c r="F44" s="162"/>
      <c r="G44" s="162">
        <f>SUMIF(AF45:AF54,"&lt;&gt;NOR",G45:G54)</f>
        <v>0</v>
      </c>
      <c r="H44" s="162"/>
      <c r="I44" s="162">
        <f>SUM(I45:I54)</f>
        <v>4606.18</v>
      </c>
      <c r="J44" s="162"/>
      <c r="K44" s="162">
        <f>SUM(K45:K54)</f>
        <v>20288.669999999998</v>
      </c>
      <c r="L44" s="162"/>
      <c r="M44" s="162">
        <f>SUM(M45:M54)</f>
        <v>0</v>
      </c>
      <c r="N44" s="162"/>
      <c r="O44" s="162">
        <f>SUM(O45:O54)</f>
        <v>0.16</v>
      </c>
      <c r="P44" s="162"/>
      <c r="Q44" s="162">
        <f>SUM(Q45:Q54)</f>
        <v>0</v>
      </c>
      <c r="R44" s="162"/>
      <c r="S44" s="163"/>
      <c r="T44" s="157"/>
      <c r="U44" s="157">
        <f>SUM(U45:U54)</f>
        <v>2.4699999999999998</v>
      </c>
      <c r="V44" s="157"/>
      <c r="W44" s="157"/>
      <c r="AF44" t="s">
        <v>122</v>
      </c>
    </row>
    <row r="45" spans="1:59" outlineLevel="1">
      <c r="A45" s="171">
        <v>30</v>
      </c>
      <c r="B45" s="172" t="s">
        <v>309</v>
      </c>
      <c r="C45" s="180" t="s">
        <v>310</v>
      </c>
      <c r="D45" s="173" t="s">
        <v>187</v>
      </c>
      <c r="E45" s="174">
        <v>18.5</v>
      </c>
      <c r="F45" s="175"/>
      <c r="G45" s="176">
        <f t="shared" ref="G45:G54" si="7">ROUND(E45*F45,2)</f>
        <v>0</v>
      </c>
      <c r="H45" s="175">
        <v>0.12</v>
      </c>
      <c r="I45" s="176">
        <f t="shared" ref="I45:I54" si="8">ROUND(E45*H45,2)</f>
        <v>2.2200000000000002</v>
      </c>
      <c r="J45" s="175">
        <v>29.98</v>
      </c>
      <c r="K45" s="176">
        <f t="shared" ref="K45:K54" si="9">ROUND(E45*J45,2)</f>
        <v>554.63</v>
      </c>
      <c r="L45" s="176">
        <v>21</v>
      </c>
      <c r="M45" s="176">
        <f t="shared" ref="M45:M54" si="10">G45*(1+L45/100)</f>
        <v>0</v>
      </c>
      <c r="N45" s="176">
        <v>0</v>
      </c>
      <c r="O45" s="176">
        <f t="shared" ref="O45:O54" si="11">ROUND(E45*N45,2)</f>
        <v>0</v>
      </c>
      <c r="P45" s="176">
        <v>0</v>
      </c>
      <c r="Q45" s="176">
        <f t="shared" ref="Q45:Q54" si="12">ROUND(E45*P45,2)</f>
        <v>0</v>
      </c>
      <c r="R45" s="176"/>
      <c r="S45" s="177" t="s">
        <v>126</v>
      </c>
      <c r="T45" s="156">
        <v>6.6000000000000003E-2</v>
      </c>
      <c r="U45" s="156">
        <f t="shared" ref="U45:U54" si="13">ROUND(E45*T45,2)</f>
        <v>1.22</v>
      </c>
      <c r="V45" s="156"/>
      <c r="W45" s="156" t="s">
        <v>127</v>
      </c>
      <c r="X45" s="147"/>
      <c r="Y45" s="147"/>
      <c r="Z45" s="147"/>
      <c r="AA45" s="147"/>
      <c r="AB45" s="147"/>
      <c r="AC45" s="147"/>
      <c r="AD45" s="147"/>
      <c r="AE45" s="147"/>
      <c r="AF45" s="147" t="s">
        <v>128</v>
      </c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</row>
    <row r="46" spans="1:59" ht="22.5" outlineLevel="1">
      <c r="A46" s="171">
        <v>31</v>
      </c>
      <c r="B46" s="172" t="s">
        <v>311</v>
      </c>
      <c r="C46" s="180" t="s">
        <v>312</v>
      </c>
      <c r="D46" s="173" t="s">
        <v>155</v>
      </c>
      <c r="E46" s="174">
        <v>2</v>
      </c>
      <c r="F46" s="175"/>
      <c r="G46" s="176">
        <f t="shared" si="7"/>
        <v>0</v>
      </c>
      <c r="H46" s="175">
        <v>0.38</v>
      </c>
      <c r="I46" s="176">
        <f t="shared" si="8"/>
        <v>0.76</v>
      </c>
      <c r="J46" s="175">
        <v>80.52</v>
      </c>
      <c r="K46" s="176">
        <f t="shared" si="9"/>
        <v>161.04</v>
      </c>
      <c r="L46" s="176">
        <v>21</v>
      </c>
      <c r="M46" s="176">
        <f t="shared" si="10"/>
        <v>0</v>
      </c>
      <c r="N46" s="176">
        <v>1.0000000000000001E-5</v>
      </c>
      <c r="O46" s="176">
        <f t="shared" si="11"/>
        <v>0</v>
      </c>
      <c r="P46" s="176">
        <v>0</v>
      </c>
      <c r="Q46" s="176">
        <f t="shared" si="12"/>
        <v>0</v>
      </c>
      <c r="R46" s="176"/>
      <c r="S46" s="177" t="s">
        <v>126</v>
      </c>
      <c r="T46" s="156">
        <v>0.17599999999999999</v>
      </c>
      <c r="U46" s="156">
        <f t="shared" si="13"/>
        <v>0.35</v>
      </c>
      <c r="V46" s="156"/>
      <c r="W46" s="156" t="s">
        <v>127</v>
      </c>
      <c r="X46" s="147"/>
      <c r="Y46" s="147"/>
      <c r="Z46" s="147"/>
      <c r="AA46" s="147"/>
      <c r="AB46" s="147"/>
      <c r="AC46" s="147"/>
      <c r="AD46" s="147"/>
      <c r="AE46" s="147"/>
      <c r="AF46" s="147" t="s">
        <v>128</v>
      </c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</row>
    <row r="47" spans="1:59" outlineLevel="1">
      <c r="A47" s="171">
        <v>32</v>
      </c>
      <c r="B47" s="172" t="s">
        <v>313</v>
      </c>
      <c r="C47" s="180" t="s">
        <v>314</v>
      </c>
      <c r="D47" s="173" t="s">
        <v>155</v>
      </c>
      <c r="E47" s="174">
        <v>1</v>
      </c>
      <c r="F47" s="175"/>
      <c r="G47" s="176">
        <f t="shared" si="7"/>
        <v>0</v>
      </c>
      <c r="H47" s="175">
        <v>0</v>
      </c>
      <c r="I47" s="176">
        <f t="shared" si="8"/>
        <v>0</v>
      </c>
      <c r="J47" s="175">
        <v>573</v>
      </c>
      <c r="K47" s="176">
        <f t="shared" si="9"/>
        <v>573</v>
      </c>
      <c r="L47" s="176">
        <v>21</v>
      </c>
      <c r="M47" s="176">
        <f t="shared" si="10"/>
        <v>0</v>
      </c>
      <c r="N47" s="176">
        <v>0</v>
      </c>
      <c r="O47" s="176">
        <f t="shared" si="11"/>
        <v>0</v>
      </c>
      <c r="P47" s="176">
        <v>0</v>
      </c>
      <c r="Q47" s="176">
        <f t="shared" si="12"/>
        <v>0</v>
      </c>
      <c r="R47" s="176"/>
      <c r="S47" s="177" t="s">
        <v>126</v>
      </c>
      <c r="T47" s="156">
        <v>0.9</v>
      </c>
      <c r="U47" s="156">
        <f t="shared" si="13"/>
        <v>0.9</v>
      </c>
      <c r="V47" s="156"/>
      <c r="W47" s="156" t="s">
        <v>127</v>
      </c>
      <c r="X47" s="147"/>
      <c r="Y47" s="147"/>
      <c r="Z47" s="147"/>
      <c r="AA47" s="147"/>
      <c r="AB47" s="147"/>
      <c r="AC47" s="147"/>
      <c r="AD47" s="147"/>
      <c r="AE47" s="147"/>
      <c r="AF47" s="147" t="s">
        <v>128</v>
      </c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</row>
    <row r="48" spans="1:59" outlineLevel="1">
      <c r="A48" s="171">
        <v>33</v>
      </c>
      <c r="B48" s="172" t="s">
        <v>315</v>
      </c>
      <c r="C48" s="180" t="s">
        <v>316</v>
      </c>
      <c r="D48" s="173" t="s">
        <v>162</v>
      </c>
      <c r="E48" s="174">
        <v>1</v>
      </c>
      <c r="F48" s="175"/>
      <c r="G48" s="176">
        <f t="shared" si="7"/>
        <v>0</v>
      </c>
      <c r="H48" s="175">
        <v>0</v>
      </c>
      <c r="I48" s="176">
        <f t="shared" si="8"/>
        <v>0</v>
      </c>
      <c r="J48" s="175">
        <v>12500</v>
      </c>
      <c r="K48" s="176">
        <f t="shared" si="9"/>
        <v>12500</v>
      </c>
      <c r="L48" s="176">
        <v>21</v>
      </c>
      <c r="M48" s="176">
        <f t="shared" si="10"/>
        <v>0</v>
      </c>
      <c r="N48" s="176">
        <v>0</v>
      </c>
      <c r="O48" s="176">
        <f t="shared" si="11"/>
        <v>0</v>
      </c>
      <c r="P48" s="176">
        <v>0</v>
      </c>
      <c r="Q48" s="176">
        <f t="shared" si="12"/>
        <v>0</v>
      </c>
      <c r="R48" s="176"/>
      <c r="S48" s="177" t="s">
        <v>159</v>
      </c>
      <c r="T48" s="156">
        <v>0</v>
      </c>
      <c r="U48" s="156">
        <f t="shared" si="13"/>
        <v>0</v>
      </c>
      <c r="V48" s="156"/>
      <c r="W48" s="156" t="s">
        <v>127</v>
      </c>
      <c r="X48" s="147"/>
      <c r="Y48" s="147"/>
      <c r="Z48" s="147"/>
      <c r="AA48" s="147"/>
      <c r="AB48" s="147"/>
      <c r="AC48" s="147"/>
      <c r="AD48" s="147"/>
      <c r="AE48" s="147"/>
      <c r="AF48" s="147" t="s">
        <v>128</v>
      </c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</row>
    <row r="49" spans="1:59" outlineLevel="1">
      <c r="A49" s="171">
        <v>34</v>
      </c>
      <c r="B49" s="172" t="s">
        <v>317</v>
      </c>
      <c r="C49" s="180" t="s">
        <v>318</v>
      </c>
      <c r="D49" s="173" t="s">
        <v>162</v>
      </c>
      <c r="E49" s="174">
        <v>1</v>
      </c>
      <c r="F49" s="175"/>
      <c r="G49" s="176">
        <f t="shared" si="7"/>
        <v>0</v>
      </c>
      <c r="H49" s="175">
        <v>0</v>
      </c>
      <c r="I49" s="176">
        <f t="shared" si="8"/>
        <v>0</v>
      </c>
      <c r="J49" s="175">
        <v>6500</v>
      </c>
      <c r="K49" s="176">
        <f t="shared" si="9"/>
        <v>6500</v>
      </c>
      <c r="L49" s="176">
        <v>21</v>
      </c>
      <c r="M49" s="176">
        <f t="shared" si="10"/>
        <v>0</v>
      </c>
      <c r="N49" s="176">
        <v>0</v>
      </c>
      <c r="O49" s="176">
        <f t="shared" si="11"/>
        <v>0</v>
      </c>
      <c r="P49" s="176">
        <v>0</v>
      </c>
      <c r="Q49" s="176">
        <f t="shared" si="12"/>
        <v>0</v>
      </c>
      <c r="R49" s="176"/>
      <c r="S49" s="177" t="s">
        <v>159</v>
      </c>
      <c r="T49" s="156">
        <v>0</v>
      </c>
      <c r="U49" s="156">
        <f t="shared" si="13"/>
        <v>0</v>
      </c>
      <c r="V49" s="156"/>
      <c r="W49" s="156" t="s">
        <v>127</v>
      </c>
      <c r="X49" s="147"/>
      <c r="Y49" s="147"/>
      <c r="Z49" s="147"/>
      <c r="AA49" s="147"/>
      <c r="AB49" s="147"/>
      <c r="AC49" s="147"/>
      <c r="AD49" s="147"/>
      <c r="AE49" s="147"/>
      <c r="AF49" s="147" t="s">
        <v>128</v>
      </c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</row>
    <row r="50" spans="1:59" ht="22.5" outlineLevel="1">
      <c r="A50" s="171">
        <v>35</v>
      </c>
      <c r="B50" s="172" t="s">
        <v>319</v>
      </c>
      <c r="C50" s="180" t="s">
        <v>320</v>
      </c>
      <c r="D50" s="173" t="s">
        <v>155</v>
      </c>
      <c r="E50" s="174">
        <v>2</v>
      </c>
      <c r="F50" s="175"/>
      <c r="G50" s="176">
        <f t="shared" si="7"/>
        <v>0</v>
      </c>
      <c r="H50" s="175">
        <v>141</v>
      </c>
      <c r="I50" s="176">
        <f t="shared" si="8"/>
        <v>282</v>
      </c>
      <c r="J50" s="175">
        <v>0</v>
      </c>
      <c r="K50" s="176">
        <f t="shared" si="9"/>
        <v>0</v>
      </c>
      <c r="L50" s="176">
        <v>21</v>
      </c>
      <c r="M50" s="176">
        <f t="shared" si="10"/>
        <v>0</v>
      </c>
      <c r="N50" s="176">
        <v>1.2999999999999999E-3</v>
      </c>
      <c r="O50" s="176">
        <f t="shared" si="11"/>
        <v>0</v>
      </c>
      <c r="P50" s="176">
        <v>0</v>
      </c>
      <c r="Q50" s="176">
        <f t="shared" si="12"/>
        <v>0</v>
      </c>
      <c r="R50" s="176" t="s">
        <v>148</v>
      </c>
      <c r="S50" s="177" t="s">
        <v>126</v>
      </c>
      <c r="T50" s="156">
        <v>0</v>
      </c>
      <c r="U50" s="156">
        <f t="shared" si="13"/>
        <v>0</v>
      </c>
      <c r="V50" s="156"/>
      <c r="W50" s="156" t="s">
        <v>149</v>
      </c>
      <c r="X50" s="147"/>
      <c r="Y50" s="147"/>
      <c r="Z50" s="147"/>
      <c r="AA50" s="147"/>
      <c r="AB50" s="147"/>
      <c r="AC50" s="147"/>
      <c r="AD50" s="147"/>
      <c r="AE50" s="147"/>
      <c r="AF50" s="147" t="s">
        <v>150</v>
      </c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</row>
    <row r="51" spans="1:59" ht="22.5" outlineLevel="1">
      <c r="A51" s="171">
        <v>36</v>
      </c>
      <c r="B51" s="172" t="s">
        <v>321</v>
      </c>
      <c r="C51" s="180" t="s">
        <v>322</v>
      </c>
      <c r="D51" s="173" t="s">
        <v>155</v>
      </c>
      <c r="E51" s="174">
        <v>9</v>
      </c>
      <c r="F51" s="175"/>
      <c r="G51" s="176">
        <f t="shared" si="7"/>
        <v>0</v>
      </c>
      <c r="H51" s="175">
        <v>403.5</v>
      </c>
      <c r="I51" s="176">
        <f t="shared" si="8"/>
        <v>3631.5</v>
      </c>
      <c r="J51" s="175">
        <v>0</v>
      </c>
      <c r="K51" s="176">
        <f t="shared" si="9"/>
        <v>0</v>
      </c>
      <c r="L51" s="176">
        <v>21</v>
      </c>
      <c r="M51" s="176">
        <f t="shared" si="10"/>
        <v>0</v>
      </c>
      <c r="N51" s="176">
        <v>5.1999999999999998E-3</v>
      </c>
      <c r="O51" s="176">
        <f t="shared" si="11"/>
        <v>0.05</v>
      </c>
      <c r="P51" s="176">
        <v>0</v>
      </c>
      <c r="Q51" s="176">
        <f t="shared" si="12"/>
        <v>0</v>
      </c>
      <c r="R51" s="176" t="s">
        <v>148</v>
      </c>
      <c r="S51" s="177" t="s">
        <v>126</v>
      </c>
      <c r="T51" s="156">
        <v>0</v>
      </c>
      <c r="U51" s="156">
        <f t="shared" si="13"/>
        <v>0</v>
      </c>
      <c r="V51" s="156"/>
      <c r="W51" s="156" t="s">
        <v>149</v>
      </c>
      <c r="X51" s="147"/>
      <c r="Y51" s="147"/>
      <c r="Z51" s="147"/>
      <c r="AA51" s="147"/>
      <c r="AB51" s="147"/>
      <c r="AC51" s="147"/>
      <c r="AD51" s="147"/>
      <c r="AE51" s="147"/>
      <c r="AF51" s="147" t="s">
        <v>150</v>
      </c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</row>
    <row r="52" spans="1:59" outlineLevel="1">
      <c r="A52" s="171">
        <v>37</v>
      </c>
      <c r="B52" s="172" t="s">
        <v>323</v>
      </c>
      <c r="C52" s="180" t="s">
        <v>324</v>
      </c>
      <c r="D52" s="173" t="s">
        <v>155</v>
      </c>
      <c r="E52" s="174">
        <v>1</v>
      </c>
      <c r="F52" s="175"/>
      <c r="G52" s="176">
        <f t="shared" si="7"/>
        <v>0</v>
      </c>
      <c r="H52" s="175">
        <v>150</v>
      </c>
      <c r="I52" s="176">
        <f t="shared" si="8"/>
        <v>150</v>
      </c>
      <c r="J52" s="175">
        <v>0</v>
      </c>
      <c r="K52" s="176">
        <f t="shared" si="9"/>
        <v>0</v>
      </c>
      <c r="L52" s="176">
        <v>21</v>
      </c>
      <c r="M52" s="176">
        <f t="shared" si="10"/>
        <v>0</v>
      </c>
      <c r="N52" s="176">
        <v>9.2000000000000003E-4</v>
      </c>
      <c r="O52" s="176">
        <f t="shared" si="11"/>
        <v>0</v>
      </c>
      <c r="P52" s="176">
        <v>0</v>
      </c>
      <c r="Q52" s="176">
        <f t="shared" si="12"/>
        <v>0</v>
      </c>
      <c r="R52" s="176" t="s">
        <v>148</v>
      </c>
      <c r="S52" s="177" t="s">
        <v>126</v>
      </c>
      <c r="T52" s="156">
        <v>0</v>
      </c>
      <c r="U52" s="156">
        <f t="shared" si="13"/>
        <v>0</v>
      </c>
      <c r="V52" s="156"/>
      <c r="W52" s="156" t="s">
        <v>149</v>
      </c>
      <c r="X52" s="147"/>
      <c r="Y52" s="147"/>
      <c r="Z52" s="147"/>
      <c r="AA52" s="147"/>
      <c r="AB52" s="147"/>
      <c r="AC52" s="147"/>
      <c r="AD52" s="147"/>
      <c r="AE52" s="147"/>
      <c r="AF52" s="147" t="s">
        <v>150</v>
      </c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</row>
    <row r="53" spans="1:59" outlineLevel="1">
      <c r="A53" s="171">
        <v>38</v>
      </c>
      <c r="B53" s="172" t="s">
        <v>325</v>
      </c>
      <c r="C53" s="180" t="s">
        <v>326</v>
      </c>
      <c r="D53" s="173" t="s">
        <v>155</v>
      </c>
      <c r="E53" s="174">
        <v>1</v>
      </c>
      <c r="F53" s="175"/>
      <c r="G53" s="176">
        <f t="shared" si="7"/>
        <v>0</v>
      </c>
      <c r="H53" s="175">
        <v>94.7</v>
      </c>
      <c r="I53" s="176">
        <f t="shared" si="8"/>
        <v>94.7</v>
      </c>
      <c r="J53" s="175">
        <v>0</v>
      </c>
      <c r="K53" s="176">
        <f t="shared" si="9"/>
        <v>0</v>
      </c>
      <c r="L53" s="176">
        <v>21</v>
      </c>
      <c r="M53" s="176">
        <f t="shared" si="10"/>
        <v>0</v>
      </c>
      <c r="N53" s="176">
        <v>4.2999999999999999E-4</v>
      </c>
      <c r="O53" s="176">
        <f t="shared" si="11"/>
        <v>0</v>
      </c>
      <c r="P53" s="176">
        <v>0</v>
      </c>
      <c r="Q53" s="176">
        <f t="shared" si="12"/>
        <v>0</v>
      </c>
      <c r="R53" s="176" t="s">
        <v>148</v>
      </c>
      <c r="S53" s="177" t="s">
        <v>126</v>
      </c>
      <c r="T53" s="156">
        <v>0</v>
      </c>
      <c r="U53" s="156">
        <f t="shared" si="13"/>
        <v>0</v>
      </c>
      <c r="V53" s="156"/>
      <c r="W53" s="156" t="s">
        <v>149</v>
      </c>
      <c r="X53" s="147"/>
      <c r="Y53" s="147"/>
      <c r="Z53" s="147"/>
      <c r="AA53" s="147"/>
      <c r="AB53" s="147"/>
      <c r="AC53" s="147"/>
      <c r="AD53" s="147"/>
      <c r="AE53" s="147"/>
      <c r="AF53" s="147" t="s">
        <v>150</v>
      </c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</row>
    <row r="54" spans="1:59" outlineLevel="1">
      <c r="A54" s="171">
        <v>39</v>
      </c>
      <c r="B54" s="172" t="s">
        <v>327</v>
      </c>
      <c r="C54" s="180" t="s">
        <v>328</v>
      </c>
      <c r="D54" s="173" t="s">
        <v>155</v>
      </c>
      <c r="E54" s="174">
        <v>1</v>
      </c>
      <c r="F54" s="175"/>
      <c r="G54" s="176">
        <f t="shared" si="7"/>
        <v>0</v>
      </c>
      <c r="H54" s="175">
        <v>445</v>
      </c>
      <c r="I54" s="176">
        <f t="shared" si="8"/>
        <v>445</v>
      </c>
      <c r="J54" s="175">
        <v>0</v>
      </c>
      <c r="K54" s="176">
        <f t="shared" si="9"/>
        <v>0</v>
      </c>
      <c r="L54" s="176">
        <v>21</v>
      </c>
      <c r="M54" s="176">
        <f t="shared" si="10"/>
        <v>0</v>
      </c>
      <c r="N54" s="176">
        <v>0.11</v>
      </c>
      <c r="O54" s="176">
        <f t="shared" si="11"/>
        <v>0.11</v>
      </c>
      <c r="P54" s="176">
        <v>0</v>
      </c>
      <c r="Q54" s="176">
        <f t="shared" si="12"/>
        <v>0</v>
      </c>
      <c r="R54" s="176" t="s">
        <v>148</v>
      </c>
      <c r="S54" s="177" t="s">
        <v>126</v>
      </c>
      <c r="T54" s="156">
        <v>0</v>
      </c>
      <c r="U54" s="156">
        <f t="shared" si="13"/>
        <v>0</v>
      </c>
      <c r="V54" s="156"/>
      <c r="W54" s="156" t="s">
        <v>149</v>
      </c>
      <c r="X54" s="147"/>
      <c r="Y54" s="147"/>
      <c r="Z54" s="147"/>
      <c r="AA54" s="147"/>
      <c r="AB54" s="147"/>
      <c r="AC54" s="147"/>
      <c r="AD54" s="147"/>
      <c r="AE54" s="147"/>
      <c r="AF54" s="147" t="s">
        <v>150</v>
      </c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</row>
    <row r="55" spans="1:59">
      <c r="A55" s="158" t="s">
        <v>121</v>
      </c>
      <c r="B55" s="159" t="s">
        <v>77</v>
      </c>
      <c r="C55" s="179" t="s">
        <v>78</v>
      </c>
      <c r="D55" s="160"/>
      <c r="E55" s="161"/>
      <c r="F55" s="162"/>
      <c r="G55" s="162">
        <f>SUMIF(AF56:AF56,"&lt;&gt;NOR",G56:G56)</f>
        <v>0</v>
      </c>
      <c r="H55" s="162"/>
      <c r="I55" s="162">
        <f>SUM(I56:I56)</f>
        <v>0</v>
      </c>
      <c r="J55" s="162"/>
      <c r="K55" s="162">
        <f>SUM(K56:K56)</f>
        <v>19244.22</v>
      </c>
      <c r="L55" s="162"/>
      <c r="M55" s="162">
        <f>SUM(M56:M56)</f>
        <v>0</v>
      </c>
      <c r="N55" s="162"/>
      <c r="O55" s="162">
        <f>SUM(O56:O56)</f>
        <v>0</v>
      </c>
      <c r="P55" s="162"/>
      <c r="Q55" s="162">
        <f>SUM(Q56:Q56)</f>
        <v>0</v>
      </c>
      <c r="R55" s="162"/>
      <c r="S55" s="163"/>
      <c r="T55" s="157"/>
      <c r="U55" s="157">
        <f>SUM(U56:U56)</f>
        <v>33.28</v>
      </c>
      <c r="V55" s="157"/>
      <c r="W55" s="157"/>
      <c r="AF55" t="s">
        <v>122</v>
      </c>
    </row>
    <row r="56" spans="1:59" outlineLevel="1">
      <c r="A56" s="171">
        <v>40</v>
      </c>
      <c r="B56" s="172" t="s">
        <v>329</v>
      </c>
      <c r="C56" s="180" t="s">
        <v>330</v>
      </c>
      <c r="D56" s="173" t="s">
        <v>172</v>
      </c>
      <c r="E56" s="174">
        <v>85.340220000000002</v>
      </c>
      <c r="F56" s="175"/>
      <c r="G56" s="176">
        <f>ROUND(E56*F56,2)</f>
        <v>0</v>
      </c>
      <c r="H56" s="175">
        <v>0</v>
      </c>
      <c r="I56" s="176">
        <f>ROUND(E56*H56,2)</f>
        <v>0</v>
      </c>
      <c r="J56" s="175">
        <v>225.5</v>
      </c>
      <c r="K56" s="176">
        <f>ROUND(E56*J56,2)</f>
        <v>19244.22</v>
      </c>
      <c r="L56" s="176">
        <v>21</v>
      </c>
      <c r="M56" s="176">
        <f>G56*(1+L56/100)</f>
        <v>0</v>
      </c>
      <c r="N56" s="176">
        <v>0</v>
      </c>
      <c r="O56" s="176">
        <f>ROUND(E56*N56,2)</f>
        <v>0</v>
      </c>
      <c r="P56" s="176">
        <v>0</v>
      </c>
      <c r="Q56" s="176">
        <f>ROUND(E56*P56,2)</f>
        <v>0</v>
      </c>
      <c r="R56" s="176"/>
      <c r="S56" s="177" t="s">
        <v>126</v>
      </c>
      <c r="T56" s="156">
        <v>0.39</v>
      </c>
      <c r="U56" s="156">
        <f>ROUND(E56*T56,2)</f>
        <v>33.28</v>
      </c>
      <c r="V56" s="156"/>
      <c r="W56" s="156" t="s">
        <v>173</v>
      </c>
      <c r="X56" s="147"/>
      <c r="Y56" s="147"/>
      <c r="Z56" s="147"/>
      <c r="AA56" s="147"/>
      <c r="AB56" s="147"/>
      <c r="AC56" s="147"/>
      <c r="AD56" s="147"/>
      <c r="AE56" s="147"/>
      <c r="AF56" s="147" t="s">
        <v>174</v>
      </c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</row>
    <row r="57" spans="1:59">
      <c r="A57" s="158" t="s">
        <v>121</v>
      </c>
      <c r="B57" s="159" t="s">
        <v>89</v>
      </c>
      <c r="C57" s="179" t="s">
        <v>90</v>
      </c>
      <c r="D57" s="160"/>
      <c r="E57" s="161"/>
      <c r="F57" s="162"/>
      <c r="G57" s="162">
        <f>SUMIF(AF58:AF61,"&lt;&gt;NOR",G58:G61)</f>
        <v>0</v>
      </c>
      <c r="H57" s="162"/>
      <c r="I57" s="162">
        <f>SUM(I58:I61)</f>
        <v>20152.11</v>
      </c>
      <c r="J57" s="162"/>
      <c r="K57" s="162">
        <f>SUM(K58:K61)</f>
        <v>61242.630000000005</v>
      </c>
      <c r="L57" s="162"/>
      <c r="M57" s="162">
        <f>SUM(M58:M61)</f>
        <v>0</v>
      </c>
      <c r="N57" s="162"/>
      <c r="O57" s="162">
        <f>SUM(O58:O61)</f>
        <v>0.69</v>
      </c>
      <c r="P57" s="162"/>
      <c r="Q57" s="162">
        <f>SUM(Q58:Q61)</f>
        <v>0</v>
      </c>
      <c r="R57" s="162"/>
      <c r="S57" s="163"/>
      <c r="T57" s="157"/>
      <c r="U57" s="157">
        <f>SUM(U58:U61)</f>
        <v>132.18</v>
      </c>
      <c r="V57" s="157"/>
      <c r="W57" s="157"/>
      <c r="AF57" t="s">
        <v>122</v>
      </c>
    </row>
    <row r="58" spans="1:59" outlineLevel="1">
      <c r="A58" s="171">
        <v>41</v>
      </c>
      <c r="B58" s="172" t="s">
        <v>331</v>
      </c>
      <c r="C58" s="180" t="s">
        <v>332</v>
      </c>
      <c r="D58" s="173" t="s">
        <v>333</v>
      </c>
      <c r="E58" s="174">
        <v>587.82101</v>
      </c>
      <c r="F58" s="175"/>
      <c r="G58" s="176">
        <f>ROUND(E58*F58,2)</f>
        <v>0</v>
      </c>
      <c r="H58" s="175">
        <v>10.35</v>
      </c>
      <c r="I58" s="176">
        <f>ROUND(E58*H58,2)</f>
        <v>6083.95</v>
      </c>
      <c r="J58" s="175">
        <v>102.65</v>
      </c>
      <c r="K58" s="176">
        <f>ROUND(E58*J58,2)</f>
        <v>60339.83</v>
      </c>
      <c r="L58" s="176">
        <v>21</v>
      </c>
      <c r="M58" s="176">
        <f>G58*(1+L58/100)</f>
        <v>0</v>
      </c>
      <c r="N58" s="176">
        <v>6.0000000000000002E-5</v>
      </c>
      <c r="O58" s="176">
        <f>ROUND(E58*N58,2)</f>
        <v>0.04</v>
      </c>
      <c r="P58" s="176">
        <v>0</v>
      </c>
      <c r="Q58" s="176">
        <f>ROUND(E58*P58,2)</f>
        <v>0</v>
      </c>
      <c r="R58" s="176"/>
      <c r="S58" s="177" t="s">
        <v>126</v>
      </c>
      <c r="T58" s="156">
        <v>0.221</v>
      </c>
      <c r="U58" s="156">
        <f>ROUND(E58*T58,2)</f>
        <v>129.91</v>
      </c>
      <c r="V58" s="156"/>
      <c r="W58" s="156" t="s">
        <v>127</v>
      </c>
      <c r="X58" s="147"/>
      <c r="Y58" s="147"/>
      <c r="Z58" s="147"/>
      <c r="AA58" s="147"/>
      <c r="AB58" s="147"/>
      <c r="AC58" s="147"/>
      <c r="AD58" s="147"/>
      <c r="AE58" s="147"/>
      <c r="AF58" s="147" t="s">
        <v>128</v>
      </c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</row>
    <row r="59" spans="1:59" outlineLevel="1">
      <c r="A59" s="171">
        <v>42</v>
      </c>
      <c r="B59" s="172" t="s">
        <v>334</v>
      </c>
      <c r="C59" s="180" t="s">
        <v>335</v>
      </c>
      <c r="D59" s="173" t="s">
        <v>172</v>
      </c>
      <c r="E59" s="174">
        <v>0.16153000000000001</v>
      </c>
      <c r="F59" s="175"/>
      <c r="G59" s="176">
        <f>ROUND(E59*F59,2)</f>
        <v>0</v>
      </c>
      <c r="H59" s="175">
        <v>23280</v>
      </c>
      <c r="I59" s="176">
        <f>ROUND(E59*H59,2)</f>
        <v>3760.42</v>
      </c>
      <c r="J59" s="175">
        <v>0</v>
      </c>
      <c r="K59" s="176">
        <f>ROUND(E59*J59,2)</f>
        <v>0</v>
      </c>
      <c r="L59" s="176">
        <v>21</v>
      </c>
      <c r="M59" s="176">
        <f>G59*(1+L59/100)</f>
        <v>0</v>
      </c>
      <c r="N59" s="176">
        <v>1</v>
      </c>
      <c r="O59" s="176">
        <f>ROUND(E59*N59,2)</f>
        <v>0.16</v>
      </c>
      <c r="P59" s="176">
        <v>0</v>
      </c>
      <c r="Q59" s="176">
        <f>ROUND(E59*P59,2)</f>
        <v>0</v>
      </c>
      <c r="R59" s="176" t="s">
        <v>148</v>
      </c>
      <c r="S59" s="177" t="s">
        <v>126</v>
      </c>
      <c r="T59" s="156">
        <v>0</v>
      </c>
      <c r="U59" s="156">
        <f>ROUND(E59*T59,2)</f>
        <v>0</v>
      </c>
      <c r="V59" s="156"/>
      <c r="W59" s="156" t="s">
        <v>149</v>
      </c>
      <c r="X59" s="147"/>
      <c r="Y59" s="147"/>
      <c r="Z59" s="147"/>
      <c r="AA59" s="147"/>
      <c r="AB59" s="147"/>
      <c r="AC59" s="147"/>
      <c r="AD59" s="147"/>
      <c r="AE59" s="147"/>
      <c r="AF59" s="147" t="s">
        <v>150</v>
      </c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</row>
    <row r="60" spans="1:59" outlineLevel="1">
      <c r="A60" s="171">
        <v>43</v>
      </c>
      <c r="B60" s="172" t="s">
        <v>336</v>
      </c>
      <c r="C60" s="180" t="s">
        <v>337</v>
      </c>
      <c r="D60" s="173" t="s">
        <v>172</v>
      </c>
      <c r="E60" s="174">
        <v>0.48507</v>
      </c>
      <c r="F60" s="175"/>
      <c r="G60" s="176">
        <f>ROUND(E60*F60,2)</f>
        <v>0</v>
      </c>
      <c r="H60" s="175">
        <v>21250</v>
      </c>
      <c r="I60" s="176">
        <f>ROUND(E60*H60,2)</f>
        <v>10307.74</v>
      </c>
      <c r="J60" s="175">
        <v>0</v>
      </c>
      <c r="K60" s="176">
        <f>ROUND(E60*J60,2)</f>
        <v>0</v>
      </c>
      <c r="L60" s="176">
        <v>21</v>
      </c>
      <c r="M60" s="176">
        <f>G60*(1+L60/100)</f>
        <v>0</v>
      </c>
      <c r="N60" s="176">
        <v>1</v>
      </c>
      <c r="O60" s="176">
        <f>ROUND(E60*N60,2)</f>
        <v>0.49</v>
      </c>
      <c r="P60" s="176">
        <v>0</v>
      </c>
      <c r="Q60" s="176">
        <f>ROUND(E60*P60,2)</f>
        <v>0</v>
      </c>
      <c r="R60" s="176" t="s">
        <v>148</v>
      </c>
      <c r="S60" s="177" t="s">
        <v>126</v>
      </c>
      <c r="T60" s="156">
        <v>0</v>
      </c>
      <c r="U60" s="156">
        <f>ROUND(E60*T60,2)</f>
        <v>0</v>
      </c>
      <c r="V60" s="156"/>
      <c r="W60" s="156" t="s">
        <v>149</v>
      </c>
      <c r="X60" s="147"/>
      <c r="Y60" s="147"/>
      <c r="Z60" s="147"/>
      <c r="AA60" s="147"/>
      <c r="AB60" s="147"/>
      <c r="AC60" s="147"/>
      <c r="AD60" s="147"/>
      <c r="AE60" s="147"/>
      <c r="AF60" s="147" t="s">
        <v>150</v>
      </c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</row>
    <row r="61" spans="1:59" outlineLevel="1">
      <c r="A61" s="164">
        <v>44</v>
      </c>
      <c r="B61" s="165" t="s">
        <v>338</v>
      </c>
      <c r="C61" s="181" t="s">
        <v>339</v>
      </c>
      <c r="D61" s="166" t="s">
        <v>172</v>
      </c>
      <c r="E61" s="167">
        <v>0.68186999999999998</v>
      </c>
      <c r="F61" s="168"/>
      <c r="G61" s="169">
        <f>ROUND(E61*F61,2)</f>
        <v>0</v>
      </c>
      <c r="H61" s="168">
        <v>0</v>
      </c>
      <c r="I61" s="169">
        <f>ROUND(E61*H61,2)</f>
        <v>0</v>
      </c>
      <c r="J61" s="168">
        <v>1324</v>
      </c>
      <c r="K61" s="169">
        <f>ROUND(E61*J61,2)</f>
        <v>902.8</v>
      </c>
      <c r="L61" s="169">
        <v>21</v>
      </c>
      <c r="M61" s="169">
        <f>G61*(1+L61/100)</f>
        <v>0</v>
      </c>
      <c r="N61" s="169">
        <v>0</v>
      </c>
      <c r="O61" s="169">
        <f>ROUND(E61*N61,2)</f>
        <v>0</v>
      </c>
      <c r="P61" s="169">
        <v>0</v>
      </c>
      <c r="Q61" s="169">
        <f>ROUND(E61*P61,2)</f>
        <v>0</v>
      </c>
      <c r="R61" s="169"/>
      <c r="S61" s="170" t="s">
        <v>126</v>
      </c>
      <c r="T61" s="156">
        <v>3.327</v>
      </c>
      <c r="U61" s="156">
        <f>ROUND(E61*T61,2)</f>
        <v>2.27</v>
      </c>
      <c r="V61" s="156"/>
      <c r="W61" s="156" t="s">
        <v>173</v>
      </c>
      <c r="X61" s="147"/>
      <c r="Y61" s="147"/>
      <c r="Z61" s="147"/>
      <c r="AA61" s="147"/>
      <c r="AB61" s="147"/>
      <c r="AC61" s="147"/>
      <c r="AD61" s="147"/>
      <c r="AE61" s="147"/>
      <c r="AF61" s="147" t="s">
        <v>174</v>
      </c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</row>
    <row r="62" spans="1:59">
      <c r="A62" s="3"/>
      <c r="B62" s="4"/>
      <c r="C62" s="182"/>
      <c r="D62" s="6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AD62">
        <v>15</v>
      </c>
      <c r="AE62">
        <v>21</v>
      </c>
      <c r="AF62" t="s">
        <v>109</v>
      </c>
    </row>
    <row r="63" spans="1:59">
      <c r="A63" s="150"/>
      <c r="B63" s="151" t="s">
        <v>31</v>
      </c>
      <c r="C63" s="183"/>
      <c r="D63" s="152"/>
      <c r="E63" s="153"/>
      <c r="F63" s="153"/>
      <c r="G63" s="178">
        <f>G8+G21+G32+G39+G44+G55+G57</f>
        <v>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AD63">
        <f>SUMIF(L7:L61,AD62,G7:G61)</f>
        <v>0</v>
      </c>
      <c r="AE63">
        <f>SUMIF(L7:L61,AE62,G7:G61)</f>
        <v>0</v>
      </c>
      <c r="AF63" t="s">
        <v>199</v>
      </c>
    </row>
    <row r="64" spans="1:59">
      <c r="A64" s="3"/>
      <c r="B64" s="4"/>
      <c r="C64" s="182"/>
      <c r="D64" s="6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32">
      <c r="A65" s="3"/>
      <c r="B65" s="4"/>
      <c r="C65" s="182"/>
      <c r="D65" s="6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32">
      <c r="A66" s="247" t="s">
        <v>200</v>
      </c>
      <c r="B66" s="247"/>
      <c r="C66" s="248"/>
      <c r="D66" s="6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32">
      <c r="A67" s="249"/>
      <c r="B67" s="250"/>
      <c r="C67" s="251"/>
      <c r="D67" s="250"/>
      <c r="E67" s="250"/>
      <c r="F67" s="250"/>
      <c r="G67" s="25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AF67" t="s">
        <v>201</v>
      </c>
    </row>
    <row r="68" spans="1:32">
      <c r="A68" s="253"/>
      <c r="B68" s="254"/>
      <c r="C68" s="255"/>
      <c r="D68" s="254"/>
      <c r="E68" s="254"/>
      <c r="F68" s="254"/>
      <c r="G68" s="256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32">
      <c r="A69" s="253"/>
      <c r="B69" s="254"/>
      <c r="C69" s="255"/>
      <c r="D69" s="254"/>
      <c r="E69" s="254"/>
      <c r="F69" s="254"/>
      <c r="G69" s="256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32">
      <c r="A70" s="253"/>
      <c r="B70" s="254"/>
      <c r="C70" s="255"/>
      <c r="D70" s="254"/>
      <c r="E70" s="254"/>
      <c r="F70" s="254"/>
      <c r="G70" s="256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32">
      <c r="A71" s="257"/>
      <c r="B71" s="258"/>
      <c r="C71" s="259"/>
      <c r="D71" s="258"/>
      <c r="E71" s="258"/>
      <c r="F71" s="258"/>
      <c r="G71" s="260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32">
      <c r="A72" s="3"/>
      <c r="B72" s="4"/>
      <c r="C72" s="182"/>
      <c r="D72" s="6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32">
      <c r="C73" s="184"/>
      <c r="D73" s="10"/>
      <c r="AF73" t="s">
        <v>202</v>
      </c>
    </row>
    <row r="74" spans="1:32">
      <c r="D74" s="10"/>
    </row>
    <row r="75" spans="1:32">
      <c r="D75" s="10"/>
    </row>
    <row r="76" spans="1:32">
      <c r="D76" s="10"/>
    </row>
    <row r="77" spans="1:32">
      <c r="D77" s="10"/>
    </row>
    <row r="78" spans="1:32">
      <c r="D78" s="10"/>
    </row>
    <row r="79" spans="1:32">
      <c r="D79" s="10"/>
    </row>
    <row r="80" spans="1:32">
      <c r="D80" s="10"/>
    </row>
    <row r="81" spans="4:4">
      <c r="D81" s="10"/>
    </row>
    <row r="82" spans="4:4">
      <c r="D82" s="10"/>
    </row>
    <row r="83" spans="4:4">
      <c r="D83" s="10"/>
    </row>
    <row r="84" spans="4:4">
      <c r="D84" s="10"/>
    </row>
    <row r="85" spans="4:4">
      <c r="D85" s="10"/>
    </row>
    <row r="86" spans="4:4">
      <c r="D86" s="10"/>
    </row>
    <row r="87" spans="4:4">
      <c r="D87" s="10"/>
    </row>
    <row r="88" spans="4:4">
      <c r="D88" s="10"/>
    </row>
    <row r="89" spans="4:4">
      <c r="D89" s="10"/>
    </row>
    <row r="90" spans="4:4">
      <c r="D90" s="10"/>
    </row>
    <row r="91" spans="4:4">
      <c r="D91" s="10"/>
    </row>
    <row r="92" spans="4:4">
      <c r="D92" s="10"/>
    </row>
    <row r="93" spans="4:4">
      <c r="D93" s="10"/>
    </row>
    <row r="94" spans="4:4">
      <c r="D94" s="10"/>
    </row>
    <row r="95" spans="4:4">
      <c r="D95" s="10"/>
    </row>
    <row r="96" spans="4:4">
      <c r="D96" s="10"/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  <row r="106" spans="4:4">
      <c r="D106" s="10"/>
    </row>
    <row r="107" spans="4:4">
      <c r="D107" s="10"/>
    </row>
    <row r="108" spans="4:4">
      <c r="D108" s="10"/>
    </row>
    <row r="109" spans="4:4">
      <c r="D109" s="10"/>
    </row>
    <row r="110" spans="4:4">
      <c r="D110" s="10"/>
    </row>
    <row r="111" spans="4:4">
      <c r="D111" s="10"/>
    </row>
    <row r="112" spans="4:4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mergeCells count="9">
    <mergeCell ref="A67:G71"/>
    <mergeCell ref="C16:G16"/>
    <mergeCell ref="C27:G27"/>
    <mergeCell ref="C37:G37"/>
    <mergeCell ref="A1:G1"/>
    <mergeCell ref="C2:G2"/>
    <mergeCell ref="C3:G3"/>
    <mergeCell ref="C4:G4"/>
    <mergeCell ref="A66:C66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G5000"/>
  <sheetViews>
    <sheetView workbookViewId="0">
      <pane ySplit="7" topLeftCell="A8" activePane="bottomLeft" state="frozen"/>
      <selection pane="bottomLeft" activeCell="F11" sqref="F9:F11"/>
    </sheetView>
  </sheetViews>
  <sheetFormatPr defaultRowHeight="12.75" outlineLevelRow="1"/>
  <cols>
    <col min="1" max="1" width="3.42578125" customWidth="1"/>
    <col min="2" max="2" width="12.5703125" style="121" customWidth="1"/>
    <col min="3" max="3" width="38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8" width="0" hidden="1" customWidth="1"/>
    <col min="20" max="23" width="0" hidden="1" customWidth="1"/>
    <col min="28" max="28" width="0" hidden="1" customWidth="1"/>
    <col min="30" max="40" width="0" hidden="1" customWidth="1"/>
  </cols>
  <sheetData>
    <row r="1" spans="1:59" ht="15.75" customHeight="1">
      <c r="A1" s="240" t="s">
        <v>7</v>
      </c>
      <c r="B1" s="240"/>
      <c r="C1" s="240"/>
      <c r="D1" s="240"/>
      <c r="E1" s="240"/>
      <c r="F1" s="240"/>
      <c r="G1" s="240"/>
      <c r="AF1" t="s">
        <v>97</v>
      </c>
    </row>
    <row r="2" spans="1:59" ht="24.95" customHeight="1">
      <c r="A2" s="139" t="s">
        <v>8</v>
      </c>
      <c r="B2" s="49" t="s">
        <v>41</v>
      </c>
      <c r="C2" s="241" t="s">
        <v>42</v>
      </c>
      <c r="D2" s="242"/>
      <c r="E2" s="242"/>
      <c r="F2" s="242"/>
      <c r="G2" s="243"/>
      <c r="AF2" t="s">
        <v>98</v>
      </c>
    </row>
    <row r="3" spans="1:59" ht="24.95" customHeight="1">
      <c r="A3" s="139" t="s">
        <v>9</v>
      </c>
      <c r="B3" s="49" t="s">
        <v>51</v>
      </c>
      <c r="C3" s="241" t="s">
        <v>52</v>
      </c>
      <c r="D3" s="242"/>
      <c r="E3" s="242"/>
      <c r="F3" s="242"/>
      <c r="G3" s="243"/>
      <c r="AB3" s="121" t="s">
        <v>98</v>
      </c>
      <c r="AF3" t="s">
        <v>99</v>
      </c>
    </row>
    <row r="4" spans="1:59" ht="24.95" customHeight="1">
      <c r="A4" s="140" t="s">
        <v>10</v>
      </c>
      <c r="B4" s="141" t="s">
        <v>41</v>
      </c>
      <c r="C4" s="244" t="s">
        <v>46</v>
      </c>
      <c r="D4" s="245"/>
      <c r="E4" s="245"/>
      <c r="F4" s="245"/>
      <c r="G4" s="246"/>
      <c r="AF4" t="s">
        <v>100</v>
      </c>
    </row>
    <row r="5" spans="1:59">
      <c r="D5" s="10"/>
    </row>
    <row r="6" spans="1:59" ht="38.25">
      <c r="A6" s="143" t="s">
        <v>101</v>
      </c>
      <c r="B6" s="145" t="s">
        <v>102</v>
      </c>
      <c r="C6" s="145" t="s">
        <v>103</v>
      </c>
      <c r="D6" s="144" t="s">
        <v>104</v>
      </c>
      <c r="E6" s="143" t="s">
        <v>105</v>
      </c>
      <c r="F6" s="142" t="s">
        <v>106</v>
      </c>
      <c r="G6" s="143" t="s">
        <v>31</v>
      </c>
      <c r="H6" s="146" t="s">
        <v>32</v>
      </c>
      <c r="I6" s="146" t="s">
        <v>107</v>
      </c>
      <c r="J6" s="146" t="s">
        <v>33</v>
      </c>
      <c r="K6" s="146" t="s">
        <v>108</v>
      </c>
      <c r="L6" s="146" t="s">
        <v>109</v>
      </c>
      <c r="M6" s="146" t="s">
        <v>110</v>
      </c>
      <c r="N6" s="146" t="s">
        <v>111</v>
      </c>
      <c r="O6" s="146" t="s">
        <v>112</v>
      </c>
      <c r="P6" s="146" t="s">
        <v>113</v>
      </c>
      <c r="Q6" s="146" t="s">
        <v>114</v>
      </c>
      <c r="R6" s="146" t="s">
        <v>115</v>
      </c>
      <c r="S6" s="146" t="s">
        <v>116</v>
      </c>
      <c r="T6" s="146" t="s">
        <v>117</v>
      </c>
      <c r="U6" s="146" t="s">
        <v>118</v>
      </c>
      <c r="V6" s="146" t="s">
        <v>119</v>
      </c>
      <c r="W6" s="146" t="s">
        <v>120</v>
      </c>
    </row>
    <row r="7" spans="1:59" hidden="1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</row>
    <row r="8" spans="1:59">
      <c r="A8" s="158" t="s">
        <v>121</v>
      </c>
      <c r="B8" s="159" t="s">
        <v>63</v>
      </c>
      <c r="C8" s="179" t="s">
        <v>64</v>
      </c>
      <c r="D8" s="160"/>
      <c r="E8" s="161"/>
      <c r="F8" s="162"/>
      <c r="G8" s="162">
        <f>SUMIF(AF9:AF11,"&lt;&gt;NOR",G9:G11)</f>
        <v>0</v>
      </c>
      <c r="H8" s="162"/>
      <c r="I8" s="162">
        <f>SUM(I9:I11)</f>
        <v>0</v>
      </c>
      <c r="J8" s="162"/>
      <c r="K8" s="162">
        <f>SUM(K9:K11)</f>
        <v>3598.05</v>
      </c>
      <c r="L8" s="162"/>
      <c r="M8" s="162">
        <f>SUM(M9:M11)</f>
        <v>0</v>
      </c>
      <c r="N8" s="162"/>
      <c r="O8" s="162">
        <f>SUM(O9:O11)</f>
        <v>0</v>
      </c>
      <c r="P8" s="162"/>
      <c r="Q8" s="162">
        <f>SUM(Q9:Q11)</f>
        <v>0</v>
      </c>
      <c r="R8" s="162"/>
      <c r="S8" s="163"/>
      <c r="T8" s="157"/>
      <c r="U8" s="157">
        <f>SUM(U9:U11)</f>
        <v>9.32</v>
      </c>
      <c r="V8" s="157"/>
      <c r="W8" s="157"/>
      <c r="AF8" t="s">
        <v>122</v>
      </c>
    </row>
    <row r="9" spans="1:59" outlineLevel="1">
      <c r="A9" s="171">
        <v>1</v>
      </c>
      <c r="B9" s="172" t="s">
        <v>132</v>
      </c>
      <c r="C9" s="180" t="s">
        <v>133</v>
      </c>
      <c r="D9" s="173" t="s">
        <v>131</v>
      </c>
      <c r="E9" s="174">
        <v>1.7</v>
      </c>
      <c r="F9" s="175"/>
      <c r="G9" s="176">
        <f>ROUND(E9*F9,2)</f>
        <v>0</v>
      </c>
      <c r="H9" s="175">
        <v>0</v>
      </c>
      <c r="I9" s="176">
        <f>ROUND(E9*H9,2)</f>
        <v>0</v>
      </c>
      <c r="J9" s="175">
        <v>1273</v>
      </c>
      <c r="K9" s="176">
        <f>ROUND(E9*J9,2)</f>
        <v>2164.1</v>
      </c>
      <c r="L9" s="176">
        <v>21</v>
      </c>
      <c r="M9" s="176">
        <f>G9*(1+L9/100)</f>
        <v>0</v>
      </c>
      <c r="N9" s="176">
        <v>0</v>
      </c>
      <c r="O9" s="176">
        <f>ROUND(E9*N9,2)</f>
        <v>0</v>
      </c>
      <c r="P9" s="176">
        <v>0</v>
      </c>
      <c r="Q9" s="176">
        <f>ROUND(E9*P9,2)</f>
        <v>0</v>
      </c>
      <c r="R9" s="176"/>
      <c r="S9" s="177" t="s">
        <v>126</v>
      </c>
      <c r="T9" s="156">
        <v>3.5329999999999999</v>
      </c>
      <c r="U9" s="156">
        <f>ROUND(E9*T9,2)</f>
        <v>6.01</v>
      </c>
      <c r="V9" s="156"/>
      <c r="W9" s="156" t="s">
        <v>127</v>
      </c>
      <c r="X9" s="147"/>
      <c r="Y9" s="147"/>
      <c r="Z9" s="147"/>
      <c r="AA9" s="147"/>
      <c r="AB9" s="147"/>
      <c r="AC9" s="147"/>
      <c r="AD9" s="147"/>
      <c r="AE9" s="147"/>
      <c r="AF9" s="147" t="s">
        <v>128</v>
      </c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</row>
    <row r="10" spans="1:59" outlineLevel="1">
      <c r="A10" s="171">
        <v>2</v>
      </c>
      <c r="B10" s="172" t="s">
        <v>205</v>
      </c>
      <c r="C10" s="180" t="s">
        <v>206</v>
      </c>
      <c r="D10" s="173" t="s">
        <v>131</v>
      </c>
      <c r="E10" s="174">
        <v>1.7</v>
      </c>
      <c r="F10" s="175"/>
      <c r="G10" s="176">
        <f>ROUND(E10*F10,2)</f>
        <v>0</v>
      </c>
      <c r="H10" s="175">
        <v>0</v>
      </c>
      <c r="I10" s="176">
        <f>ROUND(E10*H10,2)</f>
        <v>0</v>
      </c>
      <c r="J10" s="175">
        <v>124.5</v>
      </c>
      <c r="K10" s="176">
        <f>ROUND(E10*J10,2)</f>
        <v>211.65</v>
      </c>
      <c r="L10" s="176">
        <v>21</v>
      </c>
      <c r="M10" s="176">
        <f>G10*(1+L10/100)</f>
        <v>0</v>
      </c>
      <c r="N10" s="176">
        <v>0</v>
      </c>
      <c r="O10" s="176">
        <f>ROUND(E10*N10,2)</f>
        <v>0</v>
      </c>
      <c r="P10" s="176">
        <v>0</v>
      </c>
      <c r="Q10" s="176">
        <f>ROUND(E10*P10,2)</f>
        <v>0</v>
      </c>
      <c r="R10" s="176"/>
      <c r="S10" s="177" t="s">
        <v>126</v>
      </c>
      <c r="T10" s="156">
        <v>1.0999999999999999E-2</v>
      </c>
      <c r="U10" s="156">
        <f>ROUND(E10*T10,2)</f>
        <v>0.02</v>
      </c>
      <c r="V10" s="156"/>
      <c r="W10" s="156" t="s">
        <v>127</v>
      </c>
      <c r="X10" s="147"/>
      <c r="Y10" s="147"/>
      <c r="Z10" s="147"/>
      <c r="AA10" s="147"/>
      <c r="AB10" s="147"/>
      <c r="AC10" s="147"/>
      <c r="AD10" s="147"/>
      <c r="AE10" s="147"/>
      <c r="AF10" s="147" t="s">
        <v>128</v>
      </c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</row>
    <row r="11" spans="1:59" outlineLevel="1">
      <c r="A11" s="171">
        <v>3</v>
      </c>
      <c r="B11" s="172" t="s">
        <v>340</v>
      </c>
      <c r="C11" s="180" t="s">
        <v>341</v>
      </c>
      <c r="D11" s="173" t="s">
        <v>131</v>
      </c>
      <c r="E11" s="174">
        <v>1.7</v>
      </c>
      <c r="F11" s="175"/>
      <c r="G11" s="176">
        <f>ROUND(E11*F11,2)</f>
        <v>0</v>
      </c>
      <c r="H11" s="175">
        <v>0</v>
      </c>
      <c r="I11" s="176">
        <f>ROUND(E11*H11,2)</f>
        <v>0</v>
      </c>
      <c r="J11" s="175">
        <v>719</v>
      </c>
      <c r="K11" s="176">
        <f>ROUND(E11*J11,2)</f>
        <v>1222.3</v>
      </c>
      <c r="L11" s="176">
        <v>21</v>
      </c>
      <c r="M11" s="176">
        <f>G11*(1+L11/100)</f>
        <v>0</v>
      </c>
      <c r="N11" s="176">
        <v>0</v>
      </c>
      <c r="O11" s="176">
        <f>ROUND(E11*N11,2)</f>
        <v>0</v>
      </c>
      <c r="P11" s="176">
        <v>0</v>
      </c>
      <c r="Q11" s="176">
        <f>ROUND(E11*P11,2)</f>
        <v>0</v>
      </c>
      <c r="R11" s="176"/>
      <c r="S11" s="177" t="s">
        <v>126</v>
      </c>
      <c r="T11" s="156">
        <v>1.9379999999999999</v>
      </c>
      <c r="U11" s="156">
        <f>ROUND(E11*T11,2)</f>
        <v>3.29</v>
      </c>
      <c r="V11" s="156"/>
      <c r="W11" s="156" t="s">
        <v>127</v>
      </c>
      <c r="X11" s="147"/>
      <c r="Y11" s="147"/>
      <c r="Z11" s="147"/>
      <c r="AA11" s="147"/>
      <c r="AB11" s="147"/>
      <c r="AC11" s="147"/>
      <c r="AD11" s="147"/>
      <c r="AE11" s="147"/>
      <c r="AF11" s="147" t="s">
        <v>128</v>
      </c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</row>
    <row r="12" spans="1:59">
      <c r="A12" s="158" t="s">
        <v>121</v>
      </c>
      <c r="B12" s="159" t="s">
        <v>67</v>
      </c>
      <c r="C12" s="179" t="s">
        <v>68</v>
      </c>
      <c r="D12" s="160"/>
      <c r="E12" s="161"/>
      <c r="F12" s="162"/>
      <c r="G12" s="162">
        <f>SUMIF(AF13:AF13,"&lt;&gt;NOR",G13:G13)</f>
        <v>0</v>
      </c>
      <c r="H12" s="162"/>
      <c r="I12" s="162">
        <f>SUM(I13:I13)</f>
        <v>1696.08</v>
      </c>
      <c r="J12" s="162"/>
      <c r="K12" s="162">
        <f>SUM(K13:K13)</f>
        <v>200.92</v>
      </c>
      <c r="L12" s="162"/>
      <c r="M12" s="162">
        <f>SUM(M13:M13)</f>
        <v>0</v>
      </c>
      <c r="N12" s="162"/>
      <c r="O12" s="162">
        <f>SUM(O13:O13)</f>
        <v>1.77</v>
      </c>
      <c r="P12" s="162"/>
      <c r="Q12" s="162">
        <f>SUM(Q13:Q13)</f>
        <v>0</v>
      </c>
      <c r="R12" s="162"/>
      <c r="S12" s="163"/>
      <c r="T12" s="157"/>
      <c r="U12" s="157">
        <f>SUM(U13:U13)</f>
        <v>0.34</v>
      </c>
      <c r="V12" s="157"/>
      <c r="W12" s="157"/>
      <c r="AF12" t="s">
        <v>122</v>
      </c>
    </row>
    <row r="13" spans="1:59" outlineLevel="1">
      <c r="A13" s="171">
        <v>4</v>
      </c>
      <c r="B13" s="172" t="s">
        <v>342</v>
      </c>
      <c r="C13" s="180" t="s">
        <v>343</v>
      </c>
      <c r="D13" s="173" t="s">
        <v>131</v>
      </c>
      <c r="E13" s="174">
        <v>0.7</v>
      </c>
      <c r="F13" s="175"/>
      <c r="G13" s="176">
        <f>ROUND(E13*F13,2)</f>
        <v>0</v>
      </c>
      <c r="H13" s="175">
        <v>2422.9699999999998</v>
      </c>
      <c r="I13" s="176">
        <f>ROUND(E13*H13,2)</f>
        <v>1696.08</v>
      </c>
      <c r="J13" s="175">
        <v>287.02999999999997</v>
      </c>
      <c r="K13" s="176">
        <f>ROUND(E13*J13,2)</f>
        <v>200.92</v>
      </c>
      <c r="L13" s="176">
        <v>21</v>
      </c>
      <c r="M13" s="176">
        <f>G13*(1+L13/100)</f>
        <v>0</v>
      </c>
      <c r="N13" s="176">
        <v>2.5249999999999999</v>
      </c>
      <c r="O13" s="176">
        <f>ROUND(E13*N13,2)</f>
        <v>1.77</v>
      </c>
      <c r="P13" s="176">
        <v>0</v>
      </c>
      <c r="Q13" s="176">
        <f>ROUND(E13*P13,2)</f>
        <v>0</v>
      </c>
      <c r="R13" s="176"/>
      <c r="S13" s="177" t="s">
        <v>126</v>
      </c>
      <c r="T13" s="156">
        <v>0.48</v>
      </c>
      <c r="U13" s="156">
        <f>ROUND(E13*T13,2)</f>
        <v>0.34</v>
      </c>
      <c r="V13" s="156"/>
      <c r="W13" s="156" t="s">
        <v>127</v>
      </c>
      <c r="X13" s="147"/>
      <c r="Y13" s="147"/>
      <c r="Z13" s="147"/>
      <c r="AA13" s="147"/>
      <c r="AB13" s="147"/>
      <c r="AC13" s="147"/>
      <c r="AD13" s="147"/>
      <c r="AE13" s="147"/>
      <c r="AF13" s="147" t="s">
        <v>128</v>
      </c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</row>
    <row r="14" spans="1:59" ht="25.5">
      <c r="A14" s="158" t="s">
        <v>121</v>
      </c>
      <c r="B14" s="159" t="s">
        <v>75</v>
      </c>
      <c r="C14" s="179" t="s">
        <v>76</v>
      </c>
      <c r="D14" s="160"/>
      <c r="E14" s="161"/>
      <c r="F14" s="162"/>
      <c r="G14" s="162">
        <f>SUMIF(AF15:AF17,"&lt;&gt;NOR",G15:G17)</f>
        <v>0</v>
      </c>
      <c r="H14" s="162"/>
      <c r="I14" s="162">
        <f>SUM(I15:I17)</f>
        <v>0</v>
      </c>
      <c r="J14" s="162"/>
      <c r="K14" s="162">
        <f>SUM(K15:K17)</f>
        <v>126400</v>
      </c>
      <c r="L14" s="162"/>
      <c r="M14" s="162">
        <f>SUM(M15:M17)</f>
        <v>0</v>
      </c>
      <c r="N14" s="162"/>
      <c r="O14" s="162">
        <f>SUM(O15:O17)</f>
        <v>0</v>
      </c>
      <c r="P14" s="162"/>
      <c r="Q14" s="162">
        <f>SUM(Q15:Q17)</f>
        <v>0</v>
      </c>
      <c r="R14" s="162"/>
      <c r="S14" s="163"/>
      <c r="T14" s="157"/>
      <c r="U14" s="157">
        <f>SUM(U15:U17)</f>
        <v>0</v>
      </c>
      <c r="V14" s="157"/>
      <c r="W14" s="157"/>
      <c r="AF14" t="s">
        <v>122</v>
      </c>
    </row>
    <row r="15" spans="1:59" ht="22.5" outlineLevel="1">
      <c r="A15" s="171">
        <v>5</v>
      </c>
      <c r="B15" s="172" t="s">
        <v>156</v>
      </c>
      <c r="C15" s="180" t="s">
        <v>344</v>
      </c>
      <c r="D15" s="173" t="s">
        <v>242</v>
      </c>
      <c r="E15" s="174">
        <v>1</v>
      </c>
      <c r="F15" s="175"/>
      <c r="G15" s="176">
        <f>ROUND(E15*F15,2)</f>
        <v>0</v>
      </c>
      <c r="H15" s="175">
        <v>0</v>
      </c>
      <c r="I15" s="176">
        <f>ROUND(E15*H15,2)</f>
        <v>0</v>
      </c>
      <c r="J15" s="175">
        <v>41200</v>
      </c>
      <c r="K15" s="176">
        <f>ROUND(E15*J15,2)</f>
        <v>41200</v>
      </c>
      <c r="L15" s="176">
        <v>21</v>
      </c>
      <c r="M15" s="176">
        <f>G15*(1+L15/100)</f>
        <v>0</v>
      </c>
      <c r="N15" s="176">
        <v>0</v>
      </c>
      <c r="O15" s="176">
        <f>ROUND(E15*N15,2)</f>
        <v>0</v>
      </c>
      <c r="P15" s="176">
        <v>0</v>
      </c>
      <c r="Q15" s="176">
        <f>ROUND(E15*P15,2)</f>
        <v>0</v>
      </c>
      <c r="R15" s="176"/>
      <c r="S15" s="177" t="s">
        <v>159</v>
      </c>
      <c r="T15" s="156">
        <v>0</v>
      </c>
      <c r="U15" s="156">
        <f>ROUND(E15*T15,2)</f>
        <v>0</v>
      </c>
      <c r="V15" s="156"/>
      <c r="W15" s="156" t="s">
        <v>127</v>
      </c>
      <c r="X15" s="147"/>
      <c r="Y15" s="147"/>
      <c r="Z15" s="147"/>
      <c r="AA15" s="147"/>
      <c r="AB15" s="147"/>
      <c r="AC15" s="147"/>
      <c r="AD15" s="147"/>
      <c r="AE15" s="147"/>
      <c r="AF15" s="147" t="s">
        <v>128</v>
      </c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</row>
    <row r="16" spans="1:59" ht="22.5" outlineLevel="1">
      <c r="A16" s="171">
        <v>6</v>
      </c>
      <c r="B16" s="172" t="s">
        <v>160</v>
      </c>
      <c r="C16" s="180" t="s">
        <v>345</v>
      </c>
      <c r="D16" s="173" t="s">
        <v>242</v>
      </c>
      <c r="E16" s="174">
        <v>1</v>
      </c>
      <c r="F16" s="175"/>
      <c r="G16" s="176">
        <f>ROUND(E16*F16,2)</f>
        <v>0</v>
      </c>
      <c r="H16" s="175">
        <v>0</v>
      </c>
      <c r="I16" s="176">
        <f>ROUND(E16*H16,2)</f>
        <v>0</v>
      </c>
      <c r="J16" s="175">
        <v>18000</v>
      </c>
      <c r="K16" s="176">
        <f>ROUND(E16*J16,2)</f>
        <v>18000</v>
      </c>
      <c r="L16" s="176">
        <v>21</v>
      </c>
      <c r="M16" s="176">
        <f>G16*(1+L16/100)</f>
        <v>0</v>
      </c>
      <c r="N16" s="176">
        <v>0</v>
      </c>
      <c r="O16" s="176">
        <f>ROUND(E16*N16,2)</f>
        <v>0</v>
      </c>
      <c r="P16" s="176">
        <v>0</v>
      </c>
      <c r="Q16" s="176">
        <f>ROUND(E16*P16,2)</f>
        <v>0</v>
      </c>
      <c r="R16" s="176"/>
      <c r="S16" s="177" t="s">
        <v>159</v>
      </c>
      <c r="T16" s="156">
        <v>0</v>
      </c>
      <c r="U16" s="156">
        <f>ROUND(E16*T16,2)</f>
        <v>0</v>
      </c>
      <c r="V16" s="156"/>
      <c r="W16" s="156" t="s">
        <v>127</v>
      </c>
      <c r="X16" s="147"/>
      <c r="Y16" s="147"/>
      <c r="Z16" s="147"/>
      <c r="AA16" s="147"/>
      <c r="AB16" s="147"/>
      <c r="AC16" s="147"/>
      <c r="AD16" s="147"/>
      <c r="AE16" s="147"/>
      <c r="AF16" s="147" t="s">
        <v>128</v>
      </c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</row>
    <row r="17" spans="1:59" ht="22.5" outlineLevel="1">
      <c r="A17" s="164">
        <v>7</v>
      </c>
      <c r="B17" s="165" t="s">
        <v>166</v>
      </c>
      <c r="C17" s="181" t="s">
        <v>346</v>
      </c>
      <c r="D17" s="166" t="s">
        <v>242</v>
      </c>
      <c r="E17" s="167">
        <v>1</v>
      </c>
      <c r="F17" s="168"/>
      <c r="G17" s="169">
        <f>ROUND(E17*F17,2)</f>
        <v>0</v>
      </c>
      <c r="H17" s="168">
        <v>0</v>
      </c>
      <c r="I17" s="169">
        <f>ROUND(E17*H17,2)</f>
        <v>0</v>
      </c>
      <c r="J17" s="168">
        <v>67200</v>
      </c>
      <c r="K17" s="169">
        <f>ROUND(E17*J17,2)</f>
        <v>67200</v>
      </c>
      <c r="L17" s="169">
        <v>21</v>
      </c>
      <c r="M17" s="169">
        <f>G17*(1+L17/100)</f>
        <v>0</v>
      </c>
      <c r="N17" s="169">
        <v>0</v>
      </c>
      <c r="O17" s="169">
        <f>ROUND(E17*N17,2)</f>
        <v>0</v>
      </c>
      <c r="P17" s="169">
        <v>0</v>
      </c>
      <c r="Q17" s="169">
        <f>ROUND(E17*P17,2)</f>
        <v>0</v>
      </c>
      <c r="R17" s="169"/>
      <c r="S17" s="170" t="s">
        <v>159</v>
      </c>
      <c r="T17" s="156">
        <v>0</v>
      </c>
      <c r="U17" s="156">
        <f>ROUND(E17*T17,2)</f>
        <v>0</v>
      </c>
      <c r="V17" s="156"/>
      <c r="W17" s="156" t="s">
        <v>127</v>
      </c>
      <c r="X17" s="147"/>
      <c r="Y17" s="147"/>
      <c r="Z17" s="147"/>
      <c r="AA17" s="147"/>
      <c r="AB17" s="147"/>
      <c r="AC17" s="147"/>
      <c r="AD17" s="147"/>
      <c r="AE17" s="147"/>
      <c r="AF17" s="147" t="s">
        <v>128</v>
      </c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</row>
    <row r="18" spans="1:59">
      <c r="A18" s="3"/>
      <c r="B18" s="4"/>
      <c r="C18" s="182"/>
      <c r="D18" s="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AD18">
        <v>15</v>
      </c>
      <c r="AE18">
        <v>21</v>
      </c>
      <c r="AF18" t="s">
        <v>109</v>
      </c>
    </row>
    <row r="19" spans="1:59">
      <c r="A19" s="150"/>
      <c r="B19" s="151" t="s">
        <v>31</v>
      </c>
      <c r="C19" s="183"/>
      <c r="D19" s="152"/>
      <c r="E19" s="153"/>
      <c r="F19" s="153"/>
      <c r="G19" s="178">
        <f>G8+G12+G14</f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AD19">
        <f>SUMIF(L7:L17,AD18,G7:G17)</f>
        <v>0</v>
      </c>
      <c r="AE19">
        <f>SUMIF(L7:L17,AE18,G7:G17)</f>
        <v>0</v>
      </c>
      <c r="AF19" t="s">
        <v>199</v>
      </c>
    </row>
    <row r="20" spans="1:59">
      <c r="A20" s="3"/>
      <c r="B20" s="4"/>
      <c r="C20" s="182"/>
      <c r="D20" s="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59">
      <c r="A21" s="3"/>
      <c r="B21" s="4"/>
      <c r="C21" s="182"/>
      <c r="D21" s="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59">
      <c r="A22" s="247" t="s">
        <v>200</v>
      </c>
      <c r="B22" s="247"/>
      <c r="C22" s="248"/>
      <c r="D22" s="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59">
      <c r="A23" s="249"/>
      <c r="B23" s="250"/>
      <c r="C23" s="251"/>
      <c r="D23" s="250"/>
      <c r="E23" s="250"/>
      <c r="F23" s="250"/>
      <c r="G23" s="25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AF23" t="s">
        <v>201</v>
      </c>
    </row>
    <row r="24" spans="1:59">
      <c r="A24" s="253"/>
      <c r="B24" s="254"/>
      <c r="C24" s="255"/>
      <c r="D24" s="254"/>
      <c r="E24" s="254"/>
      <c r="F24" s="254"/>
      <c r="G24" s="25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59">
      <c r="A25" s="253"/>
      <c r="B25" s="254"/>
      <c r="C25" s="255"/>
      <c r="D25" s="254"/>
      <c r="E25" s="254"/>
      <c r="F25" s="254"/>
      <c r="G25" s="25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59">
      <c r="A26" s="253"/>
      <c r="B26" s="254"/>
      <c r="C26" s="255"/>
      <c r="D26" s="254"/>
      <c r="E26" s="254"/>
      <c r="F26" s="254"/>
      <c r="G26" s="25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59">
      <c r="A27" s="257"/>
      <c r="B27" s="258"/>
      <c r="C27" s="259"/>
      <c r="D27" s="258"/>
      <c r="E27" s="258"/>
      <c r="F27" s="258"/>
      <c r="G27" s="260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59">
      <c r="A28" s="3"/>
      <c r="B28" s="4"/>
      <c r="C28" s="182"/>
      <c r="D28" s="6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59">
      <c r="C29" s="184"/>
      <c r="D29" s="10"/>
      <c r="AF29" t="s">
        <v>202</v>
      </c>
    </row>
    <row r="30" spans="1:59">
      <c r="D30" s="10"/>
    </row>
    <row r="31" spans="1:59">
      <c r="D31" s="10"/>
    </row>
    <row r="32" spans="1:59">
      <c r="D32" s="10"/>
    </row>
    <row r="33" spans="4:4">
      <c r="D33" s="10"/>
    </row>
    <row r="34" spans="4:4">
      <c r="D34" s="10"/>
    </row>
    <row r="35" spans="4:4">
      <c r="D35" s="10"/>
    </row>
    <row r="36" spans="4:4">
      <c r="D36" s="10"/>
    </row>
    <row r="37" spans="4:4">
      <c r="D37" s="10"/>
    </row>
    <row r="38" spans="4:4">
      <c r="D38" s="10"/>
    </row>
    <row r="39" spans="4:4">
      <c r="D39" s="10"/>
    </row>
    <row r="40" spans="4:4">
      <c r="D40" s="10"/>
    </row>
    <row r="41" spans="4:4">
      <c r="D41" s="10"/>
    </row>
    <row r="42" spans="4:4">
      <c r="D42" s="10"/>
    </row>
    <row r="43" spans="4:4">
      <c r="D43" s="10"/>
    </row>
    <row r="44" spans="4:4">
      <c r="D44" s="10"/>
    </row>
    <row r="45" spans="4:4">
      <c r="D45" s="10"/>
    </row>
    <row r="46" spans="4:4">
      <c r="D46" s="10"/>
    </row>
    <row r="47" spans="4:4">
      <c r="D47" s="10"/>
    </row>
    <row r="48" spans="4:4">
      <c r="D48" s="10"/>
    </row>
    <row r="49" spans="4:4">
      <c r="D49" s="10"/>
    </row>
    <row r="50" spans="4:4">
      <c r="D50" s="10"/>
    </row>
    <row r="51" spans="4:4">
      <c r="D51" s="10"/>
    </row>
    <row r="52" spans="4:4">
      <c r="D52" s="10"/>
    </row>
    <row r="53" spans="4:4">
      <c r="D53" s="10"/>
    </row>
    <row r="54" spans="4:4">
      <c r="D54" s="10"/>
    </row>
    <row r="55" spans="4:4">
      <c r="D55" s="10"/>
    </row>
    <row r="56" spans="4:4">
      <c r="D56" s="10"/>
    </row>
    <row r="57" spans="4:4">
      <c r="D57" s="10"/>
    </row>
    <row r="58" spans="4:4">
      <c r="D58" s="10"/>
    </row>
    <row r="59" spans="4:4">
      <c r="D59" s="10"/>
    </row>
    <row r="60" spans="4:4">
      <c r="D60" s="10"/>
    </row>
    <row r="61" spans="4:4">
      <c r="D61" s="10"/>
    </row>
    <row r="62" spans="4:4">
      <c r="D62" s="10"/>
    </row>
    <row r="63" spans="4:4">
      <c r="D63" s="10"/>
    </row>
    <row r="64" spans="4:4">
      <c r="D64" s="10"/>
    </row>
    <row r="65" spans="4:4">
      <c r="D65" s="10"/>
    </row>
    <row r="66" spans="4:4">
      <c r="D66" s="10"/>
    </row>
    <row r="67" spans="4:4">
      <c r="D67" s="10"/>
    </row>
    <row r="68" spans="4:4">
      <c r="D68" s="10"/>
    </row>
    <row r="69" spans="4:4">
      <c r="D69" s="10"/>
    </row>
    <row r="70" spans="4:4">
      <c r="D70" s="10"/>
    </row>
    <row r="71" spans="4:4">
      <c r="D71" s="10"/>
    </row>
    <row r="72" spans="4:4">
      <c r="D72" s="10"/>
    </row>
    <row r="73" spans="4:4">
      <c r="D73" s="10"/>
    </row>
    <row r="74" spans="4:4">
      <c r="D74" s="10"/>
    </row>
    <row r="75" spans="4:4">
      <c r="D75" s="10"/>
    </row>
    <row r="76" spans="4:4">
      <c r="D76" s="10"/>
    </row>
    <row r="77" spans="4:4">
      <c r="D77" s="10"/>
    </row>
    <row r="78" spans="4:4">
      <c r="D78" s="10"/>
    </row>
    <row r="79" spans="4:4">
      <c r="D79" s="10"/>
    </row>
    <row r="80" spans="4:4">
      <c r="D80" s="10"/>
    </row>
    <row r="81" spans="4:4">
      <c r="D81" s="10"/>
    </row>
    <row r="82" spans="4:4">
      <c r="D82" s="10"/>
    </row>
    <row r="83" spans="4:4">
      <c r="D83" s="10"/>
    </row>
    <row r="84" spans="4:4">
      <c r="D84" s="10"/>
    </row>
    <row r="85" spans="4:4">
      <c r="D85" s="10"/>
    </row>
    <row r="86" spans="4:4">
      <c r="D86" s="10"/>
    </row>
    <row r="87" spans="4:4">
      <c r="D87" s="10"/>
    </row>
    <row r="88" spans="4:4">
      <c r="D88" s="10"/>
    </row>
    <row r="89" spans="4:4">
      <c r="D89" s="10"/>
    </row>
    <row r="90" spans="4:4">
      <c r="D90" s="10"/>
    </row>
    <row r="91" spans="4:4">
      <c r="D91" s="10"/>
    </row>
    <row r="92" spans="4:4">
      <c r="D92" s="10"/>
    </row>
    <row r="93" spans="4:4">
      <c r="D93" s="10"/>
    </row>
    <row r="94" spans="4:4">
      <c r="D94" s="10"/>
    </row>
    <row r="95" spans="4:4">
      <c r="D95" s="10"/>
    </row>
    <row r="96" spans="4:4">
      <c r="D96" s="10"/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  <row r="106" spans="4:4">
      <c r="D106" s="10"/>
    </row>
    <row r="107" spans="4:4">
      <c r="D107" s="10"/>
    </row>
    <row r="108" spans="4:4">
      <c r="D108" s="10"/>
    </row>
    <row r="109" spans="4:4">
      <c r="D109" s="10"/>
    </row>
    <row r="110" spans="4:4">
      <c r="D110" s="10"/>
    </row>
    <row r="111" spans="4:4">
      <c r="D111" s="10"/>
    </row>
    <row r="112" spans="4:4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mergeCells count="6">
    <mergeCell ref="A23:G27"/>
    <mergeCell ref="A1:G1"/>
    <mergeCell ref="C2:G2"/>
    <mergeCell ref="C3:G3"/>
    <mergeCell ref="C4:G4"/>
    <mergeCell ref="A22:C22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G5000"/>
  <sheetViews>
    <sheetView workbookViewId="0">
      <pane ySplit="7" topLeftCell="A35" activePane="bottomLeft" state="frozen"/>
      <selection pane="bottomLeft" activeCell="F63" sqref="F63"/>
    </sheetView>
  </sheetViews>
  <sheetFormatPr defaultRowHeight="12.75" outlineLevelRow="1"/>
  <cols>
    <col min="1" max="1" width="3.42578125" customWidth="1"/>
    <col min="2" max="2" width="12.5703125" style="121" customWidth="1"/>
    <col min="3" max="3" width="38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8" width="0" hidden="1" customWidth="1"/>
    <col min="20" max="23" width="0" hidden="1" customWidth="1"/>
    <col min="28" max="28" width="0" hidden="1" customWidth="1"/>
    <col min="30" max="40" width="0" hidden="1" customWidth="1"/>
  </cols>
  <sheetData>
    <row r="1" spans="1:59" ht="15.75" customHeight="1">
      <c r="A1" s="240" t="s">
        <v>7</v>
      </c>
      <c r="B1" s="240"/>
      <c r="C1" s="240"/>
      <c r="D1" s="240"/>
      <c r="E1" s="240"/>
      <c r="F1" s="240"/>
      <c r="G1" s="240"/>
      <c r="AF1" t="s">
        <v>97</v>
      </c>
    </row>
    <row r="2" spans="1:59" ht="24.95" customHeight="1">
      <c r="A2" s="139" t="s">
        <v>8</v>
      </c>
      <c r="B2" s="49" t="s">
        <v>41</v>
      </c>
      <c r="C2" s="241" t="s">
        <v>42</v>
      </c>
      <c r="D2" s="242"/>
      <c r="E2" s="242"/>
      <c r="F2" s="242"/>
      <c r="G2" s="243"/>
      <c r="AF2" t="s">
        <v>98</v>
      </c>
    </row>
    <row r="3" spans="1:59" ht="24.95" customHeight="1">
      <c r="A3" s="139" t="s">
        <v>9</v>
      </c>
      <c r="B3" s="49" t="s">
        <v>53</v>
      </c>
      <c r="C3" s="241" t="s">
        <v>54</v>
      </c>
      <c r="D3" s="242"/>
      <c r="E3" s="242"/>
      <c r="F3" s="242"/>
      <c r="G3" s="243"/>
      <c r="AB3" s="121" t="s">
        <v>98</v>
      </c>
      <c r="AF3" t="s">
        <v>99</v>
      </c>
    </row>
    <row r="4" spans="1:59" ht="24.95" customHeight="1">
      <c r="A4" s="140" t="s">
        <v>10</v>
      </c>
      <c r="B4" s="141" t="s">
        <v>41</v>
      </c>
      <c r="C4" s="244" t="s">
        <v>46</v>
      </c>
      <c r="D4" s="245"/>
      <c r="E4" s="245"/>
      <c r="F4" s="245"/>
      <c r="G4" s="246"/>
      <c r="AF4" t="s">
        <v>100</v>
      </c>
    </row>
    <row r="5" spans="1:59">
      <c r="D5" s="10"/>
    </row>
    <row r="6" spans="1:59" ht="38.25">
      <c r="A6" s="143" t="s">
        <v>101</v>
      </c>
      <c r="B6" s="145" t="s">
        <v>102</v>
      </c>
      <c r="C6" s="145" t="s">
        <v>103</v>
      </c>
      <c r="D6" s="144" t="s">
        <v>104</v>
      </c>
      <c r="E6" s="143" t="s">
        <v>105</v>
      </c>
      <c r="F6" s="142" t="s">
        <v>106</v>
      </c>
      <c r="G6" s="143" t="s">
        <v>31</v>
      </c>
      <c r="H6" s="146" t="s">
        <v>32</v>
      </c>
      <c r="I6" s="146" t="s">
        <v>107</v>
      </c>
      <c r="J6" s="146" t="s">
        <v>33</v>
      </c>
      <c r="K6" s="146" t="s">
        <v>108</v>
      </c>
      <c r="L6" s="146" t="s">
        <v>109</v>
      </c>
      <c r="M6" s="146" t="s">
        <v>110</v>
      </c>
      <c r="N6" s="146" t="s">
        <v>111</v>
      </c>
      <c r="O6" s="146" t="s">
        <v>112</v>
      </c>
      <c r="P6" s="146" t="s">
        <v>113</v>
      </c>
      <c r="Q6" s="146" t="s">
        <v>114</v>
      </c>
      <c r="R6" s="146" t="s">
        <v>115</v>
      </c>
      <c r="S6" s="146" t="s">
        <v>116</v>
      </c>
      <c r="T6" s="146" t="s">
        <v>117</v>
      </c>
      <c r="U6" s="146" t="s">
        <v>118</v>
      </c>
      <c r="V6" s="146" t="s">
        <v>119</v>
      </c>
      <c r="W6" s="146" t="s">
        <v>120</v>
      </c>
    </row>
    <row r="7" spans="1:59" hidden="1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</row>
    <row r="8" spans="1:59">
      <c r="A8" s="158" t="s">
        <v>121</v>
      </c>
      <c r="B8" s="159" t="s">
        <v>71</v>
      </c>
      <c r="C8" s="179" t="s">
        <v>72</v>
      </c>
      <c r="D8" s="160"/>
      <c r="E8" s="161"/>
      <c r="F8" s="162"/>
      <c r="G8" s="162">
        <f>SUMIF(AF9:AF10,"&lt;&gt;NOR",G9:G10)</f>
        <v>0</v>
      </c>
      <c r="H8" s="162"/>
      <c r="I8" s="162">
        <f>SUM(I9:I10)</f>
        <v>6699.48</v>
      </c>
      <c r="J8" s="162"/>
      <c r="K8" s="162">
        <f>SUM(K9:K10)</f>
        <v>1106.52</v>
      </c>
      <c r="L8" s="162"/>
      <c r="M8" s="162">
        <f>SUM(M9:M10)</f>
        <v>0</v>
      </c>
      <c r="N8" s="162"/>
      <c r="O8" s="162">
        <f>SUM(O9:O10)</f>
        <v>2.73</v>
      </c>
      <c r="P8" s="162"/>
      <c r="Q8" s="162">
        <f>SUM(Q9:Q10)</f>
        <v>0</v>
      </c>
      <c r="R8" s="162"/>
      <c r="S8" s="163"/>
      <c r="T8" s="157"/>
      <c r="U8" s="157">
        <f>SUM(U9:U10)</f>
        <v>1.5</v>
      </c>
      <c r="V8" s="157"/>
      <c r="W8" s="157"/>
      <c r="AF8" t="s">
        <v>122</v>
      </c>
    </row>
    <row r="9" spans="1:59" outlineLevel="1">
      <c r="A9" s="171">
        <v>1</v>
      </c>
      <c r="B9" s="172" t="s">
        <v>347</v>
      </c>
      <c r="C9" s="180" t="s">
        <v>348</v>
      </c>
      <c r="D9" s="173" t="s">
        <v>125</v>
      </c>
      <c r="E9" s="174">
        <v>6</v>
      </c>
      <c r="F9" s="175"/>
      <c r="G9" s="176">
        <f>ROUND(E9*F9,2)</f>
        <v>0</v>
      </c>
      <c r="H9" s="175">
        <v>26.58</v>
      </c>
      <c r="I9" s="176">
        <f>ROUND(E9*H9,2)</f>
        <v>159.47999999999999</v>
      </c>
      <c r="J9" s="175">
        <v>184.42</v>
      </c>
      <c r="K9" s="176">
        <f>ROUND(E9*J9,2)</f>
        <v>1106.52</v>
      </c>
      <c r="L9" s="176">
        <v>21</v>
      </c>
      <c r="M9" s="176">
        <f>G9*(1+L9/100)</f>
        <v>0</v>
      </c>
      <c r="N9" s="176">
        <v>8.3500000000000005E-2</v>
      </c>
      <c r="O9" s="176">
        <f>ROUND(E9*N9,2)</f>
        <v>0.5</v>
      </c>
      <c r="P9" s="176">
        <v>0</v>
      </c>
      <c r="Q9" s="176">
        <f>ROUND(E9*P9,2)</f>
        <v>0</v>
      </c>
      <c r="R9" s="176"/>
      <c r="S9" s="177" t="s">
        <v>126</v>
      </c>
      <c r="T9" s="156">
        <v>0.25</v>
      </c>
      <c r="U9" s="156">
        <f>ROUND(E9*T9,2)</f>
        <v>1.5</v>
      </c>
      <c r="V9" s="156"/>
      <c r="W9" s="156" t="s">
        <v>127</v>
      </c>
      <c r="X9" s="147"/>
      <c r="Y9" s="147"/>
      <c r="Z9" s="147"/>
      <c r="AA9" s="147"/>
      <c r="AB9" s="147"/>
      <c r="AC9" s="147"/>
      <c r="AD9" s="147"/>
      <c r="AE9" s="147"/>
      <c r="AF9" s="147" t="s">
        <v>128</v>
      </c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</row>
    <row r="10" spans="1:59" outlineLevel="1">
      <c r="A10" s="171">
        <v>2</v>
      </c>
      <c r="B10" s="172" t="s">
        <v>349</v>
      </c>
      <c r="C10" s="180" t="s">
        <v>350</v>
      </c>
      <c r="D10" s="173" t="s">
        <v>155</v>
      </c>
      <c r="E10" s="174">
        <v>2</v>
      </c>
      <c r="F10" s="175"/>
      <c r="G10" s="176">
        <f>ROUND(E10*F10,2)</f>
        <v>0</v>
      </c>
      <c r="H10" s="175">
        <v>3270</v>
      </c>
      <c r="I10" s="176">
        <f>ROUND(E10*H10,2)</f>
        <v>6540</v>
      </c>
      <c r="J10" s="175">
        <v>0</v>
      </c>
      <c r="K10" s="176">
        <f>ROUND(E10*J10,2)</f>
        <v>0</v>
      </c>
      <c r="L10" s="176">
        <v>21</v>
      </c>
      <c r="M10" s="176">
        <f>G10*(1+L10/100)</f>
        <v>0</v>
      </c>
      <c r="N10" s="176">
        <v>1.115</v>
      </c>
      <c r="O10" s="176">
        <f>ROUND(E10*N10,2)</f>
        <v>2.23</v>
      </c>
      <c r="P10" s="176">
        <v>0</v>
      </c>
      <c r="Q10" s="176">
        <f>ROUND(E10*P10,2)</f>
        <v>0</v>
      </c>
      <c r="R10" s="176" t="s">
        <v>148</v>
      </c>
      <c r="S10" s="177" t="s">
        <v>126</v>
      </c>
      <c r="T10" s="156">
        <v>0</v>
      </c>
      <c r="U10" s="156">
        <f>ROUND(E10*T10,2)</f>
        <v>0</v>
      </c>
      <c r="V10" s="156"/>
      <c r="W10" s="156" t="s">
        <v>149</v>
      </c>
      <c r="X10" s="147"/>
      <c r="Y10" s="147"/>
      <c r="Z10" s="147"/>
      <c r="AA10" s="147"/>
      <c r="AB10" s="147"/>
      <c r="AC10" s="147"/>
      <c r="AD10" s="147"/>
      <c r="AE10" s="147"/>
      <c r="AF10" s="147" t="s">
        <v>150</v>
      </c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</row>
    <row r="11" spans="1:59">
      <c r="A11" s="158" t="s">
        <v>121</v>
      </c>
      <c r="B11" s="159" t="s">
        <v>79</v>
      </c>
      <c r="C11" s="179" t="s">
        <v>80</v>
      </c>
      <c r="D11" s="160"/>
      <c r="E11" s="161"/>
      <c r="F11" s="162"/>
      <c r="G11" s="162">
        <f>SUMIF(AF12:AF27,"&lt;&gt;NOR",G12:G27)</f>
        <v>0</v>
      </c>
      <c r="H11" s="162"/>
      <c r="I11" s="162">
        <f>SUM(I12:I27)</f>
        <v>5674.04</v>
      </c>
      <c r="J11" s="162"/>
      <c r="K11" s="162">
        <f>SUM(K12:K27)</f>
        <v>2590.91</v>
      </c>
      <c r="L11" s="162"/>
      <c r="M11" s="162">
        <f>SUM(M12:M27)</f>
        <v>0</v>
      </c>
      <c r="N11" s="162"/>
      <c r="O11" s="162">
        <f>SUM(O12:O27)</f>
        <v>0.15000000000000002</v>
      </c>
      <c r="P11" s="162"/>
      <c r="Q11" s="162">
        <f>SUM(Q12:Q27)</f>
        <v>0</v>
      </c>
      <c r="R11" s="162"/>
      <c r="S11" s="163"/>
      <c r="T11" s="157"/>
      <c r="U11" s="157">
        <f>SUM(U12:U27)</f>
        <v>5.39</v>
      </c>
      <c r="V11" s="157"/>
      <c r="W11" s="157"/>
      <c r="AF11" t="s">
        <v>122</v>
      </c>
    </row>
    <row r="12" spans="1:59" ht="22.5" outlineLevel="1">
      <c r="A12" s="171">
        <v>3</v>
      </c>
      <c r="B12" s="172" t="s">
        <v>351</v>
      </c>
      <c r="C12" s="180" t="s">
        <v>352</v>
      </c>
      <c r="D12" s="173" t="s">
        <v>125</v>
      </c>
      <c r="E12" s="174">
        <v>13.311999999999999</v>
      </c>
      <c r="F12" s="175"/>
      <c r="G12" s="176">
        <f>ROUND(E12*F12,2)</f>
        <v>0</v>
      </c>
      <c r="H12" s="175">
        <v>0</v>
      </c>
      <c r="I12" s="176">
        <f>ROUND(E12*H12,2)</f>
        <v>0</v>
      </c>
      <c r="J12" s="175">
        <v>12.2</v>
      </c>
      <c r="K12" s="176">
        <f>ROUND(E12*J12,2)</f>
        <v>162.41</v>
      </c>
      <c r="L12" s="176">
        <v>21</v>
      </c>
      <c r="M12" s="176">
        <f>G12*(1+L12/100)</f>
        <v>0</v>
      </c>
      <c r="N12" s="176">
        <v>0</v>
      </c>
      <c r="O12" s="176">
        <f>ROUND(E12*N12,2)</f>
        <v>0</v>
      </c>
      <c r="P12" s="176">
        <v>0</v>
      </c>
      <c r="Q12" s="176">
        <f>ROUND(E12*P12,2)</f>
        <v>0</v>
      </c>
      <c r="R12" s="176"/>
      <c r="S12" s="177" t="s">
        <v>126</v>
      </c>
      <c r="T12" s="156">
        <v>2.7E-2</v>
      </c>
      <c r="U12" s="156">
        <f>ROUND(E12*T12,2)</f>
        <v>0.36</v>
      </c>
      <c r="V12" s="156"/>
      <c r="W12" s="156" t="s">
        <v>127</v>
      </c>
      <c r="X12" s="147"/>
      <c r="Y12" s="147"/>
      <c r="Z12" s="147"/>
      <c r="AA12" s="147"/>
      <c r="AB12" s="147"/>
      <c r="AC12" s="147"/>
      <c r="AD12" s="147"/>
      <c r="AE12" s="147"/>
      <c r="AF12" s="147" t="s">
        <v>128</v>
      </c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</row>
    <row r="13" spans="1:59" ht="22.5" outlineLevel="1">
      <c r="A13" s="171">
        <v>4</v>
      </c>
      <c r="B13" s="172" t="s">
        <v>353</v>
      </c>
      <c r="C13" s="180" t="s">
        <v>354</v>
      </c>
      <c r="D13" s="173" t="s">
        <v>125</v>
      </c>
      <c r="E13" s="174">
        <v>13.311999999999999</v>
      </c>
      <c r="F13" s="175"/>
      <c r="G13" s="176">
        <f>ROUND(E13*F13,2)</f>
        <v>0</v>
      </c>
      <c r="H13" s="175">
        <v>8.7899999999999991</v>
      </c>
      <c r="I13" s="176">
        <f>ROUND(E13*H13,2)</f>
        <v>117.01</v>
      </c>
      <c r="J13" s="175">
        <v>106.71</v>
      </c>
      <c r="K13" s="176">
        <f>ROUND(E13*J13,2)</f>
        <v>1420.52</v>
      </c>
      <c r="L13" s="176">
        <v>21</v>
      </c>
      <c r="M13" s="176">
        <f>G13*(1+L13/100)</f>
        <v>0</v>
      </c>
      <c r="N13" s="176">
        <v>4.0999999999999999E-4</v>
      </c>
      <c r="O13" s="176">
        <f>ROUND(E13*N13,2)</f>
        <v>0.01</v>
      </c>
      <c r="P13" s="176">
        <v>0</v>
      </c>
      <c r="Q13" s="176">
        <f>ROUND(E13*P13,2)</f>
        <v>0</v>
      </c>
      <c r="R13" s="176"/>
      <c r="S13" s="177" t="s">
        <v>126</v>
      </c>
      <c r="T13" s="156">
        <v>0.216</v>
      </c>
      <c r="U13" s="156">
        <f>ROUND(E13*T13,2)</f>
        <v>2.88</v>
      </c>
      <c r="V13" s="156"/>
      <c r="W13" s="156" t="s">
        <v>127</v>
      </c>
      <c r="X13" s="147"/>
      <c r="Y13" s="147"/>
      <c r="Z13" s="147"/>
      <c r="AA13" s="147"/>
      <c r="AB13" s="147"/>
      <c r="AC13" s="147"/>
      <c r="AD13" s="147"/>
      <c r="AE13" s="147"/>
      <c r="AF13" s="147" t="s">
        <v>128</v>
      </c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</row>
    <row r="14" spans="1:59" outlineLevel="1">
      <c r="A14" s="171">
        <v>5</v>
      </c>
      <c r="B14" s="172" t="s">
        <v>355</v>
      </c>
      <c r="C14" s="180" t="s">
        <v>356</v>
      </c>
      <c r="D14" s="173" t="s">
        <v>125</v>
      </c>
      <c r="E14" s="174">
        <v>13.311999999999999</v>
      </c>
      <c r="F14" s="175"/>
      <c r="G14" s="176">
        <f>ROUND(E14*F14,2)</f>
        <v>0</v>
      </c>
      <c r="H14" s="175">
        <v>1.72</v>
      </c>
      <c r="I14" s="176">
        <f>ROUND(E14*H14,2)</f>
        <v>22.9</v>
      </c>
      <c r="J14" s="175">
        <v>63.08</v>
      </c>
      <c r="K14" s="176">
        <f>ROUND(E14*J14,2)</f>
        <v>839.72</v>
      </c>
      <c r="L14" s="176">
        <v>21</v>
      </c>
      <c r="M14" s="176">
        <f>G14*(1+L14/100)</f>
        <v>0</v>
      </c>
      <c r="N14" s="176">
        <v>3.0000000000000001E-5</v>
      </c>
      <c r="O14" s="176">
        <f>ROUND(E14*N14,2)</f>
        <v>0</v>
      </c>
      <c r="P14" s="176">
        <v>0</v>
      </c>
      <c r="Q14" s="176">
        <f>ROUND(E14*P14,2)</f>
        <v>0</v>
      </c>
      <c r="R14" s="176"/>
      <c r="S14" s="177" t="s">
        <v>126</v>
      </c>
      <c r="T14" s="156">
        <v>0.14000000000000001</v>
      </c>
      <c r="U14" s="156">
        <f>ROUND(E14*T14,2)</f>
        <v>1.86</v>
      </c>
      <c r="V14" s="156"/>
      <c r="W14" s="156" t="s">
        <v>127</v>
      </c>
      <c r="X14" s="147"/>
      <c r="Y14" s="147"/>
      <c r="Z14" s="147"/>
      <c r="AA14" s="147"/>
      <c r="AB14" s="147"/>
      <c r="AC14" s="147"/>
      <c r="AD14" s="147"/>
      <c r="AE14" s="147"/>
      <c r="AF14" s="147" t="s">
        <v>128</v>
      </c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</row>
    <row r="15" spans="1:59" outlineLevel="1">
      <c r="A15" s="164">
        <v>6</v>
      </c>
      <c r="B15" s="165" t="s">
        <v>357</v>
      </c>
      <c r="C15" s="181" t="s">
        <v>358</v>
      </c>
      <c r="D15" s="166" t="s">
        <v>125</v>
      </c>
      <c r="E15" s="167">
        <v>15.3088</v>
      </c>
      <c r="F15" s="168"/>
      <c r="G15" s="169">
        <f>ROUND(E15*F15,2)</f>
        <v>0</v>
      </c>
      <c r="H15" s="168">
        <v>193</v>
      </c>
      <c r="I15" s="169">
        <f>ROUND(E15*H15,2)</f>
        <v>2954.6</v>
      </c>
      <c r="J15" s="168">
        <v>0</v>
      </c>
      <c r="K15" s="169">
        <f>ROUND(E15*J15,2)</f>
        <v>0</v>
      </c>
      <c r="L15" s="169">
        <v>21</v>
      </c>
      <c r="M15" s="169">
        <f>G15*(1+L15/100)</f>
        <v>0</v>
      </c>
      <c r="N15" s="169">
        <v>4.3E-3</v>
      </c>
      <c r="O15" s="169">
        <f>ROUND(E15*N15,2)</f>
        <v>7.0000000000000007E-2</v>
      </c>
      <c r="P15" s="169">
        <v>0</v>
      </c>
      <c r="Q15" s="169">
        <f>ROUND(E15*P15,2)</f>
        <v>0</v>
      </c>
      <c r="R15" s="169" t="s">
        <v>148</v>
      </c>
      <c r="S15" s="170" t="s">
        <v>126</v>
      </c>
      <c r="T15" s="156">
        <v>0</v>
      </c>
      <c r="U15" s="156">
        <f>ROUND(E15*T15,2)</f>
        <v>0</v>
      </c>
      <c r="V15" s="156"/>
      <c r="W15" s="156" t="s">
        <v>149</v>
      </c>
      <c r="X15" s="147"/>
      <c r="Y15" s="147"/>
      <c r="Z15" s="147"/>
      <c r="AA15" s="147"/>
      <c r="AB15" s="147"/>
      <c r="AC15" s="147"/>
      <c r="AD15" s="147"/>
      <c r="AE15" s="147"/>
      <c r="AF15" s="147" t="s">
        <v>150</v>
      </c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</row>
    <row r="16" spans="1:59" outlineLevel="1">
      <c r="A16" s="154"/>
      <c r="B16" s="155"/>
      <c r="C16" s="261" t="s">
        <v>359</v>
      </c>
      <c r="D16" s="262"/>
      <c r="E16" s="262"/>
      <c r="F16" s="262"/>
      <c r="G16" s="262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47"/>
      <c r="Y16" s="147"/>
      <c r="Z16" s="147"/>
      <c r="AA16" s="147"/>
      <c r="AB16" s="147"/>
      <c r="AC16" s="147"/>
      <c r="AD16" s="147"/>
      <c r="AE16" s="147"/>
      <c r="AF16" s="147" t="s">
        <v>164</v>
      </c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</row>
    <row r="17" spans="1:59" outlineLevel="1">
      <c r="A17" s="154"/>
      <c r="B17" s="155"/>
      <c r="C17" s="263" t="s">
        <v>360</v>
      </c>
      <c r="D17" s="264"/>
      <c r="E17" s="264"/>
      <c r="F17" s="264"/>
      <c r="G17" s="264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47"/>
      <c r="Y17" s="147"/>
      <c r="Z17" s="147"/>
      <c r="AA17" s="147"/>
      <c r="AB17" s="147"/>
      <c r="AC17" s="147"/>
      <c r="AD17" s="147"/>
      <c r="AE17" s="147"/>
      <c r="AF17" s="147" t="s">
        <v>164</v>
      </c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</row>
    <row r="18" spans="1:59" outlineLevel="1">
      <c r="A18" s="154"/>
      <c r="B18" s="155"/>
      <c r="C18" s="263" t="s">
        <v>361</v>
      </c>
      <c r="D18" s="264"/>
      <c r="E18" s="264"/>
      <c r="F18" s="264"/>
      <c r="G18" s="264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47"/>
      <c r="Y18" s="147"/>
      <c r="Z18" s="147"/>
      <c r="AA18" s="147"/>
      <c r="AB18" s="147"/>
      <c r="AC18" s="147"/>
      <c r="AD18" s="147"/>
      <c r="AE18" s="147"/>
      <c r="AF18" s="147" t="s">
        <v>164</v>
      </c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</row>
    <row r="19" spans="1:59" outlineLevel="1">
      <c r="A19" s="154"/>
      <c r="B19" s="155"/>
      <c r="C19" s="263" t="s">
        <v>362</v>
      </c>
      <c r="D19" s="264"/>
      <c r="E19" s="264"/>
      <c r="F19" s="264"/>
      <c r="G19" s="264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47"/>
      <c r="Y19" s="147"/>
      <c r="Z19" s="147"/>
      <c r="AA19" s="147"/>
      <c r="AB19" s="147"/>
      <c r="AC19" s="147"/>
      <c r="AD19" s="147"/>
      <c r="AE19" s="147"/>
      <c r="AF19" s="147" t="s">
        <v>164</v>
      </c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</row>
    <row r="20" spans="1:59" outlineLevel="1">
      <c r="A20" s="154"/>
      <c r="B20" s="155"/>
      <c r="C20" s="263" t="s">
        <v>363</v>
      </c>
      <c r="D20" s="264"/>
      <c r="E20" s="264"/>
      <c r="F20" s="264"/>
      <c r="G20" s="264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47"/>
      <c r="Y20" s="147"/>
      <c r="Z20" s="147"/>
      <c r="AA20" s="147"/>
      <c r="AB20" s="147"/>
      <c r="AC20" s="147"/>
      <c r="AD20" s="147"/>
      <c r="AE20" s="147"/>
      <c r="AF20" s="147" t="s">
        <v>164</v>
      </c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</row>
    <row r="21" spans="1:59" outlineLevel="1">
      <c r="A21" s="164">
        <v>7</v>
      </c>
      <c r="B21" s="165" t="s">
        <v>364</v>
      </c>
      <c r="C21" s="181" t="s">
        <v>365</v>
      </c>
      <c r="D21" s="166" t="s">
        <v>125</v>
      </c>
      <c r="E21" s="167">
        <v>15.3088</v>
      </c>
      <c r="F21" s="168"/>
      <c r="G21" s="169">
        <f>ROUND(E21*F21,2)</f>
        <v>0</v>
      </c>
      <c r="H21" s="168">
        <v>168.5</v>
      </c>
      <c r="I21" s="169">
        <f>ROUND(E21*H21,2)</f>
        <v>2579.5300000000002</v>
      </c>
      <c r="J21" s="168">
        <v>0</v>
      </c>
      <c r="K21" s="169">
        <f>ROUND(E21*J21,2)</f>
        <v>0</v>
      </c>
      <c r="L21" s="169">
        <v>21</v>
      </c>
      <c r="M21" s="169">
        <f>G21*(1+L21/100)</f>
        <v>0</v>
      </c>
      <c r="N21" s="169">
        <v>4.4999999999999997E-3</v>
      </c>
      <c r="O21" s="169">
        <f>ROUND(E21*N21,2)</f>
        <v>7.0000000000000007E-2</v>
      </c>
      <c r="P21" s="169">
        <v>0</v>
      </c>
      <c r="Q21" s="169">
        <f>ROUND(E21*P21,2)</f>
        <v>0</v>
      </c>
      <c r="R21" s="169" t="s">
        <v>148</v>
      </c>
      <c r="S21" s="170" t="s">
        <v>126</v>
      </c>
      <c r="T21" s="156">
        <v>0</v>
      </c>
      <c r="U21" s="156">
        <f>ROUND(E21*T21,2)</f>
        <v>0</v>
      </c>
      <c r="V21" s="156"/>
      <c r="W21" s="156" t="s">
        <v>149</v>
      </c>
      <c r="X21" s="147"/>
      <c r="Y21" s="147"/>
      <c r="Z21" s="147"/>
      <c r="AA21" s="147"/>
      <c r="AB21" s="147"/>
      <c r="AC21" s="147"/>
      <c r="AD21" s="147"/>
      <c r="AE21" s="147"/>
      <c r="AF21" s="147" t="s">
        <v>150</v>
      </c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</row>
    <row r="22" spans="1:59" outlineLevel="1">
      <c r="A22" s="154"/>
      <c r="B22" s="155"/>
      <c r="C22" s="261" t="s">
        <v>366</v>
      </c>
      <c r="D22" s="262"/>
      <c r="E22" s="262"/>
      <c r="F22" s="262"/>
      <c r="G22" s="262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47"/>
      <c r="Y22" s="147"/>
      <c r="Z22" s="147"/>
      <c r="AA22" s="147"/>
      <c r="AB22" s="147"/>
      <c r="AC22" s="147"/>
      <c r="AD22" s="147"/>
      <c r="AE22" s="147"/>
      <c r="AF22" s="147" t="s">
        <v>164</v>
      </c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</row>
    <row r="23" spans="1:59" outlineLevel="1">
      <c r="A23" s="154"/>
      <c r="B23" s="155"/>
      <c r="C23" s="263" t="s">
        <v>410</v>
      </c>
      <c r="D23" s="264"/>
      <c r="E23" s="264"/>
      <c r="F23" s="264"/>
      <c r="G23" s="264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47"/>
      <c r="Y23" s="147"/>
      <c r="Z23" s="147"/>
      <c r="AA23" s="147"/>
      <c r="AB23" s="147"/>
      <c r="AC23" s="147"/>
      <c r="AD23" s="147"/>
      <c r="AE23" s="147"/>
      <c r="AF23" s="147" t="s">
        <v>164</v>
      </c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</row>
    <row r="24" spans="1:59" outlineLevel="1">
      <c r="A24" s="154"/>
      <c r="B24" s="155"/>
      <c r="C24" s="263" t="s">
        <v>367</v>
      </c>
      <c r="D24" s="264"/>
      <c r="E24" s="264"/>
      <c r="F24" s="264"/>
      <c r="G24" s="264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47"/>
      <c r="Y24" s="147"/>
      <c r="Z24" s="147"/>
      <c r="AA24" s="147"/>
      <c r="AB24" s="147"/>
      <c r="AC24" s="147"/>
      <c r="AD24" s="147"/>
      <c r="AE24" s="147"/>
      <c r="AF24" s="147" t="s">
        <v>164</v>
      </c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</row>
    <row r="25" spans="1:59" outlineLevel="1">
      <c r="A25" s="154"/>
      <c r="B25" s="155"/>
      <c r="C25" s="263" t="s">
        <v>362</v>
      </c>
      <c r="D25" s="264"/>
      <c r="E25" s="264"/>
      <c r="F25" s="264"/>
      <c r="G25" s="264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47"/>
      <c r="Y25" s="147"/>
      <c r="Z25" s="147"/>
      <c r="AA25" s="147"/>
      <c r="AB25" s="147"/>
      <c r="AC25" s="147"/>
      <c r="AD25" s="147"/>
      <c r="AE25" s="147"/>
      <c r="AF25" s="147" t="s">
        <v>164</v>
      </c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</row>
    <row r="26" spans="1:59" outlineLevel="1">
      <c r="A26" s="154"/>
      <c r="B26" s="155"/>
      <c r="C26" s="263" t="s">
        <v>368</v>
      </c>
      <c r="D26" s="264"/>
      <c r="E26" s="264"/>
      <c r="F26" s="264"/>
      <c r="G26" s="264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47"/>
      <c r="Y26" s="147"/>
      <c r="Z26" s="147"/>
      <c r="AA26" s="147"/>
      <c r="AB26" s="147"/>
      <c r="AC26" s="147"/>
      <c r="AD26" s="147"/>
      <c r="AE26" s="147"/>
      <c r="AF26" s="147" t="s">
        <v>164</v>
      </c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</row>
    <row r="27" spans="1:59" outlineLevel="1">
      <c r="A27" s="171">
        <v>8</v>
      </c>
      <c r="B27" s="172" t="s">
        <v>369</v>
      </c>
      <c r="C27" s="180" t="s">
        <v>370</v>
      </c>
      <c r="D27" s="173" t="s">
        <v>172</v>
      </c>
      <c r="E27" s="174">
        <v>0.14057</v>
      </c>
      <c r="F27" s="175"/>
      <c r="G27" s="176">
        <f>ROUND(E27*F27,2)</f>
        <v>0</v>
      </c>
      <c r="H27" s="175">
        <v>0</v>
      </c>
      <c r="I27" s="176">
        <f>ROUND(E27*H27,2)</f>
        <v>0</v>
      </c>
      <c r="J27" s="175">
        <v>1197</v>
      </c>
      <c r="K27" s="176">
        <f>ROUND(E27*J27,2)</f>
        <v>168.26</v>
      </c>
      <c r="L27" s="176">
        <v>21</v>
      </c>
      <c r="M27" s="176">
        <f>G27*(1+L27/100)</f>
        <v>0</v>
      </c>
      <c r="N27" s="176">
        <v>0</v>
      </c>
      <c r="O27" s="176">
        <f>ROUND(E27*N27,2)</f>
        <v>0</v>
      </c>
      <c r="P27" s="176">
        <v>0</v>
      </c>
      <c r="Q27" s="176">
        <f>ROUND(E27*P27,2)</f>
        <v>0</v>
      </c>
      <c r="R27" s="176"/>
      <c r="S27" s="177" t="s">
        <v>126</v>
      </c>
      <c r="T27" s="156">
        <v>2.048</v>
      </c>
      <c r="U27" s="156">
        <f>ROUND(E27*T27,2)</f>
        <v>0.28999999999999998</v>
      </c>
      <c r="V27" s="156"/>
      <c r="W27" s="156" t="s">
        <v>173</v>
      </c>
      <c r="X27" s="147"/>
      <c r="Y27" s="147"/>
      <c r="Z27" s="147"/>
      <c r="AA27" s="147"/>
      <c r="AB27" s="147"/>
      <c r="AC27" s="147"/>
      <c r="AD27" s="147"/>
      <c r="AE27" s="147"/>
      <c r="AF27" s="147" t="s">
        <v>174</v>
      </c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</row>
    <row r="28" spans="1:59">
      <c r="A28" s="158" t="s">
        <v>121</v>
      </c>
      <c r="B28" s="159" t="s">
        <v>83</v>
      </c>
      <c r="C28" s="179" t="s">
        <v>84</v>
      </c>
      <c r="D28" s="160"/>
      <c r="E28" s="161"/>
      <c r="F28" s="162"/>
      <c r="G28" s="162">
        <f>SUMIF(AF29:AF52,"&lt;&gt;NOR",G29:G52)</f>
        <v>0</v>
      </c>
      <c r="H28" s="162"/>
      <c r="I28" s="162">
        <f>SUM(I29:I52)</f>
        <v>18784.230000000003</v>
      </c>
      <c r="J28" s="162"/>
      <c r="K28" s="162">
        <f>SUM(K29:K52)</f>
        <v>129273.41999999998</v>
      </c>
      <c r="L28" s="162"/>
      <c r="M28" s="162">
        <f>SUM(M29:M52)</f>
        <v>0</v>
      </c>
      <c r="N28" s="162"/>
      <c r="O28" s="162">
        <f>SUM(O29:O52)</f>
        <v>0.9700000000000002</v>
      </c>
      <c r="P28" s="162"/>
      <c r="Q28" s="162">
        <f>SUM(Q29:Q52)</f>
        <v>0</v>
      </c>
      <c r="R28" s="162"/>
      <c r="S28" s="163"/>
      <c r="T28" s="157"/>
      <c r="U28" s="157">
        <f>SUM(U29:U52)</f>
        <v>69.009999999999991</v>
      </c>
      <c r="V28" s="157"/>
      <c r="W28" s="157"/>
      <c r="AF28" t="s">
        <v>122</v>
      </c>
    </row>
    <row r="29" spans="1:59" outlineLevel="1">
      <c r="A29" s="171">
        <v>9</v>
      </c>
      <c r="B29" s="172" t="s">
        <v>175</v>
      </c>
      <c r="C29" s="180" t="s">
        <v>176</v>
      </c>
      <c r="D29" s="173" t="s">
        <v>125</v>
      </c>
      <c r="E29" s="174">
        <v>18.096</v>
      </c>
      <c r="F29" s="175"/>
      <c r="G29" s="176">
        <f t="shared" ref="G29:G40" si="0">ROUND(E29*F29,2)</f>
        <v>0</v>
      </c>
      <c r="H29" s="175">
        <v>0</v>
      </c>
      <c r="I29" s="176">
        <f t="shared" ref="I29:I40" si="1">ROUND(E29*H29,2)</f>
        <v>0</v>
      </c>
      <c r="J29" s="175">
        <v>44.3</v>
      </c>
      <c r="K29" s="176">
        <f t="shared" ref="K29:K40" si="2">ROUND(E29*J29,2)</f>
        <v>801.65</v>
      </c>
      <c r="L29" s="176">
        <v>21</v>
      </c>
      <c r="M29" s="176">
        <f t="shared" ref="M29:M40" si="3">G29*(1+L29/100)</f>
        <v>0</v>
      </c>
      <c r="N29" s="176">
        <v>0</v>
      </c>
      <c r="O29" s="176">
        <f t="shared" ref="O29:O40" si="4">ROUND(E29*N29,2)</f>
        <v>0</v>
      </c>
      <c r="P29" s="176">
        <v>0</v>
      </c>
      <c r="Q29" s="176">
        <f t="shared" ref="Q29:Q40" si="5">ROUND(E29*P29,2)</f>
        <v>0</v>
      </c>
      <c r="R29" s="176"/>
      <c r="S29" s="177" t="s">
        <v>126</v>
      </c>
      <c r="T29" s="156">
        <v>8.2989999999999994E-2</v>
      </c>
      <c r="U29" s="156">
        <f t="shared" ref="U29:U40" si="6">ROUND(E29*T29,2)</f>
        <v>1.5</v>
      </c>
      <c r="V29" s="156"/>
      <c r="W29" s="156" t="s">
        <v>127</v>
      </c>
      <c r="X29" s="147"/>
      <c r="Y29" s="147"/>
      <c r="Z29" s="147"/>
      <c r="AA29" s="147"/>
      <c r="AB29" s="147"/>
      <c r="AC29" s="147"/>
      <c r="AD29" s="147"/>
      <c r="AE29" s="147"/>
      <c r="AF29" s="147" t="s">
        <v>128</v>
      </c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</row>
    <row r="30" spans="1:59" outlineLevel="1">
      <c r="A30" s="171">
        <v>10</v>
      </c>
      <c r="B30" s="172" t="s">
        <v>371</v>
      </c>
      <c r="C30" s="180" t="s">
        <v>372</v>
      </c>
      <c r="D30" s="173" t="s">
        <v>125</v>
      </c>
      <c r="E30" s="174">
        <v>11.571999999999999</v>
      </c>
      <c r="F30" s="175"/>
      <c r="G30" s="176">
        <f t="shared" si="0"/>
        <v>0</v>
      </c>
      <c r="H30" s="175">
        <v>3.7</v>
      </c>
      <c r="I30" s="176">
        <f t="shared" si="1"/>
        <v>42.82</v>
      </c>
      <c r="J30" s="175">
        <v>93.3</v>
      </c>
      <c r="K30" s="176">
        <f t="shared" si="2"/>
        <v>1079.67</v>
      </c>
      <c r="L30" s="176">
        <v>21</v>
      </c>
      <c r="M30" s="176">
        <f t="shared" si="3"/>
        <v>0</v>
      </c>
      <c r="N30" s="176">
        <v>1.6000000000000001E-4</v>
      </c>
      <c r="O30" s="176">
        <f t="shared" si="4"/>
        <v>0</v>
      </c>
      <c r="P30" s="176">
        <v>0</v>
      </c>
      <c r="Q30" s="176">
        <f t="shared" si="5"/>
        <v>0</v>
      </c>
      <c r="R30" s="176"/>
      <c r="S30" s="177" t="s">
        <v>126</v>
      </c>
      <c r="T30" s="156">
        <v>0.17599999999999999</v>
      </c>
      <c r="U30" s="156">
        <f t="shared" si="6"/>
        <v>2.04</v>
      </c>
      <c r="V30" s="156"/>
      <c r="W30" s="156" t="s">
        <v>127</v>
      </c>
      <c r="X30" s="147"/>
      <c r="Y30" s="147"/>
      <c r="Z30" s="147"/>
      <c r="AA30" s="147"/>
      <c r="AB30" s="147"/>
      <c r="AC30" s="147"/>
      <c r="AD30" s="147"/>
      <c r="AE30" s="147"/>
      <c r="AF30" s="147" t="s">
        <v>128</v>
      </c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</row>
    <row r="31" spans="1:59" outlineLevel="1">
      <c r="A31" s="171">
        <v>11</v>
      </c>
      <c r="B31" s="172" t="s">
        <v>373</v>
      </c>
      <c r="C31" s="180" t="s">
        <v>374</v>
      </c>
      <c r="D31" s="173" t="s">
        <v>125</v>
      </c>
      <c r="E31" s="174">
        <v>13.311999999999999</v>
      </c>
      <c r="F31" s="175"/>
      <c r="G31" s="176">
        <f t="shared" si="0"/>
        <v>0</v>
      </c>
      <c r="H31" s="175">
        <v>0</v>
      </c>
      <c r="I31" s="176">
        <f t="shared" si="1"/>
        <v>0</v>
      </c>
      <c r="J31" s="175">
        <v>130</v>
      </c>
      <c r="K31" s="176">
        <f t="shared" si="2"/>
        <v>1730.56</v>
      </c>
      <c r="L31" s="176">
        <v>21</v>
      </c>
      <c r="M31" s="176">
        <f t="shared" si="3"/>
        <v>0</v>
      </c>
      <c r="N31" s="176">
        <v>0</v>
      </c>
      <c r="O31" s="176">
        <f t="shared" si="4"/>
        <v>0</v>
      </c>
      <c r="P31" s="176">
        <v>0</v>
      </c>
      <c r="Q31" s="176">
        <f t="shared" si="5"/>
        <v>0</v>
      </c>
      <c r="R31" s="176"/>
      <c r="S31" s="177" t="s">
        <v>126</v>
      </c>
      <c r="T31" s="156">
        <v>0.27</v>
      </c>
      <c r="U31" s="156">
        <f t="shared" si="6"/>
        <v>3.59</v>
      </c>
      <c r="V31" s="156"/>
      <c r="W31" s="156" t="s">
        <v>127</v>
      </c>
      <c r="X31" s="147"/>
      <c r="Y31" s="147"/>
      <c r="Z31" s="147"/>
      <c r="AA31" s="147"/>
      <c r="AB31" s="147"/>
      <c r="AC31" s="147"/>
      <c r="AD31" s="147"/>
      <c r="AE31" s="147"/>
      <c r="AF31" s="147" t="s">
        <v>128</v>
      </c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</row>
    <row r="32" spans="1:59" outlineLevel="1">
      <c r="A32" s="171">
        <v>12</v>
      </c>
      <c r="B32" s="172" t="s">
        <v>375</v>
      </c>
      <c r="C32" s="180" t="s">
        <v>376</v>
      </c>
      <c r="D32" s="173" t="s">
        <v>131</v>
      </c>
      <c r="E32" s="174">
        <v>0.26623999999999998</v>
      </c>
      <c r="F32" s="175"/>
      <c r="G32" s="176">
        <f t="shared" si="0"/>
        <v>0</v>
      </c>
      <c r="H32" s="175">
        <v>1343</v>
      </c>
      <c r="I32" s="176">
        <f t="shared" si="1"/>
        <v>357.56</v>
      </c>
      <c r="J32" s="175">
        <v>0</v>
      </c>
      <c r="K32" s="176">
        <f t="shared" si="2"/>
        <v>0</v>
      </c>
      <c r="L32" s="176">
        <v>21</v>
      </c>
      <c r="M32" s="176">
        <f t="shared" si="3"/>
        <v>0</v>
      </c>
      <c r="N32" s="176">
        <v>2.3570000000000001E-2</v>
      </c>
      <c r="O32" s="176">
        <f t="shared" si="4"/>
        <v>0.01</v>
      </c>
      <c r="P32" s="176">
        <v>0</v>
      </c>
      <c r="Q32" s="176">
        <f t="shared" si="5"/>
        <v>0</v>
      </c>
      <c r="R32" s="176"/>
      <c r="S32" s="177" t="s">
        <v>126</v>
      </c>
      <c r="T32" s="156">
        <v>0</v>
      </c>
      <c r="U32" s="156">
        <f t="shared" si="6"/>
        <v>0</v>
      </c>
      <c r="V32" s="156"/>
      <c r="W32" s="156" t="s">
        <v>127</v>
      </c>
      <c r="X32" s="147"/>
      <c r="Y32" s="147"/>
      <c r="Z32" s="147"/>
      <c r="AA32" s="147"/>
      <c r="AB32" s="147"/>
      <c r="AC32" s="147"/>
      <c r="AD32" s="147"/>
      <c r="AE32" s="147"/>
      <c r="AF32" s="147" t="s">
        <v>128</v>
      </c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</row>
    <row r="33" spans="1:59" outlineLevel="1">
      <c r="A33" s="171">
        <v>13</v>
      </c>
      <c r="B33" s="172" t="s">
        <v>179</v>
      </c>
      <c r="C33" s="180" t="s">
        <v>180</v>
      </c>
      <c r="D33" s="173" t="s">
        <v>125</v>
      </c>
      <c r="E33" s="174">
        <v>14.336</v>
      </c>
      <c r="F33" s="175"/>
      <c r="G33" s="176">
        <f t="shared" si="0"/>
        <v>0</v>
      </c>
      <c r="H33" s="175">
        <v>0</v>
      </c>
      <c r="I33" s="176">
        <f t="shared" si="1"/>
        <v>0</v>
      </c>
      <c r="J33" s="175">
        <v>182</v>
      </c>
      <c r="K33" s="176">
        <f t="shared" si="2"/>
        <v>2609.15</v>
      </c>
      <c r="L33" s="176">
        <v>21</v>
      </c>
      <c r="M33" s="176">
        <f t="shared" si="3"/>
        <v>0</v>
      </c>
      <c r="N33" s="176">
        <v>0</v>
      </c>
      <c r="O33" s="176">
        <f t="shared" si="4"/>
        <v>0</v>
      </c>
      <c r="P33" s="176">
        <v>0</v>
      </c>
      <c r="Q33" s="176">
        <f t="shared" si="5"/>
        <v>0</v>
      </c>
      <c r="R33" s="176"/>
      <c r="S33" s="177" t="s">
        <v>126</v>
      </c>
      <c r="T33" s="156">
        <v>0.34100000000000003</v>
      </c>
      <c r="U33" s="156">
        <f t="shared" si="6"/>
        <v>4.8899999999999997</v>
      </c>
      <c r="V33" s="156"/>
      <c r="W33" s="156" t="s">
        <v>127</v>
      </c>
      <c r="X33" s="147"/>
      <c r="Y33" s="147"/>
      <c r="Z33" s="147"/>
      <c r="AA33" s="147"/>
      <c r="AB33" s="147"/>
      <c r="AC33" s="147"/>
      <c r="AD33" s="147"/>
      <c r="AE33" s="147"/>
      <c r="AF33" s="147" t="s">
        <v>128</v>
      </c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</row>
    <row r="34" spans="1:59" outlineLevel="1">
      <c r="A34" s="171">
        <v>14</v>
      </c>
      <c r="B34" s="172" t="s">
        <v>377</v>
      </c>
      <c r="C34" s="180" t="s">
        <v>378</v>
      </c>
      <c r="D34" s="173" t="s">
        <v>125</v>
      </c>
      <c r="E34" s="174">
        <v>25.6</v>
      </c>
      <c r="F34" s="175"/>
      <c r="G34" s="176">
        <f t="shared" si="0"/>
        <v>0</v>
      </c>
      <c r="H34" s="175">
        <v>0</v>
      </c>
      <c r="I34" s="176">
        <f t="shared" si="1"/>
        <v>0</v>
      </c>
      <c r="J34" s="175">
        <v>144</v>
      </c>
      <c r="K34" s="176">
        <f t="shared" si="2"/>
        <v>3686.4</v>
      </c>
      <c r="L34" s="176">
        <v>21</v>
      </c>
      <c r="M34" s="176">
        <f t="shared" si="3"/>
        <v>0</v>
      </c>
      <c r="N34" s="176">
        <v>0</v>
      </c>
      <c r="O34" s="176">
        <f t="shared" si="4"/>
        <v>0</v>
      </c>
      <c r="P34" s="176">
        <v>0</v>
      </c>
      <c r="Q34" s="176">
        <f t="shared" si="5"/>
        <v>0</v>
      </c>
      <c r="R34" s="176"/>
      <c r="S34" s="177" t="s">
        <v>126</v>
      </c>
      <c r="T34" s="156">
        <v>0.29899999999999999</v>
      </c>
      <c r="U34" s="156">
        <f t="shared" si="6"/>
        <v>7.65</v>
      </c>
      <c r="V34" s="156"/>
      <c r="W34" s="156" t="s">
        <v>127</v>
      </c>
      <c r="X34" s="147"/>
      <c r="Y34" s="147"/>
      <c r="Z34" s="147"/>
      <c r="AA34" s="147"/>
      <c r="AB34" s="147"/>
      <c r="AC34" s="147"/>
      <c r="AD34" s="147"/>
      <c r="AE34" s="147"/>
      <c r="AF34" s="147" t="s">
        <v>128</v>
      </c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</row>
    <row r="35" spans="1:59" outlineLevel="1">
      <c r="A35" s="171">
        <v>15</v>
      </c>
      <c r="B35" s="172" t="s">
        <v>183</v>
      </c>
      <c r="C35" s="180" t="s">
        <v>184</v>
      </c>
      <c r="D35" s="173" t="s">
        <v>131</v>
      </c>
      <c r="E35" s="174">
        <v>0.43008000000000002</v>
      </c>
      <c r="F35" s="175"/>
      <c r="G35" s="176">
        <f t="shared" si="0"/>
        <v>0</v>
      </c>
      <c r="H35" s="175">
        <v>184.5</v>
      </c>
      <c r="I35" s="176">
        <f t="shared" si="1"/>
        <v>79.349999999999994</v>
      </c>
      <c r="J35" s="175">
        <v>0</v>
      </c>
      <c r="K35" s="176">
        <f t="shared" si="2"/>
        <v>0</v>
      </c>
      <c r="L35" s="176">
        <v>21</v>
      </c>
      <c r="M35" s="176">
        <f t="shared" si="3"/>
        <v>0</v>
      </c>
      <c r="N35" s="176">
        <v>2.9499999999999999E-3</v>
      </c>
      <c r="O35" s="176">
        <f t="shared" si="4"/>
        <v>0</v>
      </c>
      <c r="P35" s="176">
        <v>0</v>
      </c>
      <c r="Q35" s="176">
        <f t="shared" si="5"/>
        <v>0</v>
      </c>
      <c r="R35" s="176"/>
      <c r="S35" s="177" t="s">
        <v>126</v>
      </c>
      <c r="T35" s="156">
        <v>0</v>
      </c>
      <c r="U35" s="156">
        <f t="shared" si="6"/>
        <v>0</v>
      </c>
      <c r="V35" s="156"/>
      <c r="W35" s="156" t="s">
        <v>127</v>
      </c>
      <c r="X35" s="147"/>
      <c r="Y35" s="147"/>
      <c r="Z35" s="147"/>
      <c r="AA35" s="147"/>
      <c r="AB35" s="147"/>
      <c r="AC35" s="147"/>
      <c r="AD35" s="147"/>
      <c r="AE35" s="147"/>
      <c r="AF35" s="147" t="s">
        <v>128</v>
      </c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</row>
    <row r="36" spans="1:59" outlineLevel="1">
      <c r="A36" s="171">
        <v>16</v>
      </c>
      <c r="B36" s="172" t="s">
        <v>185</v>
      </c>
      <c r="C36" s="180" t="s">
        <v>186</v>
      </c>
      <c r="D36" s="173" t="s">
        <v>187</v>
      </c>
      <c r="E36" s="174">
        <v>62.4</v>
      </c>
      <c r="F36" s="175"/>
      <c r="G36" s="176">
        <f t="shared" si="0"/>
        <v>0</v>
      </c>
      <c r="H36" s="175">
        <v>6.85</v>
      </c>
      <c r="I36" s="176">
        <f t="shared" si="1"/>
        <v>427.44</v>
      </c>
      <c r="J36" s="175">
        <v>389.65</v>
      </c>
      <c r="K36" s="176">
        <f t="shared" si="2"/>
        <v>24314.16</v>
      </c>
      <c r="L36" s="176">
        <v>21</v>
      </c>
      <c r="M36" s="176">
        <f t="shared" si="3"/>
        <v>0</v>
      </c>
      <c r="N36" s="176">
        <v>2.5500000000000002E-3</v>
      </c>
      <c r="O36" s="176">
        <f t="shared" si="4"/>
        <v>0.16</v>
      </c>
      <c r="P36" s="176">
        <v>0</v>
      </c>
      <c r="Q36" s="176">
        <f t="shared" si="5"/>
        <v>0</v>
      </c>
      <c r="R36" s="176"/>
      <c r="S36" s="177" t="s">
        <v>126</v>
      </c>
      <c r="T36" s="156">
        <v>0.67900000000000005</v>
      </c>
      <c r="U36" s="156">
        <f t="shared" si="6"/>
        <v>42.37</v>
      </c>
      <c r="V36" s="156"/>
      <c r="W36" s="156" t="s">
        <v>127</v>
      </c>
      <c r="X36" s="147"/>
      <c r="Y36" s="147"/>
      <c r="Z36" s="147"/>
      <c r="AA36" s="147"/>
      <c r="AB36" s="147"/>
      <c r="AC36" s="147"/>
      <c r="AD36" s="147"/>
      <c r="AE36" s="147"/>
      <c r="AF36" s="147" t="s">
        <v>128</v>
      </c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</row>
    <row r="37" spans="1:59" outlineLevel="1">
      <c r="A37" s="171">
        <v>17</v>
      </c>
      <c r="B37" s="172" t="s">
        <v>188</v>
      </c>
      <c r="C37" s="180" t="s">
        <v>189</v>
      </c>
      <c r="D37" s="173" t="s">
        <v>131</v>
      </c>
      <c r="E37" s="174">
        <v>0.39935999999999999</v>
      </c>
      <c r="F37" s="175"/>
      <c r="G37" s="176">
        <f t="shared" si="0"/>
        <v>0</v>
      </c>
      <c r="H37" s="175">
        <v>831</v>
      </c>
      <c r="I37" s="176">
        <f t="shared" si="1"/>
        <v>331.87</v>
      </c>
      <c r="J37" s="175">
        <v>0</v>
      </c>
      <c r="K37" s="176">
        <f t="shared" si="2"/>
        <v>0</v>
      </c>
      <c r="L37" s="176">
        <v>21</v>
      </c>
      <c r="M37" s="176">
        <f t="shared" si="3"/>
        <v>0</v>
      </c>
      <c r="N37" s="176">
        <v>2.9100000000000001E-2</v>
      </c>
      <c r="O37" s="176">
        <f t="shared" si="4"/>
        <v>0.01</v>
      </c>
      <c r="P37" s="176">
        <v>0</v>
      </c>
      <c r="Q37" s="176">
        <f t="shared" si="5"/>
        <v>0</v>
      </c>
      <c r="R37" s="176"/>
      <c r="S37" s="177" t="s">
        <v>126</v>
      </c>
      <c r="T37" s="156">
        <v>0</v>
      </c>
      <c r="U37" s="156">
        <f t="shared" si="6"/>
        <v>0</v>
      </c>
      <c r="V37" s="156"/>
      <c r="W37" s="156" t="s">
        <v>127</v>
      </c>
      <c r="X37" s="147"/>
      <c r="Y37" s="147"/>
      <c r="Z37" s="147"/>
      <c r="AA37" s="147"/>
      <c r="AB37" s="147"/>
      <c r="AC37" s="147"/>
      <c r="AD37" s="147"/>
      <c r="AE37" s="147"/>
      <c r="AF37" s="147" t="s">
        <v>128</v>
      </c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</row>
    <row r="38" spans="1:59" outlineLevel="1">
      <c r="A38" s="171">
        <v>18</v>
      </c>
      <c r="B38" s="172" t="s">
        <v>379</v>
      </c>
      <c r="C38" s="180" t="s">
        <v>380</v>
      </c>
      <c r="D38" s="173" t="s">
        <v>187</v>
      </c>
      <c r="E38" s="174">
        <v>30.6</v>
      </c>
      <c r="F38" s="175"/>
      <c r="G38" s="176">
        <f t="shared" si="0"/>
        <v>0</v>
      </c>
      <c r="H38" s="175">
        <v>7.34</v>
      </c>
      <c r="I38" s="176">
        <f t="shared" si="1"/>
        <v>224.6</v>
      </c>
      <c r="J38" s="175">
        <v>80.36</v>
      </c>
      <c r="K38" s="176">
        <f t="shared" si="2"/>
        <v>2459.02</v>
      </c>
      <c r="L38" s="176">
        <v>21</v>
      </c>
      <c r="M38" s="176">
        <f t="shared" si="3"/>
        <v>0</v>
      </c>
      <c r="N38" s="176">
        <v>1.8000000000000001E-4</v>
      </c>
      <c r="O38" s="176">
        <f t="shared" si="4"/>
        <v>0.01</v>
      </c>
      <c r="P38" s="176">
        <v>0</v>
      </c>
      <c r="Q38" s="176">
        <f t="shared" si="5"/>
        <v>0</v>
      </c>
      <c r="R38" s="176"/>
      <c r="S38" s="177" t="s">
        <v>126</v>
      </c>
      <c r="T38" s="156">
        <v>0.17249999999999999</v>
      </c>
      <c r="U38" s="156">
        <f t="shared" si="6"/>
        <v>5.28</v>
      </c>
      <c r="V38" s="156"/>
      <c r="W38" s="156" t="s">
        <v>127</v>
      </c>
      <c r="X38" s="147"/>
      <c r="Y38" s="147"/>
      <c r="Z38" s="147"/>
      <c r="AA38" s="147"/>
      <c r="AB38" s="147"/>
      <c r="AC38" s="147"/>
      <c r="AD38" s="147"/>
      <c r="AE38" s="147"/>
      <c r="AF38" s="147" t="s">
        <v>128</v>
      </c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</row>
    <row r="39" spans="1:59" ht="22.5" outlineLevel="1">
      <c r="A39" s="171">
        <v>19</v>
      </c>
      <c r="B39" s="172" t="s">
        <v>245</v>
      </c>
      <c r="C39" s="180" t="s">
        <v>381</v>
      </c>
      <c r="D39" s="173" t="s">
        <v>162</v>
      </c>
      <c r="E39" s="174">
        <v>10</v>
      </c>
      <c r="F39" s="175"/>
      <c r="G39" s="176">
        <f t="shared" si="0"/>
        <v>0</v>
      </c>
      <c r="H39" s="175">
        <v>0</v>
      </c>
      <c r="I39" s="176">
        <f t="shared" si="1"/>
        <v>0</v>
      </c>
      <c r="J39" s="175">
        <v>380</v>
      </c>
      <c r="K39" s="176">
        <f t="shared" si="2"/>
        <v>3800</v>
      </c>
      <c r="L39" s="176">
        <v>21</v>
      </c>
      <c r="M39" s="176">
        <f t="shared" si="3"/>
        <v>0</v>
      </c>
      <c r="N39" s="176">
        <v>0</v>
      </c>
      <c r="O39" s="176">
        <f t="shared" si="4"/>
        <v>0</v>
      </c>
      <c r="P39" s="176">
        <v>0</v>
      </c>
      <c r="Q39" s="176">
        <f t="shared" si="5"/>
        <v>0</v>
      </c>
      <c r="R39" s="176"/>
      <c r="S39" s="177" t="s">
        <v>159</v>
      </c>
      <c r="T39" s="156">
        <v>0</v>
      </c>
      <c r="U39" s="156">
        <f t="shared" si="6"/>
        <v>0</v>
      </c>
      <c r="V39" s="156"/>
      <c r="W39" s="156" t="s">
        <v>127</v>
      </c>
      <c r="X39" s="147"/>
      <c r="Y39" s="147"/>
      <c r="Z39" s="147"/>
      <c r="AA39" s="147"/>
      <c r="AB39" s="147"/>
      <c r="AC39" s="147"/>
      <c r="AD39" s="147"/>
      <c r="AE39" s="147"/>
      <c r="AF39" s="147" t="s">
        <v>128</v>
      </c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</row>
    <row r="40" spans="1:59" outlineLevel="1">
      <c r="A40" s="164">
        <v>20</v>
      </c>
      <c r="B40" s="165" t="s">
        <v>382</v>
      </c>
      <c r="C40" s="181" t="s">
        <v>383</v>
      </c>
      <c r="D40" s="166" t="s">
        <v>162</v>
      </c>
      <c r="E40" s="167">
        <v>4</v>
      </c>
      <c r="F40" s="168"/>
      <c r="G40" s="169">
        <f t="shared" si="0"/>
        <v>0</v>
      </c>
      <c r="H40" s="168">
        <v>0</v>
      </c>
      <c r="I40" s="169">
        <f t="shared" si="1"/>
        <v>0</v>
      </c>
      <c r="J40" s="168">
        <v>15800</v>
      </c>
      <c r="K40" s="169">
        <f t="shared" si="2"/>
        <v>63200</v>
      </c>
      <c r="L40" s="169">
        <v>21</v>
      </c>
      <c r="M40" s="169">
        <f t="shared" si="3"/>
        <v>0</v>
      </c>
      <c r="N40" s="169">
        <v>0</v>
      </c>
      <c r="O40" s="169">
        <f t="shared" si="4"/>
        <v>0</v>
      </c>
      <c r="P40" s="169">
        <v>0</v>
      </c>
      <c r="Q40" s="169">
        <f t="shared" si="5"/>
        <v>0</v>
      </c>
      <c r="R40" s="169"/>
      <c r="S40" s="170" t="s">
        <v>159</v>
      </c>
      <c r="T40" s="156">
        <v>0</v>
      </c>
      <c r="U40" s="156">
        <f t="shared" si="6"/>
        <v>0</v>
      </c>
      <c r="V40" s="156"/>
      <c r="W40" s="156" t="s">
        <v>127</v>
      </c>
      <c r="X40" s="147"/>
      <c r="Y40" s="147"/>
      <c r="Z40" s="147"/>
      <c r="AA40" s="147"/>
      <c r="AB40" s="147"/>
      <c r="AC40" s="147"/>
      <c r="AD40" s="147"/>
      <c r="AE40" s="147"/>
      <c r="AF40" s="147" t="s">
        <v>128</v>
      </c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</row>
    <row r="41" spans="1:59" outlineLevel="1">
      <c r="A41" s="154"/>
      <c r="B41" s="155"/>
      <c r="C41" s="261" t="s">
        <v>384</v>
      </c>
      <c r="D41" s="262"/>
      <c r="E41" s="262"/>
      <c r="F41" s="262"/>
      <c r="G41" s="262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47"/>
      <c r="Y41" s="147"/>
      <c r="Z41" s="147"/>
      <c r="AA41" s="147"/>
      <c r="AB41" s="147"/>
      <c r="AC41" s="147"/>
      <c r="AD41" s="147"/>
      <c r="AE41" s="147"/>
      <c r="AF41" s="147" t="s">
        <v>164</v>
      </c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</row>
    <row r="42" spans="1:59" outlineLevel="1">
      <c r="A42" s="154"/>
      <c r="B42" s="155"/>
      <c r="C42" s="263" t="s">
        <v>385</v>
      </c>
      <c r="D42" s="264"/>
      <c r="E42" s="264"/>
      <c r="F42" s="264"/>
      <c r="G42" s="264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47"/>
      <c r="Y42" s="147"/>
      <c r="Z42" s="147"/>
      <c r="AA42" s="147"/>
      <c r="AB42" s="147"/>
      <c r="AC42" s="147"/>
      <c r="AD42" s="147"/>
      <c r="AE42" s="147"/>
      <c r="AF42" s="147" t="s">
        <v>164</v>
      </c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</row>
    <row r="43" spans="1:59" outlineLevel="1">
      <c r="A43" s="154"/>
      <c r="B43" s="155"/>
      <c r="C43" s="263" t="s">
        <v>386</v>
      </c>
      <c r="D43" s="264"/>
      <c r="E43" s="264"/>
      <c r="F43" s="264"/>
      <c r="G43" s="264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47"/>
      <c r="Y43" s="147"/>
      <c r="Z43" s="147"/>
      <c r="AA43" s="147"/>
      <c r="AB43" s="147"/>
      <c r="AC43" s="147"/>
      <c r="AD43" s="147"/>
      <c r="AE43" s="147"/>
      <c r="AF43" s="147" t="s">
        <v>164</v>
      </c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</row>
    <row r="44" spans="1:59" outlineLevel="1">
      <c r="A44" s="164">
        <v>21</v>
      </c>
      <c r="B44" s="165" t="s">
        <v>387</v>
      </c>
      <c r="C44" s="181" t="s">
        <v>388</v>
      </c>
      <c r="D44" s="166" t="s">
        <v>162</v>
      </c>
      <c r="E44" s="167">
        <v>2</v>
      </c>
      <c r="F44" s="168"/>
      <c r="G44" s="169">
        <f>ROUND(E44*F44,2)</f>
        <v>0</v>
      </c>
      <c r="H44" s="168">
        <v>0</v>
      </c>
      <c r="I44" s="169">
        <f>ROUND(E44*H44,2)</f>
        <v>0</v>
      </c>
      <c r="J44" s="168">
        <v>12100</v>
      </c>
      <c r="K44" s="169">
        <f>ROUND(E44*J44,2)</f>
        <v>24200</v>
      </c>
      <c r="L44" s="169">
        <v>21</v>
      </c>
      <c r="M44" s="169">
        <f>G44*(1+L44/100)</f>
        <v>0</v>
      </c>
      <c r="N44" s="169">
        <v>0</v>
      </c>
      <c r="O44" s="169">
        <f>ROUND(E44*N44,2)</f>
        <v>0</v>
      </c>
      <c r="P44" s="169">
        <v>0</v>
      </c>
      <c r="Q44" s="169">
        <f>ROUND(E44*P44,2)</f>
        <v>0</v>
      </c>
      <c r="R44" s="169"/>
      <c r="S44" s="170" t="s">
        <v>159</v>
      </c>
      <c r="T44" s="156">
        <v>0</v>
      </c>
      <c r="U44" s="156">
        <f>ROUND(E44*T44,2)</f>
        <v>0</v>
      </c>
      <c r="V44" s="156"/>
      <c r="W44" s="156" t="s">
        <v>127</v>
      </c>
      <c r="X44" s="147"/>
      <c r="Y44" s="147"/>
      <c r="Z44" s="147"/>
      <c r="AA44" s="147"/>
      <c r="AB44" s="147"/>
      <c r="AC44" s="147"/>
      <c r="AD44" s="147"/>
      <c r="AE44" s="147"/>
      <c r="AF44" s="147" t="s">
        <v>128</v>
      </c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</row>
    <row r="45" spans="1:59" outlineLevel="1">
      <c r="A45" s="154"/>
      <c r="B45" s="155"/>
      <c r="C45" s="261" t="s">
        <v>384</v>
      </c>
      <c r="D45" s="262"/>
      <c r="E45" s="262"/>
      <c r="F45" s="262"/>
      <c r="G45" s="262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47"/>
      <c r="Y45" s="147"/>
      <c r="Z45" s="147"/>
      <c r="AA45" s="147"/>
      <c r="AB45" s="147"/>
      <c r="AC45" s="147"/>
      <c r="AD45" s="147"/>
      <c r="AE45" s="147"/>
      <c r="AF45" s="147" t="s">
        <v>164</v>
      </c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</row>
    <row r="46" spans="1:59" outlineLevel="1">
      <c r="A46" s="154"/>
      <c r="B46" s="155"/>
      <c r="C46" s="263" t="s">
        <v>385</v>
      </c>
      <c r="D46" s="264"/>
      <c r="E46" s="264"/>
      <c r="F46" s="264"/>
      <c r="G46" s="264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47"/>
      <c r="Y46" s="147"/>
      <c r="Z46" s="147"/>
      <c r="AA46" s="147"/>
      <c r="AB46" s="147"/>
      <c r="AC46" s="147"/>
      <c r="AD46" s="147"/>
      <c r="AE46" s="147"/>
      <c r="AF46" s="147" t="s">
        <v>164</v>
      </c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</row>
    <row r="47" spans="1:59" outlineLevel="1">
      <c r="A47" s="154"/>
      <c r="B47" s="155"/>
      <c r="C47" s="263" t="s">
        <v>386</v>
      </c>
      <c r="D47" s="264"/>
      <c r="E47" s="264"/>
      <c r="F47" s="264"/>
      <c r="G47" s="264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47"/>
      <c r="Y47" s="147"/>
      <c r="Z47" s="147"/>
      <c r="AA47" s="147"/>
      <c r="AB47" s="147"/>
      <c r="AC47" s="147"/>
      <c r="AD47" s="147"/>
      <c r="AE47" s="147"/>
      <c r="AF47" s="147" t="s">
        <v>164</v>
      </c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</row>
    <row r="48" spans="1:59" outlineLevel="1">
      <c r="A48" s="171">
        <v>22</v>
      </c>
      <c r="B48" s="172" t="s">
        <v>389</v>
      </c>
      <c r="C48" s="180" t="s">
        <v>390</v>
      </c>
      <c r="D48" s="173" t="s">
        <v>187</v>
      </c>
      <c r="E48" s="174">
        <v>33.659999999999997</v>
      </c>
      <c r="F48" s="175"/>
      <c r="G48" s="176">
        <f>ROUND(E48*F48,2)</f>
        <v>0</v>
      </c>
      <c r="H48" s="175">
        <v>7.4</v>
      </c>
      <c r="I48" s="176">
        <f>ROUND(E48*H48,2)</f>
        <v>249.08</v>
      </c>
      <c r="J48" s="175">
        <v>0</v>
      </c>
      <c r="K48" s="176">
        <f>ROUND(E48*J48,2)</f>
        <v>0</v>
      </c>
      <c r="L48" s="176">
        <v>21</v>
      </c>
      <c r="M48" s="176">
        <f>G48*(1+L48/100)</f>
        <v>0</v>
      </c>
      <c r="N48" s="176">
        <v>8.3000000000000001E-4</v>
      </c>
      <c r="O48" s="176">
        <f>ROUND(E48*N48,2)</f>
        <v>0.03</v>
      </c>
      <c r="P48" s="176">
        <v>0</v>
      </c>
      <c r="Q48" s="176">
        <f>ROUND(E48*P48,2)</f>
        <v>0</v>
      </c>
      <c r="R48" s="176" t="s">
        <v>148</v>
      </c>
      <c r="S48" s="177" t="s">
        <v>126</v>
      </c>
      <c r="T48" s="156">
        <v>0</v>
      </c>
      <c r="U48" s="156">
        <f>ROUND(E48*T48,2)</f>
        <v>0</v>
      </c>
      <c r="V48" s="156"/>
      <c r="W48" s="156" t="s">
        <v>149</v>
      </c>
      <c r="X48" s="147"/>
      <c r="Y48" s="147"/>
      <c r="Z48" s="147"/>
      <c r="AA48" s="147"/>
      <c r="AB48" s="147"/>
      <c r="AC48" s="147"/>
      <c r="AD48" s="147"/>
      <c r="AE48" s="147"/>
      <c r="AF48" s="147" t="s">
        <v>150</v>
      </c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</row>
    <row r="49" spans="1:59" ht="22.5" outlineLevel="1">
      <c r="A49" s="171">
        <v>23</v>
      </c>
      <c r="B49" s="172" t="s">
        <v>193</v>
      </c>
      <c r="C49" s="180" t="s">
        <v>194</v>
      </c>
      <c r="D49" s="173" t="s">
        <v>131</v>
      </c>
      <c r="E49" s="174">
        <v>0.47309000000000001</v>
      </c>
      <c r="F49" s="175"/>
      <c r="G49" s="176">
        <f>ROUND(E49*F49,2)</f>
        <v>0</v>
      </c>
      <c r="H49" s="175">
        <v>12100</v>
      </c>
      <c r="I49" s="176">
        <f>ROUND(E49*H49,2)</f>
        <v>5724.39</v>
      </c>
      <c r="J49" s="175">
        <v>0</v>
      </c>
      <c r="K49" s="176">
        <f>ROUND(E49*J49,2)</f>
        <v>0</v>
      </c>
      <c r="L49" s="176">
        <v>21</v>
      </c>
      <c r="M49" s="176">
        <f>G49*(1+L49/100)</f>
        <v>0</v>
      </c>
      <c r="N49" s="176">
        <v>0.46</v>
      </c>
      <c r="O49" s="176">
        <f>ROUND(E49*N49,2)</f>
        <v>0.22</v>
      </c>
      <c r="P49" s="176">
        <v>0</v>
      </c>
      <c r="Q49" s="176">
        <f>ROUND(E49*P49,2)</f>
        <v>0</v>
      </c>
      <c r="R49" s="176" t="s">
        <v>148</v>
      </c>
      <c r="S49" s="177" t="s">
        <v>159</v>
      </c>
      <c r="T49" s="156">
        <v>0</v>
      </c>
      <c r="U49" s="156">
        <f>ROUND(E49*T49,2)</f>
        <v>0</v>
      </c>
      <c r="V49" s="156"/>
      <c r="W49" s="156" t="s">
        <v>149</v>
      </c>
      <c r="X49" s="147"/>
      <c r="Y49" s="147"/>
      <c r="Z49" s="147"/>
      <c r="AA49" s="147"/>
      <c r="AB49" s="147"/>
      <c r="AC49" s="147"/>
      <c r="AD49" s="147"/>
      <c r="AE49" s="147"/>
      <c r="AF49" s="147" t="s">
        <v>150</v>
      </c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</row>
    <row r="50" spans="1:59" outlineLevel="1">
      <c r="A50" s="171">
        <v>24</v>
      </c>
      <c r="B50" s="172" t="s">
        <v>195</v>
      </c>
      <c r="C50" s="180" t="s">
        <v>196</v>
      </c>
      <c r="D50" s="173" t="s">
        <v>131</v>
      </c>
      <c r="E50" s="174">
        <v>0.43930000000000002</v>
      </c>
      <c r="F50" s="175"/>
      <c r="G50" s="176">
        <f>ROUND(E50*F50,2)</f>
        <v>0</v>
      </c>
      <c r="H50" s="175">
        <v>9100</v>
      </c>
      <c r="I50" s="176">
        <f>ROUND(E50*H50,2)</f>
        <v>3997.63</v>
      </c>
      <c r="J50" s="175">
        <v>0</v>
      </c>
      <c r="K50" s="176">
        <f>ROUND(E50*J50,2)</f>
        <v>0</v>
      </c>
      <c r="L50" s="176">
        <v>21</v>
      </c>
      <c r="M50" s="176">
        <f>G50*(1+L50/100)</f>
        <v>0</v>
      </c>
      <c r="N50" s="176">
        <v>0.46</v>
      </c>
      <c r="O50" s="176">
        <f>ROUND(E50*N50,2)</f>
        <v>0.2</v>
      </c>
      <c r="P50" s="176">
        <v>0</v>
      </c>
      <c r="Q50" s="176">
        <f>ROUND(E50*P50,2)</f>
        <v>0</v>
      </c>
      <c r="R50" s="176" t="s">
        <v>148</v>
      </c>
      <c r="S50" s="177" t="s">
        <v>159</v>
      </c>
      <c r="T50" s="156">
        <v>0</v>
      </c>
      <c r="U50" s="156">
        <f>ROUND(E50*T50,2)</f>
        <v>0</v>
      </c>
      <c r="V50" s="156"/>
      <c r="W50" s="156" t="s">
        <v>149</v>
      </c>
      <c r="X50" s="147"/>
      <c r="Y50" s="147"/>
      <c r="Z50" s="147"/>
      <c r="AA50" s="147"/>
      <c r="AB50" s="147"/>
      <c r="AC50" s="147"/>
      <c r="AD50" s="147"/>
      <c r="AE50" s="147"/>
      <c r="AF50" s="147" t="s">
        <v>150</v>
      </c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</row>
    <row r="51" spans="1:59" ht="22.5" outlineLevel="1">
      <c r="A51" s="171">
        <v>25</v>
      </c>
      <c r="B51" s="172" t="s">
        <v>391</v>
      </c>
      <c r="C51" s="180" t="s">
        <v>392</v>
      </c>
      <c r="D51" s="173" t="s">
        <v>125</v>
      </c>
      <c r="E51" s="174">
        <v>27.372399999999999</v>
      </c>
      <c r="F51" s="175"/>
      <c r="G51" s="176">
        <f>ROUND(E51*F51,2)</f>
        <v>0</v>
      </c>
      <c r="H51" s="175">
        <v>268.5</v>
      </c>
      <c r="I51" s="176">
        <f>ROUND(E51*H51,2)</f>
        <v>7349.49</v>
      </c>
      <c r="J51" s="175">
        <v>0</v>
      </c>
      <c r="K51" s="176">
        <f>ROUND(E51*J51,2)</f>
        <v>0</v>
      </c>
      <c r="L51" s="176">
        <v>21</v>
      </c>
      <c r="M51" s="176">
        <f>G51*(1+L51/100)</f>
        <v>0</v>
      </c>
      <c r="N51" s="176">
        <v>1.2200000000000001E-2</v>
      </c>
      <c r="O51" s="176">
        <f>ROUND(E51*N51,2)</f>
        <v>0.33</v>
      </c>
      <c r="P51" s="176">
        <v>0</v>
      </c>
      <c r="Q51" s="176">
        <f>ROUND(E51*P51,2)</f>
        <v>0</v>
      </c>
      <c r="R51" s="176" t="s">
        <v>148</v>
      </c>
      <c r="S51" s="177" t="s">
        <v>126</v>
      </c>
      <c r="T51" s="156">
        <v>0</v>
      </c>
      <c r="U51" s="156">
        <f>ROUND(E51*T51,2)</f>
        <v>0</v>
      </c>
      <c r="V51" s="156"/>
      <c r="W51" s="156" t="s">
        <v>149</v>
      </c>
      <c r="X51" s="147"/>
      <c r="Y51" s="147"/>
      <c r="Z51" s="147"/>
      <c r="AA51" s="147"/>
      <c r="AB51" s="147"/>
      <c r="AC51" s="147"/>
      <c r="AD51" s="147"/>
      <c r="AE51" s="147"/>
      <c r="AF51" s="147" t="s">
        <v>150</v>
      </c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</row>
    <row r="52" spans="1:59" ht="22.5" outlineLevel="1">
      <c r="A52" s="171">
        <v>26</v>
      </c>
      <c r="B52" s="172" t="s">
        <v>197</v>
      </c>
      <c r="C52" s="180" t="s">
        <v>198</v>
      </c>
      <c r="D52" s="173" t="s">
        <v>172</v>
      </c>
      <c r="E52" s="174">
        <v>0.96723000000000003</v>
      </c>
      <c r="F52" s="175"/>
      <c r="G52" s="176">
        <f>ROUND(E52*F52,2)</f>
        <v>0</v>
      </c>
      <c r="H52" s="175">
        <v>0</v>
      </c>
      <c r="I52" s="176">
        <f>ROUND(E52*H52,2)</f>
        <v>0</v>
      </c>
      <c r="J52" s="175">
        <v>1440</v>
      </c>
      <c r="K52" s="176">
        <f>ROUND(E52*J52,2)</f>
        <v>1392.81</v>
      </c>
      <c r="L52" s="176">
        <v>21</v>
      </c>
      <c r="M52" s="176">
        <f>G52*(1+L52/100)</f>
        <v>0</v>
      </c>
      <c r="N52" s="176">
        <v>0</v>
      </c>
      <c r="O52" s="176">
        <f>ROUND(E52*N52,2)</f>
        <v>0</v>
      </c>
      <c r="P52" s="176">
        <v>0</v>
      </c>
      <c r="Q52" s="176">
        <f>ROUND(E52*P52,2)</f>
        <v>0</v>
      </c>
      <c r="R52" s="176"/>
      <c r="S52" s="177" t="s">
        <v>126</v>
      </c>
      <c r="T52" s="156">
        <v>1.7509999999999999</v>
      </c>
      <c r="U52" s="156">
        <f>ROUND(E52*T52,2)</f>
        <v>1.69</v>
      </c>
      <c r="V52" s="156"/>
      <c r="W52" s="156" t="s">
        <v>173</v>
      </c>
      <c r="X52" s="147"/>
      <c r="Y52" s="147"/>
      <c r="Z52" s="147"/>
      <c r="AA52" s="147"/>
      <c r="AB52" s="147"/>
      <c r="AC52" s="147"/>
      <c r="AD52" s="147"/>
      <c r="AE52" s="147"/>
      <c r="AF52" s="147" t="s">
        <v>174</v>
      </c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</row>
    <row r="53" spans="1:59">
      <c r="A53" s="158" t="s">
        <v>121</v>
      </c>
      <c r="B53" s="159" t="s">
        <v>85</v>
      </c>
      <c r="C53" s="179" t="s">
        <v>86</v>
      </c>
      <c r="D53" s="160"/>
      <c r="E53" s="161"/>
      <c r="F53" s="162"/>
      <c r="G53" s="162">
        <f>SUMIF(AF54:AF55,"&lt;&gt;NOR",G54:G55)</f>
        <v>0</v>
      </c>
      <c r="H53" s="162"/>
      <c r="I53" s="162">
        <f>SUM(I54:I55)</f>
        <v>1795.28</v>
      </c>
      <c r="J53" s="162"/>
      <c r="K53" s="162">
        <f>SUM(K54:K55)</f>
        <v>1742.28</v>
      </c>
      <c r="L53" s="162"/>
      <c r="M53" s="162">
        <f>SUM(M54:M55)</f>
        <v>0</v>
      </c>
      <c r="N53" s="162"/>
      <c r="O53" s="162">
        <f>SUM(O54:O55)</f>
        <v>0.09</v>
      </c>
      <c r="P53" s="162"/>
      <c r="Q53" s="162">
        <f>SUM(Q54:Q55)</f>
        <v>0</v>
      </c>
      <c r="R53" s="162"/>
      <c r="S53" s="163"/>
      <c r="T53" s="157"/>
      <c r="U53" s="157">
        <f>SUM(U54:U55)</f>
        <v>3.62</v>
      </c>
      <c r="V53" s="157"/>
      <c r="W53" s="157"/>
      <c r="AF53" t="s">
        <v>122</v>
      </c>
    </row>
    <row r="54" spans="1:59" ht="22.5" outlineLevel="1">
      <c r="A54" s="171">
        <v>27</v>
      </c>
      <c r="B54" s="172" t="s">
        <v>393</v>
      </c>
      <c r="C54" s="180" t="s">
        <v>394</v>
      </c>
      <c r="D54" s="173" t="s">
        <v>125</v>
      </c>
      <c r="E54" s="174">
        <v>11.571999999999999</v>
      </c>
      <c r="F54" s="175"/>
      <c r="G54" s="176">
        <f>ROUND(E54*F54,2)</f>
        <v>0</v>
      </c>
      <c r="H54" s="175">
        <v>26.44</v>
      </c>
      <c r="I54" s="176">
        <f>ROUND(E54*H54,2)</f>
        <v>305.95999999999998</v>
      </c>
      <c r="J54" s="175">
        <v>150.56</v>
      </c>
      <c r="K54" s="176">
        <f>ROUND(E54*J54,2)</f>
        <v>1742.28</v>
      </c>
      <c r="L54" s="176">
        <v>21</v>
      </c>
      <c r="M54" s="176">
        <f>G54*(1+L54/100)</f>
        <v>0</v>
      </c>
      <c r="N54" s="176">
        <v>7.2999999999999996E-4</v>
      </c>
      <c r="O54" s="176">
        <f>ROUND(E54*N54,2)</f>
        <v>0.01</v>
      </c>
      <c r="P54" s="176">
        <v>0</v>
      </c>
      <c r="Q54" s="176">
        <f>ROUND(E54*P54,2)</f>
        <v>0</v>
      </c>
      <c r="R54" s="176"/>
      <c r="S54" s="177" t="s">
        <v>126</v>
      </c>
      <c r="T54" s="156">
        <v>0.313</v>
      </c>
      <c r="U54" s="156">
        <f>ROUND(E54*T54,2)</f>
        <v>3.62</v>
      </c>
      <c r="V54" s="156"/>
      <c r="W54" s="156" t="s">
        <v>127</v>
      </c>
      <c r="X54" s="147"/>
      <c r="Y54" s="147"/>
      <c r="Z54" s="147"/>
      <c r="AA54" s="147"/>
      <c r="AB54" s="147"/>
      <c r="AC54" s="147"/>
      <c r="AD54" s="147"/>
      <c r="AE54" s="147"/>
      <c r="AF54" s="147" t="s">
        <v>128</v>
      </c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</row>
    <row r="55" spans="1:59" outlineLevel="1">
      <c r="A55" s="171">
        <v>28</v>
      </c>
      <c r="B55" s="172" t="s">
        <v>395</v>
      </c>
      <c r="C55" s="180" t="s">
        <v>396</v>
      </c>
      <c r="D55" s="173" t="s">
        <v>125</v>
      </c>
      <c r="E55" s="174">
        <v>12.729200000000001</v>
      </c>
      <c r="F55" s="175"/>
      <c r="G55" s="176">
        <f>ROUND(E55*F55,2)</f>
        <v>0</v>
      </c>
      <c r="H55" s="175">
        <v>117</v>
      </c>
      <c r="I55" s="176">
        <f>ROUND(E55*H55,2)</f>
        <v>1489.32</v>
      </c>
      <c r="J55" s="175">
        <v>0</v>
      </c>
      <c r="K55" s="176">
        <f>ROUND(E55*J55,2)</f>
        <v>0</v>
      </c>
      <c r="L55" s="176">
        <v>21</v>
      </c>
      <c r="M55" s="176">
        <f>G55*(1+L55/100)</f>
        <v>0</v>
      </c>
      <c r="N55" s="176">
        <v>6.0499999999999998E-3</v>
      </c>
      <c r="O55" s="176">
        <f>ROUND(E55*N55,2)</f>
        <v>0.08</v>
      </c>
      <c r="P55" s="176">
        <v>0</v>
      </c>
      <c r="Q55" s="176">
        <f>ROUND(E55*P55,2)</f>
        <v>0</v>
      </c>
      <c r="R55" s="176" t="s">
        <v>148</v>
      </c>
      <c r="S55" s="177" t="s">
        <v>126</v>
      </c>
      <c r="T55" s="156">
        <v>0</v>
      </c>
      <c r="U55" s="156">
        <f>ROUND(E55*T55,2)</f>
        <v>0</v>
      </c>
      <c r="V55" s="156"/>
      <c r="W55" s="156" t="s">
        <v>149</v>
      </c>
      <c r="X55" s="147"/>
      <c r="Y55" s="147"/>
      <c r="Z55" s="147"/>
      <c r="AA55" s="147"/>
      <c r="AB55" s="147"/>
      <c r="AC55" s="147"/>
      <c r="AD55" s="147"/>
      <c r="AE55" s="147"/>
      <c r="AF55" s="147" t="s">
        <v>150</v>
      </c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</row>
    <row r="56" spans="1:59">
      <c r="A56" s="158" t="s">
        <v>121</v>
      </c>
      <c r="B56" s="159" t="s">
        <v>89</v>
      </c>
      <c r="C56" s="179" t="s">
        <v>90</v>
      </c>
      <c r="D56" s="160"/>
      <c r="E56" s="161"/>
      <c r="F56" s="162"/>
      <c r="G56" s="162">
        <f>SUMIF(AF57:AF61,"&lt;&gt;NOR",G57:G61)</f>
        <v>0</v>
      </c>
      <c r="H56" s="162"/>
      <c r="I56" s="162">
        <f>SUM(I57:I61)</f>
        <v>11099.21</v>
      </c>
      <c r="J56" s="162"/>
      <c r="K56" s="162">
        <f>SUM(K57:K61)</f>
        <v>23832.3</v>
      </c>
      <c r="L56" s="162"/>
      <c r="M56" s="162">
        <f>SUM(M57:M61)</f>
        <v>0</v>
      </c>
      <c r="N56" s="162"/>
      <c r="O56" s="162">
        <f>SUM(O57:O61)</f>
        <v>0.33999999999999997</v>
      </c>
      <c r="P56" s="162"/>
      <c r="Q56" s="162">
        <f>SUM(Q57:Q61)</f>
        <v>0</v>
      </c>
      <c r="R56" s="162"/>
      <c r="S56" s="163"/>
      <c r="T56" s="157"/>
      <c r="U56" s="157">
        <f>SUM(U57:U61)</f>
        <v>26.36</v>
      </c>
      <c r="V56" s="157"/>
      <c r="W56" s="157"/>
      <c r="AF56" t="s">
        <v>122</v>
      </c>
    </row>
    <row r="57" spans="1:59" outlineLevel="1">
      <c r="A57" s="171">
        <v>29</v>
      </c>
      <c r="B57" s="172" t="s">
        <v>397</v>
      </c>
      <c r="C57" s="180" t="s">
        <v>398</v>
      </c>
      <c r="D57" s="173" t="s">
        <v>333</v>
      </c>
      <c r="E57" s="174">
        <v>75.141120000000001</v>
      </c>
      <c r="F57" s="175"/>
      <c r="G57" s="176">
        <f>ROUND(E57*F57,2)</f>
        <v>0</v>
      </c>
      <c r="H57" s="175">
        <v>7.37</v>
      </c>
      <c r="I57" s="176">
        <f>ROUND(E57*H57,2)</f>
        <v>553.79</v>
      </c>
      <c r="J57" s="175">
        <v>47.13</v>
      </c>
      <c r="K57" s="176">
        <f>ROUND(E57*J57,2)</f>
        <v>3541.4</v>
      </c>
      <c r="L57" s="176">
        <v>21</v>
      </c>
      <c r="M57" s="176">
        <f>G57*(1+L57/100)</f>
        <v>0</v>
      </c>
      <c r="N57" s="176">
        <v>5.0000000000000002E-5</v>
      </c>
      <c r="O57" s="176">
        <f>ROUND(E57*N57,2)</f>
        <v>0</v>
      </c>
      <c r="P57" s="176">
        <v>0</v>
      </c>
      <c r="Q57" s="176">
        <f>ROUND(E57*P57,2)</f>
        <v>0</v>
      </c>
      <c r="R57" s="176"/>
      <c r="S57" s="177" t="s">
        <v>126</v>
      </c>
      <c r="T57" s="156">
        <v>0.1</v>
      </c>
      <c r="U57" s="156">
        <f>ROUND(E57*T57,2)</f>
        <v>7.51</v>
      </c>
      <c r="V57" s="156"/>
      <c r="W57" s="156" t="s">
        <v>127</v>
      </c>
      <c r="X57" s="147"/>
      <c r="Y57" s="147"/>
      <c r="Z57" s="147"/>
      <c r="AA57" s="147"/>
      <c r="AB57" s="147"/>
      <c r="AC57" s="147"/>
      <c r="AD57" s="147"/>
      <c r="AE57" s="147"/>
      <c r="AF57" s="147" t="s">
        <v>128</v>
      </c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</row>
    <row r="58" spans="1:59" outlineLevel="1">
      <c r="A58" s="171">
        <v>30</v>
      </c>
      <c r="B58" s="172" t="s">
        <v>399</v>
      </c>
      <c r="C58" s="180" t="s">
        <v>400</v>
      </c>
      <c r="D58" s="173" t="s">
        <v>333</v>
      </c>
      <c r="E58" s="174">
        <v>224.352</v>
      </c>
      <c r="F58" s="175"/>
      <c r="G58" s="176">
        <f>ROUND(E58*F58,2)</f>
        <v>0</v>
      </c>
      <c r="H58" s="175">
        <v>6.55</v>
      </c>
      <c r="I58" s="176">
        <f>ROUND(E58*H58,2)</f>
        <v>1469.51</v>
      </c>
      <c r="J58" s="175">
        <v>41.05</v>
      </c>
      <c r="K58" s="176">
        <f>ROUND(E58*J58,2)</f>
        <v>9209.65</v>
      </c>
      <c r="L58" s="176">
        <v>21</v>
      </c>
      <c r="M58" s="176">
        <f>G58*(1+L58/100)</f>
        <v>0</v>
      </c>
      <c r="N58" s="176">
        <v>5.0000000000000002E-5</v>
      </c>
      <c r="O58" s="176">
        <f>ROUND(E58*N58,2)</f>
        <v>0.01</v>
      </c>
      <c r="P58" s="176">
        <v>0</v>
      </c>
      <c r="Q58" s="176">
        <f>ROUND(E58*P58,2)</f>
        <v>0</v>
      </c>
      <c r="R58" s="176"/>
      <c r="S58" s="177" t="s">
        <v>126</v>
      </c>
      <c r="T58" s="156">
        <v>8.4000000000000005E-2</v>
      </c>
      <c r="U58" s="156">
        <f>ROUND(E58*T58,2)</f>
        <v>18.850000000000001</v>
      </c>
      <c r="V58" s="156"/>
      <c r="W58" s="156" t="s">
        <v>127</v>
      </c>
      <c r="X58" s="147"/>
      <c r="Y58" s="147"/>
      <c r="Z58" s="147"/>
      <c r="AA58" s="147"/>
      <c r="AB58" s="147"/>
      <c r="AC58" s="147"/>
      <c r="AD58" s="147"/>
      <c r="AE58" s="147"/>
      <c r="AF58" s="147" t="s">
        <v>128</v>
      </c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</row>
    <row r="59" spans="1:59" outlineLevel="1">
      <c r="A59" s="171">
        <v>31</v>
      </c>
      <c r="B59" s="172" t="s">
        <v>401</v>
      </c>
      <c r="C59" s="180" t="s">
        <v>402</v>
      </c>
      <c r="D59" s="173" t="s">
        <v>333</v>
      </c>
      <c r="E59" s="174">
        <v>299.49311999999998</v>
      </c>
      <c r="F59" s="175"/>
      <c r="G59" s="176">
        <f>ROUND(E59*F59,2)</f>
        <v>0</v>
      </c>
      <c r="H59" s="175">
        <v>0</v>
      </c>
      <c r="I59" s="176">
        <f>ROUND(E59*H59,2)</f>
        <v>0</v>
      </c>
      <c r="J59" s="175">
        <v>37</v>
      </c>
      <c r="K59" s="176">
        <f>ROUND(E59*J59,2)</f>
        <v>11081.25</v>
      </c>
      <c r="L59" s="176">
        <v>21</v>
      </c>
      <c r="M59" s="176">
        <f>G59*(1+L59/100)</f>
        <v>0</v>
      </c>
      <c r="N59" s="176">
        <v>0</v>
      </c>
      <c r="O59" s="176">
        <f>ROUND(E59*N59,2)</f>
        <v>0</v>
      </c>
      <c r="P59" s="176">
        <v>0</v>
      </c>
      <c r="Q59" s="176">
        <f>ROUND(E59*P59,2)</f>
        <v>0</v>
      </c>
      <c r="R59" s="176"/>
      <c r="S59" s="177" t="s">
        <v>159</v>
      </c>
      <c r="T59" s="156">
        <v>0</v>
      </c>
      <c r="U59" s="156">
        <f>ROUND(E59*T59,2)</f>
        <v>0</v>
      </c>
      <c r="V59" s="156"/>
      <c r="W59" s="156" t="s">
        <v>127</v>
      </c>
      <c r="X59" s="147"/>
      <c r="Y59" s="147"/>
      <c r="Z59" s="147"/>
      <c r="AA59" s="147"/>
      <c r="AB59" s="147"/>
      <c r="AC59" s="147"/>
      <c r="AD59" s="147"/>
      <c r="AE59" s="147"/>
      <c r="AF59" s="147" t="s">
        <v>128</v>
      </c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</row>
    <row r="60" spans="1:59" ht="22.5" outlineLevel="1">
      <c r="A60" s="171">
        <v>32</v>
      </c>
      <c r="B60" s="172" t="s">
        <v>403</v>
      </c>
      <c r="C60" s="180" t="s">
        <v>404</v>
      </c>
      <c r="D60" s="173" t="s">
        <v>172</v>
      </c>
      <c r="E60" s="174">
        <v>8.2659999999999997E-2</v>
      </c>
      <c r="F60" s="175"/>
      <c r="G60" s="176">
        <f>ROUND(E60*F60,2)</f>
        <v>0</v>
      </c>
      <c r="H60" s="175">
        <v>26440</v>
      </c>
      <c r="I60" s="176">
        <f>ROUND(E60*H60,2)</f>
        <v>2185.5300000000002</v>
      </c>
      <c r="J60" s="175">
        <v>0</v>
      </c>
      <c r="K60" s="176">
        <f>ROUND(E60*J60,2)</f>
        <v>0</v>
      </c>
      <c r="L60" s="176">
        <v>21</v>
      </c>
      <c r="M60" s="176">
        <f>G60*(1+L60/100)</f>
        <v>0</v>
      </c>
      <c r="N60" s="176">
        <v>1</v>
      </c>
      <c r="O60" s="176">
        <f>ROUND(E60*N60,2)</f>
        <v>0.08</v>
      </c>
      <c r="P60" s="176">
        <v>0</v>
      </c>
      <c r="Q60" s="176">
        <f>ROUND(E60*P60,2)</f>
        <v>0</v>
      </c>
      <c r="R60" s="176" t="s">
        <v>148</v>
      </c>
      <c r="S60" s="177" t="s">
        <v>126</v>
      </c>
      <c r="T60" s="156">
        <v>0</v>
      </c>
      <c r="U60" s="156">
        <f>ROUND(E60*T60,2)</f>
        <v>0</v>
      </c>
      <c r="V60" s="156"/>
      <c r="W60" s="156" t="s">
        <v>149</v>
      </c>
      <c r="X60" s="147"/>
      <c r="Y60" s="147"/>
      <c r="Z60" s="147"/>
      <c r="AA60" s="147"/>
      <c r="AB60" s="147"/>
      <c r="AC60" s="147"/>
      <c r="AD60" s="147"/>
      <c r="AE60" s="147"/>
      <c r="AF60" s="147" t="s">
        <v>150</v>
      </c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</row>
    <row r="61" spans="1:59" outlineLevel="1">
      <c r="A61" s="171">
        <v>33</v>
      </c>
      <c r="B61" s="172" t="s">
        <v>405</v>
      </c>
      <c r="C61" s="180" t="s">
        <v>406</v>
      </c>
      <c r="D61" s="173" t="s">
        <v>172</v>
      </c>
      <c r="E61" s="174">
        <v>0.24679000000000001</v>
      </c>
      <c r="F61" s="175"/>
      <c r="G61" s="176">
        <f>ROUND(E61*F61,2)</f>
        <v>0</v>
      </c>
      <c r="H61" s="175">
        <v>27920</v>
      </c>
      <c r="I61" s="176">
        <f>ROUND(E61*H61,2)</f>
        <v>6890.38</v>
      </c>
      <c r="J61" s="175">
        <v>0</v>
      </c>
      <c r="K61" s="176">
        <f>ROUND(E61*J61,2)</f>
        <v>0</v>
      </c>
      <c r="L61" s="176">
        <v>21</v>
      </c>
      <c r="M61" s="176">
        <f>G61*(1+L61/100)</f>
        <v>0</v>
      </c>
      <c r="N61" s="176">
        <v>1</v>
      </c>
      <c r="O61" s="176">
        <f>ROUND(E61*N61,2)</f>
        <v>0.25</v>
      </c>
      <c r="P61" s="176">
        <v>0</v>
      </c>
      <c r="Q61" s="176">
        <f>ROUND(E61*P61,2)</f>
        <v>0</v>
      </c>
      <c r="R61" s="176" t="s">
        <v>148</v>
      </c>
      <c r="S61" s="177" t="s">
        <v>126</v>
      </c>
      <c r="T61" s="156">
        <v>0</v>
      </c>
      <c r="U61" s="156">
        <f>ROUND(E61*T61,2)</f>
        <v>0</v>
      </c>
      <c r="V61" s="156"/>
      <c r="W61" s="156" t="s">
        <v>149</v>
      </c>
      <c r="X61" s="147"/>
      <c r="Y61" s="147"/>
      <c r="Z61" s="147"/>
      <c r="AA61" s="147"/>
      <c r="AB61" s="147"/>
      <c r="AC61" s="147"/>
      <c r="AD61" s="147"/>
      <c r="AE61" s="147"/>
      <c r="AF61" s="147" t="s">
        <v>150</v>
      </c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</row>
    <row r="62" spans="1:59">
      <c r="A62" s="158" t="s">
        <v>121</v>
      </c>
      <c r="B62" s="159" t="s">
        <v>91</v>
      </c>
      <c r="C62" s="179" t="s">
        <v>92</v>
      </c>
      <c r="D62" s="160"/>
      <c r="E62" s="161"/>
      <c r="F62" s="162"/>
      <c r="G62" s="162">
        <f>SUMIF(AF63:AF64,"&lt;&gt;NOR",G63:G64)</f>
        <v>0</v>
      </c>
      <c r="H62" s="162"/>
      <c r="I62" s="162">
        <f>SUM(I63:I64)</f>
        <v>977</v>
      </c>
      <c r="J62" s="162"/>
      <c r="K62" s="162">
        <f>SUM(K63:K64)</f>
        <v>4394.1099999999997</v>
      </c>
      <c r="L62" s="162"/>
      <c r="M62" s="162">
        <f>SUM(M63:M64)</f>
        <v>0</v>
      </c>
      <c r="N62" s="162"/>
      <c r="O62" s="162">
        <f>SUM(O63:O64)</f>
        <v>0.01</v>
      </c>
      <c r="P62" s="162"/>
      <c r="Q62" s="162">
        <f>SUM(Q63:Q64)</f>
        <v>0</v>
      </c>
      <c r="R62" s="162"/>
      <c r="S62" s="163"/>
      <c r="T62" s="157"/>
      <c r="U62" s="157">
        <f>SUM(U63:U64)</f>
        <v>9.56</v>
      </c>
      <c r="V62" s="157"/>
      <c r="W62" s="157"/>
      <c r="AF62" t="s">
        <v>122</v>
      </c>
    </row>
    <row r="63" spans="1:59" outlineLevel="1">
      <c r="A63" s="164">
        <v>34</v>
      </c>
      <c r="B63" s="165" t="s">
        <v>407</v>
      </c>
      <c r="C63" s="181" t="s">
        <v>408</v>
      </c>
      <c r="D63" s="166" t="s">
        <v>125</v>
      </c>
      <c r="E63" s="167">
        <v>31.876000000000001</v>
      </c>
      <c r="F63" s="168"/>
      <c r="G63" s="169">
        <f>ROUND(E63*F63,2)</f>
        <v>0</v>
      </c>
      <c r="H63" s="168">
        <v>30.65</v>
      </c>
      <c r="I63" s="169">
        <f>ROUND(E63*H63,2)</f>
        <v>977</v>
      </c>
      <c r="J63" s="168">
        <v>137.85</v>
      </c>
      <c r="K63" s="169">
        <f>ROUND(E63*J63,2)</f>
        <v>4394.1099999999997</v>
      </c>
      <c r="L63" s="169">
        <v>21</v>
      </c>
      <c r="M63" s="169">
        <f>G63*(1+L63/100)</f>
        <v>0</v>
      </c>
      <c r="N63" s="169">
        <v>3.2000000000000003E-4</v>
      </c>
      <c r="O63" s="169">
        <f>ROUND(E63*N63,2)</f>
        <v>0.01</v>
      </c>
      <c r="P63" s="169">
        <v>0</v>
      </c>
      <c r="Q63" s="169">
        <f>ROUND(E63*P63,2)</f>
        <v>0</v>
      </c>
      <c r="R63" s="169"/>
      <c r="S63" s="170" t="s">
        <v>126</v>
      </c>
      <c r="T63" s="156">
        <v>0.3</v>
      </c>
      <c r="U63" s="156">
        <f>ROUND(E63*T63,2)</f>
        <v>9.56</v>
      </c>
      <c r="V63" s="156"/>
      <c r="W63" s="156" t="s">
        <v>127</v>
      </c>
      <c r="X63" s="147"/>
      <c r="Y63" s="147"/>
      <c r="Z63" s="147"/>
      <c r="AA63" s="147"/>
      <c r="AB63" s="147"/>
      <c r="AC63" s="147"/>
      <c r="AD63" s="147"/>
      <c r="AE63" s="147"/>
      <c r="AF63" s="147" t="s">
        <v>128</v>
      </c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</row>
    <row r="64" spans="1:59" outlineLevel="1">
      <c r="A64" s="154"/>
      <c r="B64" s="155"/>
      <c r="C64" s="261" t="s">
        <v>409</v>
      </c>
      <c r="D64" s="262"/>
      <c r="E64" s="262"/>
      <c r="F64" s="262"/>
      <c r="G64" s="262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47"/>
      <c r="Y64" s="147"/>
      <c r="Z64" s="147"/>
      <c r="AA64" s="147"/>
      <c r="AB64" s="147"/>
      <c r="AC64" s="147"/>
      <c r="AD64" s="147"/>
      <c r="AE64" s="147"/>
      <c r="AF64" s="147" t="s">
        <v>164</v>
      </c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</row>
    <row r="65" spans="1:32">
      <c r="A65" s="3"/>
      <c r="B65" s="4"/>
      <c r="C65" s="182"/>
      <c r="D65" s="6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AD65">
        <v>15</v>
      </c>
      <c r="AE65">
        <v>21</v>
      </c>
      <c r="AF65" t="s">
        <v>109</v>
      </c>
    </row>
    <row r="66" spans="1:32">
      <c r="A66" s="150"/>
      <c r="B66" s="151" t="s">
        <v>31</v>
      </c>
      <c r="C66" s="183"/>
      <c r="D66" s="152"/>
      <c r="E66" s="153"/>
      <c r="F66" s="153"/>
      <c r="G66" s="178">
        <f>G8+G11+G28+G53+G56+G62</f>
        <v>0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AD66">
        <f>SUMIF(L7:L64,AD65,G7:G64)</f>
        <v>0</v>
      </c>
      <c r="AE66">
        <f>SUMIF(L7:L64,AE65,G7:G64)</f>
        <v>0</v>
      </c>
      <c r="AF66" t="s">
        <v>199</v>
      </c>
    </row>
    <row r="67" spans="1:32">
      <c r="A67" s="3"/>
      <c r="B67" s="4"/>
      <c r="C67" s="182"/>
      <c r="D67" s="6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32">
      <c r="A68" s="3"/>
      <c r="B68" s="4"/>
      <c r="C68" s="182"/>
      <c r="D68" s="6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32">
      <c r="A69" s="247" t="s">
        <v>200</v>
      </c>
      <c r="B69" s="247"/>
      <c r="C69" s="248"/>
      <c r="D69" s="6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32">
      <c r="A70" s="249"/>
      <c r="B70" s="250"/>
      <c r="C70" s="251"/>
      <c r="D70" s="250"/>
      <c r="E70" s="250"/>
      <c r="F70" s="250"/>
      <c r="G70" s="25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AF70" t="s">
        <v>201</v>
      </c>
    </row>
    <row r="71" spans="1:32">
      <c r="A71" s="253"/>
      <c r="B71" s="254"/>
      <c r="C71" s="255"/>
      <c r="D71" s="254"/>
      <c r="E71" s="254"/>
      <c r="F71" s="254"/>
      <c r="G71" s="256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32">
      <c r="A72" s="253"/>
      <c r="B72" s="254"/>
      <c r="C72" s="255"/>
      <c r="D72" s="254"/>
      <c r="E72" s="254"/>
      <c r="F72" s="254"/>
      <c r="G72" s="256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32">
      <c r="A73" s="253"/>
      <c r="B73" s="254"/>
      <c r="C73" s="255"/>
      <c r="D73" s="254"/>
      <c r="E73" s="254"/>
      <c r="F73" s="254"/>
      <c r="G73" s="256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32">
      <c r="A74" s="257"/>
      <c r="B74" s="258"/>
      <c r="C74" s="259"/>
      <c r="D74" s="258"/>
      <c r="E74" s="258"/>
      <c r="F74" s="258"/>
      <c r="G74" s="260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32">
      <c r="A75" s="3"/>
      <c r="B75" s="4"/>
      <c r="C75" s="182"/>
      <c r="D75" s="6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32">
      <c r="C76" s="184"/>
      <c r="D76" s="10"/>
      <c r="AF76" t="s">
        <v>202</v>
      </c>
    </row>
    <row r="77" spans="1:32">
      <c r="D77" s="10"/>
    </row>
    <row r="78" spans="1:32">
      <c r="D78" s="10"/>
    </row>
    <row r="79" spans="1:32">
      <c r="D79" s="10"/>
    </row>
    <row r="80" spans="1:32">
      <c r="D80" s="10"/>
    </row>
    <row r="81" spans="4:4">
      <c r="D81" s="10"/>
    </row>
    <row r="82" spans="4:4">
      <c r="D82" s="10"/>
    </row>
    <row r="83" spans="4:4">
      <c r="D83" s="10"/>
    </row>
    <row r="84" spans="4:4">
      <c r="D84" s="10"/>
    </row>
    <row r="85" spans="4:4">
      <c r="D85" s="10"/>
    </row>
    <row r="86" spans="4:4">
      <c r="D86" s="10"/>
    </row>
    <row r="87" spans="4:4">
      <c r="D87" s="10"/>
    </row>
    <row r="88" spans="4:4">
      <c r="D88" s="10"/>
    </row>
    <row r="89" spans="4:4">
      <c r="D89" s="10"/>
    </row>
    <row r="90" spans="4:4">
      <c r="D90" s="10"/>
    </row>
    <row r="91" spans="4:4">
      <c r="D91" s="10"/>
    </row>
    <row r="92" spans="4:4">
      <c r="D92" s="10"/>
    </row>
    <row r="93" spans="4:4">
      <c r="D93" s="10"/>
    </row>
    <row r="94" spans="4:4">
      <c r="D94" s="10"/>
    </row>
    <row r="95" spans="4:4">
      <c r="D95" s="10"/>
    </row>
    <row r="96" spans="4:4">
      <c r="D96" s="10"/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  <row r="106" spans="4:4">
      <c r="D106" s="10"/>
    </row>
    <row r="107" spans="4:4">
      <c r="D107" s="10"/>
    </row>
    <row r="108" spans="4:4">
      <c r="D108" s="10"/>
    </row>
    <row r="109" spans="4:4">
      <c r="D109" s="10"/>
    </row>
    <row r="110" spans="4:4">
      <c r="D110" s="10"/>
    </row>
    <row r="111" spans="4:4">
      <c r="D111" s="10"/>
    </row>
    <row r="112" spans="4:4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mergeCells count="23">
    <mergeCell ref="A69:C69"/>
    <mergeCell ref="A70:G74"/>
    <mergeCell ref="C16:G16"/>
    <mergeCell ref="C17:G17"/>
    <mergeCell ref="C18:G18"/>
    <mergeCell ref="C19:G19"/>
    <mergeCell ref="C26:G26"/>
    <mergeCell ref="A1:G1"/>
    <mergeCell ref="C2:G2"/>
    <mergeCell ref="C3:G3"/>
    <mergeCell ref="C4:G4"/>
    <mergeCell ref="C20:G20"/>
    <mergeCell ref="C22:G22"/>
    <mergeCell ref="C23:G23"/>
    <mergeCell ref="C24:G24"/>
    <mergeCell ref="C25:G25"/>
    <mergeCell ref="C64:G64"/>
    <mergeCell ref="C41:G41"/>
    <mergeCell ref="C42:G42"/>
    <mergeCell ref="C43:G43"/>
    <mergeCell ref="C45:G45"/>
    <mergeCell ref="C46:G46"/>
    <mergeCell ref="C47:G47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G5000"/>
  <sheetViews>
    <sheetView workbookViewId="0">
      <pane ySplit="7" topLeftCell="A8" activePane="bottomLeft" state="frozen"/>
      <selection pane="bottomLeft" activeCell="F18" sqref="F18:F21"/>
    </sheetView>
  </sheetViews>
  <sheetFormatPr defaultRowHeight="12.75" outlineLevelRow="1"/>
  <cols>
    <col min="1" max="1" width="3.42578125" customWidth="1"/>
    <col min="2" max="2" width="12.5703125" style="121" customWidth="1"/>
    <col min="3" max="3" width="38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8" width="0" hidden="1" customWidth="1"/>
    <col min="20" max="23" width="0" hidden="1" customWidth="1"/>
    <col min="28" max="28" width="0" hidden="1" customWidth="1"/>
    <col min="30" max="40" width="0" hidden="1" customWidth="1"/>
  </cols>
  <sheetData>
    <row r="1" spans="1:59" ht="15.75" customHeight="1">
      <c r="A1" s="240" t="s">
        <v>7</v>
      </c>
      <c r="B1" s="240"/>
      <c r="C1" s="240"/>
      <c r="D1" s="240"/>
      <c r="E1" s="240"/>
      <c r="F1" s="240"/>
      <c r="G1" s="240"/>
      <c r="AF1" t="s">
        <v>97</v>
      </c>
    </row>
    <row r="2" spans="1:59" ht="24.95" customHeight="1">
      <c r="A2" s="139" t="s">
        <v>8</v>
      </c>
      <c r="B2" s="49" t="s">
        <v>41</v>
      </c>
      <c r="C2" s="241" t="s">
        <v>42</v>
      </c>
      <c r="D2" s="242"/>
      <c r="E2" s="242"/>
      <c r="F2" s="242"/>
      <c r="G2" s="243"/>
      <c r="AF2" t="s">
        <v>98</v>
      </c>
    </row>
    <row r="3" spans="1:59" ht="24.95" customHeight="1">
      <c r="A3" s="139" t="s">
        <v>9</v>
      </c>
      <c r="B3" s="49" t="s">
        <v>55</v>
      </c>
      <c r="C3" s="241" t="s">
        <v>56</v>
      </c>
      <c r="D3" s="242"/>
      <c r="E3" s="242"/>
      <c r="F3" s="242"/>
      <c r="G3" s="243"/>
      <c r="AB3" s="121" t="s">
        <v>98</v>
      </c>
      <c r="AF3" t="s">
        <v>99</v>
      </c>
    </row>
    <row r="4" spans="1:59" ht="24.95" customHeight="1">
      <c r="A4" s="140" t="s">
        <v>10</v>
      </c>
      <c r="B4" s="141" t="s">
        <v>41</v>
      </c>
      <c r="C4" s="244" t="s">
        <v>46</v>
      </c>
      <c r="D4" s="245"/>
      <c r="E4" s="245"/>
      <c r="F4" s="245"/>
      <c r="G4" s="246"/>
      <c r="AF4" t="s">
        <v>100</v>
      </c>
    </row>
    <row r="5" spans="1:59">
      <c r="D5" s="10"/>
    </row>
    <row r="6" spans="1:59" ht="38.25">
      <c r="A6" s="143" t="s">
        <v>101</v>
      </c>
      <c r="B6" s="145" t="s">
        <v>102</v>
      </c>
      <c r="C6" s="145" t="s">
        <v>103</v>
      </c>
      <c r="D6" s="144" t="s">
        <v>104</v>
      </c>
      <c r="E6" s="143" t="s">
        <v>105</v>
      </c>
      <c r="F6" s="142" t="s">
        <v>106</v>
      </c>
      <c r="G6" s="143" t="s">
        <v>31</v>
      </c>
      <c r="H6" s="146" t="s">
        <v>32</v>
      </c>
      <c r="I6" s="146" t="s">
        <v>107</v>
      </c>
      <c r="J6" s="146" t="s">
        <v>33</v>
      </c>
      <c r="K6" s="146" t="s">
        <v>108</v>
      </c>
      <c r="L6" s="146" t="s">
        <v>109</v>
      </c>
      <c r="M6" s="146" t="s">
        <v>110</v>
      </c>
      <c r="N6" s="146" t="s">
        <v>111</v>
      </c>
      <c r="O6" s="146" t="s">
        <v>112</v>
      </c>
      <c r="P6" s="146" t="s">
        <v>113</v>
      </c>
      <c r="Q6" s="146" t="s">
        <v>114</v>
      </c>
      <c r="R6" s="146" t="s">
        <v>115</v>
      </c>
      <c r="S6" s="146" t="s">
        <v>116</v>
      </c>
      <c r="T6" s="146" t="s">
        <v>117</v>
      </c>
      <c r="U6" s="146" t="s">
        <v>118</v>
      </c>
      <c r="V6" s="146" t="s">
        <v>119</v>
      </c>
      <c r="W6" s="146" t="s">
        <v>120</v>
      </c>
    </row>
    <row r="7" spans="1:59" hidden="1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</row>
    <row r="8" spans="1:59">
      <c r="A8" s="158" t="s">
        <v>121</v>
      </c>
      <c r="B8" s="159" t="s">
        <v>63</v>
      </c>
      <c r="C8" s="179" t="s">
        <v>64</v>
      </c>
      <c r="D8" s="160"/>
      <c r="E8" s="161"/>
      <c r="F8" s="162"/>
      <c r="G8" s="162">
        <f>SUMIF(AF9:AF9,"&lt;&gt;NOR",G9:G9)</f>
        <v>0</v>
      </c>
      <c r="H8" s="162"/>
      <c r="I8" s="162">
        <f>SUM(I9:I9)</f>
        <v>0</v>
      </c>
      <c r="J8" s="162"/>
      <c r="K8" s="162">
        <f>SUM(K9:K9)</f>
        <v>7951.5</v>
      </c>
      <c r="L8" s="162"/>
      <c r="M8" s="162">
        <f>SUM(M9:M9)</f>
        <v>0</v>
      </c>
      <c r="N8" s="162"/>
      <c r="O8" s="162">
        <f>SUM(O9:O9)</f>
        <v>0</v>
      </c>
      <c r="P8" s="162"/>
      <c r="Q8" s="162">
        <f>SUM(Q9:Q9)</f>
        <v>0</v>
      </c>
      <c r="R8" s="162"/>
      <c r="S8" s="163"/>
      <c r="T8" s="157"/>
      <c r="U8" s="157">
        <f>SUM(U9:U9)</f>
        <v>21.44</v>
      </c>
      <c r="V8" s="157"/>
      <c r="W8" s="157"/>
      <c r="AF8" t="s">
        <v>122</v>
      </c>
    </row>
    <row r="9" spans="1:59" outlineLevel="1">
      <c r="A9" s="171">
        <v>1</v>
      </c>
      <c r="B9" s="172" t="s">
        <v>123</v>
      </c>
      <c r="C9" s="180" t="s">
        <v>124</v>
      </c>
      <c r="D9" s="173" t="s">
        <v>125</v>
      </c>
      <c r="E9" s="174">
        <v>102.6</v>
      </c>
      <c r="F9" s="175"/>
      <c r="G9" s="176">
        <f>ROUND(E9*F9,2)</f>
        <v>0</v>
      </c>
      <c r="H9" s="175">
        <v>0</v>
      </c>
      <c r="I9" s="176">
        <f>ROUND(E9*H9,2)</f>
        <v>0</v>
      </c>
      <c r="J9" s="175">
        <v>77.5</v>
      </c>
      <c r="K9" s="176">
        <f>ROUND(E9*J9,2)</f>
        <v>7951.5</v>
      </c>
      <c r="L9" s="176">
        <v>21</v>
      </c>
      <c r="M9" s="176">
        <f>G9*(1+L9/100)</f>
        <v>0</v>
      </c>
      <c r="N9" s="176">
        <v>0</v>
      </c>
      <c r="O9" s="176">
        <f>ROUND(E9*N9,2)</f>
        <v>0</v>
      </c>
      <c r="P9" s="176">
        <v>0</v>
      </c>
      <c r="Q9" s="176">
        <f>ROUND(E9*P9,2)</f>
        <v>0</v>
      </c>
      <c r="R9" s="176"/>
      <c r="S9" s="177" t="s">
        <v>126</v>
      </c>
      <c r="T9" s="156">
        <v>0.20899999999999999</v>
      </c>
      <c r="U9" s="156">
        <f>ROUND(E9*T9,2)</f>
        <v>21.44</v>
      </c>
      <c r="V9" s="156"/>
      <c r="W9" s="156" t="s">
        <v>127</v>
      </c>
      <c r="X9" s="147"/>
      <c r="Y9" s="147"/>
      <c r="Z9" s="147"/>
      <c r="AA9" s="147"/>
      <c r="AB9" s="147"/>
      <c r="AC9" s="147"/>
      <c r="AD9" s="147"/>
      <c r="AE9" s="147"/>
      <c r="AF9" s="147" t="s">
        <v>128</v>
      </c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</row>
    <row r="10" spans="1:59">
      <c r="A10" s="158" t="s">
        <v>121</v>
      </c>
      <c r="B10" s="159" t="s">
        <v>65</v>
      </c>
      <c r="C10" s="179" t="s">
        <v>66</v>
      </c>
      <c r="D10" s="160"/>
      <c r="E10" s="161"/>
      <c r="F10" s="162"/>
      <c r="G10" s="162">
        <f>SUMIF(AF11:AF14,"&lt;&gt;NOR",G11:G14)</f>
        <v>0</v>
      </c>
      <c r="H10" s="162"/>
      <c r="I10" s="162">
        <f>SUM(I11:I14)</f>
        <v>668.08</v>
      </c>
      <c r="J10" s="162"/>
      <c r="K10" s="162">
        <f>SUM(K11:K14)</f>
        <v>3510.97</v>
      </c>
      <c r="L10" s="162"/>
      <c r="M10" s="162">
        <f>SUM(M11:M14)</f>
        <v>0</v>
      </c>
      <c r="N10" s="162"/>
      <c r="O10" s="162">
        <f>SUM(O11:O14)</f>
        <v>0</v>
      </c>
      <c r="P10" s="162"/>
      <c r="Q10" s="162">
        <f>SUM(Q11:Q14)</f>
        <v>0</v>
      </c>
      <c r="R10" s="162"/>
      <c r="S10" s="163"/>
      <c r="T10" s="157"/>
      <c r="U10" s="157">
        <f>SUM(U11:U14)</f>
        <v>8.57</v>
      </c>
      <c r="V10" s="157"/>
      <c r="W10" s="157"/>
      <c r="AF10" t="s">
        <v>122</v>
      </c>
    </row>
    <row r="11" spans="1:59" outlineLevel="1">
      <c r="A11" s="171">
        <v>2</v>
      </c>
      <c r="B11" s="172" t="s">
        <v>273</v>
      </c>
      <c r="C11" s="180" t="s">
        <v>274</v>
      </c>
      <c r="D11" s="173" t="s">
        <v>125</v>
      </c>
      <c r="E11" s="174">
        <v>102.6</v>
      </c>
      <c r="F11" s="175"/>
      <c r="G11" s="176">
        <f>ROUND(E11*F11,2)</f>
        <v>0</v>
      </c>
      <c r="H11" s="175">
        <v>0</v>
      </c>
      <c r="I11" s="176">
        <f>ROUND(E11*H11,2)</f>
        <v>0</v>
      </c>
      <c r="J11" s="175">
        <v>29.7</v>
      </c>
      <c r="K11" s="176">
        <f>ROUND(E11*J11,2)</f>
        <v>3047.22</v>
      </c>
      <c r="L11" s="176">
        <v>21</v>
      </c>
      <c r="M11" s="176">
        <f>G11*(1+L11/100)</f>
        <v>0</v>
      </c>
      <c r="N11" s="176">
        <v>0</v>
      </c>
      <c r="O11" s="176">
        <f>ROUND(E11*N11,2)</f>
        <v>0</v>
      </c>
      <c r="P11" s="176">
        <v>0</v>
      </c>
      <c r="Q11" s="176">
        <f>ROUND(E11*P11,2)</f>
        <v>0</v>
      </c>
      <c r="R11" s="176"/>
      <c r="S11" s="177" t="s">
        <v>126</v>
      </c>
      <c r="T11" s="156">
        <v>0.08</v>
      </c>
      <c r="U11" s="156">
        <f>ROUND(E11*T11,2)</f>
        <v>8.2100000000000009</v>
      </c>
      <c r="V11" s="156"/>
      <c r="W11" s="156" t="s">
        <v>127</v>
      </c>
      <c r="X11" s="147"/>
      <c r="Y11" s="147"/>
      <c r="Z11" s="147"/>
      <c r="AA11" s="147"/>
      <c r="AB11" s="147"/>
      <c r="AC11" s="147"/>
      <c r="AD11" s="147"/>
      <c r="AE11" s="147"/>
      <c r="AF11" s="147" t="s">
        <v>128</v>
      </c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</row>
    <row r="12" spans="1:59" outlineLevel="1">
      <c r="A12" s="164">
        <v>3</v>
      </c>
      <c r="B12" s="165" t="s">
        <v>279</v>
      </c>
      <c r="C12" s="181" t="s">
        <v>280</v>
      </c>
      <c r="D12" s="166" t="s">
        <v>125</v>
      </c>
      <c r="E12" s="167">
        <v>102.6</v>
      </c>
      <c r="F12" s="168"/>
      <c r="G12" s="169">
        <f>ROUND(E12*F12,2)</f>
        <v>0</v>
      </c>
      <c r="H12" s="168">
        <v>0.03</v>
      </c>
      <c r="I12" s="169">
        <f>ROUND(E12*H12,2)</f>
        <v>3.08</v>
      </c>
      <c r="J12" s="168">
        <v>4.5199999999999996</v>
      </c>
      <c r="K12" s="169">
        <f>ROUND(E12*J12,2)</f>
        <v>463.75</v>
      </c>
      <c r="L12" s="169">
        <v>21</v>
      </c>
      <c r="M12" s="169">
        <f>G12*(1+L12/100)</f>
        <v>0</v>
      </c>
      <c r="N12" s="169">
        <v>0</v>
      </c>
      <c r="O12" s="169">
        <f>ROUND(E12*N12,2)</f>
        <v>0</v>
      </c>
      <c r="P12" s="169">
        <v>0</v>
      </c>
      <c r="Q12" s="169">
        <f>ROUND(E12*P12,2)</f>
        <v>0</v>
      </c>
      <c r="R12" s="169"/>
      <c r="S12" s="170" t="s">
        <v>126</v>
      </c>
      <c r="T12" s="156">
        <v>3.5000000000000001E-3</v>
      </c>
      <c r="U12" s="156">
        <f>ROUND(E12*T12,2)</f>
        <v>0.36</v>
      </c>
      <c r="V12" s="156"/>
      <c r="W12" s="156" t="s">
        <v>127</v>
      </c>
      <c r="X12" s="147"/>
      <c r="Y12" s="147"/>
      <c r="Z12" s="147"/>
      <c r="AA12" s="147"/>
      <c r="AB12" s="147"/>
      <c r="AC12" s="147"/>
      <c r="AD12" s="147"/>
      <c r="AE12" s="147"/>
      <c r="AF12" s="147" t="s">
        <v>128</v>
      </c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</row>
    <row r="13" spans="1:59" outlineLevel="1">
      <c r="A13" s="154"/>
      <c r="B13" s="155"/>
      <c r="C13" s="261" t="s">
        <v>281</v>
      </c>
      <c r="D13" s="262"/>
      <c r="E13" s="262"/>
      <c r="F13" s="262"/>
      <c r="G13" s="262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47"/>
      <c r="Y13" s="147"/>
      <c r="Z13" s="147"/>
      <c r="AA13" s="147"/>
      <c r="AB13" s="147"/>
      <c r="AC13" s="147"/>
      <c r="AD13" s="147"/>
      <c r="AE13" s="147"/>
      <c r="AF13" s="147" t="s">
        <v>164</v>
      </c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</row>
    <row r="14" spans="1:59" outlineLevel="1">
      <c r="A14" s="171">
        <v>4</v>
      </c>
      <c r="B14" s="172" t="s">
        <v>285</v>
      </c>
      <c r="C14" s="180" t="s">
        <v>286</v>
      </c>
      <c r="D14" s="173" t="s">
        <v>287</v>
      </c>
      <c r="E14" s="174">
        <v>2.5</v>
      </c>
      <c r="F14" s="175"/>
      <c r="G14" s="176">
        <f>ROUND(E14*F14,2)</f>
        <v>0</v>
      </c>
      <c r="H14" s="175">
        <v>266</v>
      </c>
      <c r="I14" s="176">
        <f>ROUND(E14*H14,2)</f>
        <v>665</v>
      </c>
      <c r="J14" s="175">
        <v>0</v>
      </c>
      <c r="K14" s="176">
        <f>ROUND(E14*J14,2)</f>
        <v>0</v>
      </c>
      <c r="L14" s="176">
        <v>21</v>
      </c>
      <c r="M14" s="176">
        <f>G14*(1+L14/100)</f>
        <v>0</v>
      </c>
      <c r="N14" s="176">
        <v>1E-3</v>
      </c>
      <c r="O14" s="176">
        <f>ROUND(E14*N14,2)</f>
        <v>0</v>
      </c>
      <c r="P14" s="176">
        <v>0</v>
      </c>
      <c r="Q14" s="176">
        <f>ROUND(E14*P14,2)</f>
        <v>0</v>
      </c>
      <c r="R14" s="176" t="s">
        <v>148</v>
      </c>
      <c r="S14" s="177" t="s">
        <v>126</v>
      </c>
      <c r="T14" s="156">
        <v>0</v>
      </c>
      <c r="U14" s="156">
        <f>ROUND(E14*T14,2)</f>
        <v>0</v>
      </c>
      <c r="V14" s="156"/>
      <c r="W14" s="156" t="s">
        <v>149</v>
      </c>
      <c r="X14" s="147"/>
      <c r="Y14" s="147"/>
      <c r="Z14" s="147"/>
      <c r="AA14" s="147"/>
      <c r="AB14" s="147"/>
      <c r="AC14" s="147"/>
      <c r="AD14" s="147"/>
      <c r="AE14" s="147"/>
      <c r="AF14" s="147" t="s">
        <v>150</v>
      </c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</row>
    <row r="15" spans="1:59">
      <c r="A15" s="158" t="s">
        <v>121</v>
      </c>
      <c r="B15" s="159" t="s">
        <v>71</v>
      </c>
      <c r="C15" s="179" t="s">
        <v>72</v>
      </c>
      <c r="D15" s="160"/>
      <c r="E15" s="161"/>
      <c r="F15" s="162"/>
      <c r="G15" s="162">
        <f>SUMIF(AF16:AF16,"&lt;&gt;NOR",G16:G16)</f>
        <v>0</v>
      </c>
      <c r="H15" s="162"/>
      <c r="I15" s="162">
        <f>SUM(I16:I16)</f>
        <v>2125.75</v>
      </c>
      <c r="J15" s="162"/>
      <c r="K15" s="162">
        <f>SUM(K16:K16)</f>
        <v>1494.29</v>
      </c>
      <c r="L15" s="162"/>
      <c r="M15" s="162">
        <f>SUM(M16:M16)</f>
        <v>0</v>
      </c>
      <c r="N15" s="162"/>
      <c r="O15" s="162">
        <f>SUM(O16:O16)</f>
        <v>2.52</v>
      </c>
      <c r="P15" s="162"/>
      <c r="Q15" s="162">
        <f>SUM(Q16:Q16)</f>
        <v>0</v>
      </c>
      <c r="R15" s="162"/>
      <c r="S15" s="163"/>
      <c r="T15" s="157"/>
      <c r="U15" s="157">
        <f>SUM(U16:U16)</f>
        <v>3.13</v>
      </c>
      <c r="V15" s="157"/>
      <c r="W15" s="157"/>
      <c r="AF15" t="s">
        <v>122</v>
      </c>
    </row>
    <row r="16" spans="1:59" ht="22.5" outlineLevel="1">
      <c r="A16" s="171">
        <v>5</v>
      </c>
      <c r="B16" s="172" t="s">
        <v>307</v>
      </c>
      <c r="C16" s="180" t="s">
        <v>308</v>
      </c>
      <c r="D16" s="173" t="s">
        <v>125</v>
      </c>
      <c r="E16" s="174">
        <v>4.665</v>
      </c>
      <c r="F16" s="175"/>
      <c r="G16" s="176">
        <f>ROUND(E16*F16,2)</f>
        <v>0</v>
      </c>
      <c r="H16" s="175">
        <v>455.68</v>
      </c>
      <c r="I16" s="176">
        <f>ROUND(E16*H16,2)</f>
        <v>2125.75</v>
      </c>
      <c r="J16" s="175">
        <v>320.32</v>
      </c>
      <c r="K16" s="176">
        <f>ROUND(E16*J16,2)</f>
        <v>1494.29</v>
      </c>
      <c r="L16" s="176">
        <v>21</v>
      </c>
      <c r="M16" s="176">
        <f>G16*(1+L16/100)</f>
        <v>0</v>
      </c>
      <c r="N16" s="176">
        <v>0.54</v>
      </c>
      <c r="O16" s="176">
        <f>ROUND(E16*N16,2)</f>
        <v>2.52</v>
      </c>
      <c r="P16" s="176">
        <v>0</v>
      </c>
      <c r="Q16" s="176">
        <f>ROUND(E16*P16,2)</f>
        <v>0</v>
      </c>
      <c r="R16" s="176"/>
      <c r="S16" s="177" t="s">
        <v>126</v>
      </c>
      <c r="T16" s="156">
        <v>0.67200000000000004</v>
      </c>
      <c r="U16" s="156">
        <f>ROUND(E16*T16,2)</f>
        <v>3.13</v>
      </c>
      <c r="V16" s="156"/>
      <c r="W16" s="156" t="s">
        <v>127</v>
      </c>
      <c r="X16" s="147"/>
      <c r="Y16" s="147"/>
      <c r="Z16" s="147"/>
      <c r="AA16" s="147"/>
      <c r="AB16" s="147"/>
      <c r="AC16" s="147"/>
      <c r="AD16" s="147"/>
      <c r="AE16" s="147"/>
      <c r="AF16" s="147" t="s">
        <v>128</v>
      </c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</row>
    <row r="17" spans="1:59">
      <c r="A17" s="158" t="s">
        <v>121</v>
      </c>
      <c r="B17" s="159" t="s">
        <v>89</v>
      </c>
      <c r="C17" s="179" t="s">
        <v>90</v>
      </c>
      <c r="D17" s="160"/>
      <c r="E17" s="161"/>
      <c r="F17" s="162"/>
      <c r="G17" s="162">
        <f>SUMIF(AF18:AF21,"&lt;&gt;NOR",G18:G21)</f>
        <v>0</v>
      </c>
      <c r="H17" s="162"/>
      <c r="I17" s="162">
        <f>SUM(I18:I21)</f>
        <v>1736.58</v>
      </c>
      <c r="J17" s="162"/>
      <c r="K17" s="162">
        <f>SUM(K18:K21)</f>
        <v>5277.43</v>
      </c>
      <c r="L17" s="162"/>
      <c r="M17" s="162">
        <f>SUM(M18:M21)</f>
        <v>0</v>
      </c>
      <c r="N17" s="162"/>
      <c r="O17" s="162">
        <f>SUM(O18:O21)</f>
        <v>0.05</v>
      </c>
      <c r="P17" s="162"/>
      <c r="Q17" s="162">
        <f>SUM(Q18:Q21)</f>
        <v>0</v>
      </c>
      <c r="R17" s="162"/>
      <c r="S17" s="163"/>
      <c r="T17" s="157"/>
      <c r="U17" s="157">
        <f>SUM(U18:U21)</f>
        <v>11.389999999999999</v>
      </c>
      <c r="V17" s="157"/>
      <c r="W17" s="157"/>
      <c r="AF17" t="s">
        <v>122</v>
      </c>
    </row>
    <row r="18" spans="1:59" outlineLevel="1">
      <c r="A18" s="171">
        <v>6</v>
      </c>
      <c r="B18" s="172" t="s">
        <v>331</v>
      </c>
      <c r="C18" s="180" t="s">
        <v>332</v>
      </c>
      <c r="D18" s="173" t="s">
        <v>333</v>
      </c>
      <c r="E18" s="174">
        <v>50.654000000000003</v>
      </c>
      <c r="F18" s="175"/>
      <c r="G18" s="176">
        <f>ROUND(E18*F18,2)</f>
        <v>0</v>
      </c>
      <c r="H18" s="175">
        <v>10.35</v>
      </c>
      <c r="I18" s="176">
        <f>ROUND(E18*H18,2)</f>
        <v>524.27</v>
      </c>
      <c r="J18" s="175">
        <v>102.65</v>
      </c>
      <c r="K18" s="176">
        <f>ROUND(E18*J18,2)</f>
        <v>5199.63</v>
      </c>
      <c r="L18" s="176">
        <v>21</v>
      </c>
      <c r="M18" s="176">
        <f>G18*(1+L18/100)</f>
        <v>0</v>
      </c>
      <c r="N18" s="176">
        <v>6.0000000000000002E-5</v>
      </c>
      <c r="O18" s="176">
        <f>ROUND(E18*N18,2)</f>
        <v>0</v>
      </c>
      <c r="P18" s="176">
        <v>0</v>
      </c>
      <c r="Q18" s="176">
        <f>ROUND(E18*P18,2)</f>
        <v>0</v>
      </c>
      <c r="R18" s="176"/>
      <c r="S18" s="177" t="s">
        <v>126</v>
      </c>
      <c r="T18" s="156">
        <v>0.221</v>
      </c>
      <c r="U18" s="156">
        <f>ROUND(E18*T18,2)</f>
        <v>11.19</v>
      </c>
      <c r="V18" s="156"/>
      <c r="W18" s="156" t="s">
        <v>127</v>
      </c>
      <c r="X18" s="147"/>
      <c r="Y18" s="147"/>
      <c r="Z18" s="147"/>
      <c r="AA18" s="147"/>
      <c r="AB18" s="147"/>
      <c r="AC18" s="147"/>
      <c r="AD18" s="147"/>
      <c r="AE18" s="147"/>
      <c r="AF18" s="147" t="s">
        <v>128</v>
      </c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</row>
    <row r="19" spans="1:59" outlineLevel="1">
      <c r="A19" s="171">
        <v>7</v>
      </c>
      <c r="B19" s="172" t="s">
        <v>334</v>
      </c>
      <c r="C19" s="180" t="s">
        <v>335</v>
      </c>
      <c r="D19" s="173" t="s">
        <v>172</v>
      </c>
      <c r="E19" s="174">
        <v>1.392E-2</v>
      </c>
      <c r="F19" s="175"/>
      <c r="G19" s="176">
        <f>ROUND(E19*F19,2)</f>
        <v>0</v>
      </c>
      <c r="H19" s="175">
        <v>23280</v>
      </c>
      <c r="I19" s="176">
        <f>ROUND(E19*H19,2)</f>
        <v>324.06</v>
      </c>
      <c r="J19" s="175">
        <v>0</v>
      </c>
      <c r="K19" s="176">
        <f>ROUND(E19*J19,2)</f>
        <v>0</v>
      </c>
      <c r="L19" s="176">
        <v>21</v>
      </c>
      <c r="M19" s="176">
        <f>G19*(1+L19/100)</f>
        <v>0</v>
      </c>
      <c r="N19" s="176">
        <v>1</v>
      </c>
      <c r="O19" s="176">
        <f>ROUND(E19*N19,2)</f>
        <v>0.01</v>
      </c>
      <c r="P19" s="176">
        <v>0</v>
      </c>
      <c r="Q19" s="176">
        <f>ROUND(E19*P19,2)</f>
        <v>0</v>
      </c>
      <c r="R19" s="176" t="s">
        <v>148</v>
      </c>
      <c r="S19" s="177" t="s">
        <v>126</v>
      </c>
      <c r="T19" s="156">
        <v>0</v>
      </c>
      <c r="U19" s="156">
        <f>ROUND(E19*T19,2)</f>
        <v>0</v>
      </c>
      <c r="V19" s="156"/>
      <c r="W19" s="156" t="s">
        <v>149</v>
      </c>
      <c r="X19" s="147"/>
      <c r="Y19" s="147"/>
      <c r="Z19" s="147"/>
      <c r="AA19" s="147"/>
      <c r="AB19" s="147"/>
      <c r="AC19" s="147"/>
      <c r="AD19" s="147"/>
      <c r="AE19" s="147"/>
      <c r="AF19" s="147" t="s">
        <v>150</v>
      </c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</row>
    <row r="20" spans="1:59" outlineLevel="1">
      <c r="A20" s="171">
        <v>8</v>
      </c>
      <c r="B20" s="172" t="s">
        <v>336</v>
      </c>
      <c r="C20" s="180" t="s">
        <v>337</v>
      </c>
      <c r="D20" s="173" t="s">
        <v>172</v>
      </c>
      <c r="E20" s="174">
        <v>4.1799999999999997E-2</v>
      </c>
      <c r="F20" s="175"/>
      <c r="G20" s="176">
        <f>ROUND(E20*F20,2)</f>
        <v>0</v>
      </c>
      <c r="H20" s="175">
        <v>21250</v>
      </c>
      <c r="I20" s="176">
        <f>ROUND(E20*H20,2)</f>
        <v>888.25</v>
      </c>
      <c r="J20" s="175">
        <v>0</v>
      </c>
      <c r="K20" s="176">
        <f>ROUND(E20*J20,2)</f>
        <v>0</v>
      </c>
      <c r="L20" s="176">
        <v>21</v>
      </c>
      <c r="M20" s="176">
        <f>G20*(1+L20/100)</f>
        <v>0</v>
      </c>
      <c r="N20" s="176">
        <v>1</v>
      </c>
      <c r="O20" s="176">
        <f>ROUND(E20*N20,2)</f>
        <v>0.04</v>
      </c>
      <c r="P20" s="176">
        <v>0</v>
      </c>
      <c r="Q20" s="176">
        <f>ROUND(E20*P20,2)</f>
        <v>0</v>
      </c>
      <c r="R20" s="176" t="s">
        <v>148</v>
      </c>
      <c r="S20" s="177" t="s">
        <v>126</v>
      </c>
      <c r="T20" s="156">
        <v>0</v>
      </c>
      <c r="U20" s="156">
        <f>ROUND(E20*T20,2)</f>
        <v>0</v>
      </c>
      <c r="V20" s="156"/>
      <c r="W20" s="156" t="s">
        <v>149</v>
      </c>
      <c r="X20" s="147"/>
      <c r="Y20" s="147"/>
      <c r="Z20" s="147"/>
      <c r="AA20" s="147"/>
      <c r="AB20" s="147"/>
      <c r="AC20" s="147"/>
      <c r="AD20" s="147"/>
      <c r="AE20" s="147"/>
      <c r="AF20" s="147" t="s">
        <v>150</v>
      </c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</row>
    <row r="21" spans="1:59" outlineLevel="1">
      <c r="A21" s="164">
        <v>9</v>
      </c>
      <c r="B21" s="165" t="s">
        <v>338</v>
      </c>
      <c r="C21" s="181" t="s">
        <v>339</v>
      </c>
      <c r="D21" s="166" t="s">
        <v>172</v>
      </c>
      <c r="E21" s="167">
        <v>5.876E-2</v>
      </c>
      <c r="F21" s="168"/>
      <c r="G21" s="169">
        <f>ROUND(E21*F21,2)</f>
        <v>0</v>
      </c>
      <c r="H21" s="168">
        <v>0</v>
      </c>
      <c r="I21" s="169">
        <f>ROUND(E21*H21,2)</f>
        <v>0</v>
      </c>
      <c r="J21" s="168">
        <v>1324</v>
      </c>
      <c r="K21" s="169">
        <f>ROUND(E21*J21,2)</f>
        <v>77.8</v>
      </c>
      <c r="L21" s="169">
        <v>21</v>
      </c>
      <c r="M21" s="169">
        <f>G21*(1+L21/100)</f>
        <v>0</v>
      </c>
      <c r="N21" s="169">
        <v>0</v>
      </c>
      <c r="O21" s="169">
        <f>ROUND(E21*N21,2)</f>
        <v>0</v>
      </c>
      <c r="P21" s="169">
        <v>0</v>
      </c>
      <c r="Q21" s="169">
        <f>ROUND(E21*P21,2)</f>
        <v>0</v>
      </c>
      <c r="R21" s="169"/>
      <c r="S21" s="170" t="s">
        <v>126</v>
      </c>
      <c r="T21" s="156">
        <v>3.327</v>
      </c>
      <c r="U21" s="156">
        <f>ROUND(E21*T21,2)</f>
        <v>0.2</v>
      </c>
      <c r="V21" s="156"/>
      <c r="W21" s="156" t="s">
        <v>173</v>
      </c>
      <c r="X21" s="147"/>
      <c r="Y21" s="147"/>
      <c r="Z21" s="147"/>
      <c r="AA21" s="147"/>
      <c r="AB21" s="147"/>
      <c r="AC21" s="147"/>
      <c r="AD21" s="147"/>
      <c r="AE21" s="147"/>
      <c r="AF21" s="147" t="s">
        <v>174</v>
      </c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</row>
    <row r="22" spans="1:59">
      <c r="A22" s="3"/>
      <c r="B22" s="4"/>
      <c r="C22" s="182"/>
      <c r="D22" s="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AD22">
        <v>15</v>
      </c>
      <c r="AE22">
        <v>21</v>
      </c>
      <c r="AF22" t="s">
        <v>109</v>
      </c>
    </row>
    <row r="23" spans="1:59">
      <c r="A23" s="150"/>
      <c r="B23" s="151" t="s">
        <v>31</v>
      </c>
      <c r="C23" s="183"/>
      <c r="D23" s="152"/>
      <c r="E23" s="153"/>
      <c r="F23" s="153"/>
      <c r="G23" s="178">
        <f>G8+G10+G15+G17</f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AD23">
        <f>SUMIF(L7:L21,AD22,G7:G21)</f>
        <v>0</v>
      </c>
      <c r="AE23">
        <f>SUMIF(L7:L21,AE22,G7:G21)</f>
        <v>0</v>
      </c>
      <c r="AF23" t="s">
        <v>199</v>
      </c>
    </row>
    <row r="24" spans="1:59">
      <c r="A24" s="3"/>
      <c r="B24" s="4"/>
      <c r="C24" s="182"/>
      <c r="D24" s="6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59">
      <c r="A25" s="3"/>
      <c r="B25" s="4"/>
      <c r="C25" s="182"/>
      <c r="D25" s="6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59">
      <c r="A26" s="247" t="s">
        <v>200</v>
      </c>
      <c r="B26" s="247"/>
      <c r="C26" s="248"/>
      <c r="D26" s="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59">
      <c r="A27" s="249"/>
      <c r="B27" s="250"/>
      <c r="C27" s="251"/>
      <c r="D27" s="250"/>
      <c r="E27" s="250"/>
      <c r="F27" s="250"/>
      <c r="G27" s="25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AF27" t="s">
        <v>201</v>
      </c>
    </row>
    <row r="28" spans="1:59">
      <c r="A28" s="253"/>
      <c r="B28" s="254"/>
      <c r="C28" s="255"/>
      <c r="D28" s="254"/>
      <c r="E28" s="254"/>
      <c r="F28" s="254"/>
      <c r="G28" s="25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59">
      <c r="A29" s="253"/>
      <c r="B29" s="254"/>
      <c r="C29" s="255"/>
      <c r="D29" s="254"/>
      <c r="E29" s="254"/>
      <c r="F29" s="254"/>
      <c r="G29" s="25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59">
      <c r="A30" s="253"/>
      <c r="B30" s="254"/>
      <c r="C30" s="255"/>
      <c r="D30" s="254"/>
      <c r="E30" s="254"/>
      <c r="F30" s="254"/>
      <c r="G30" s="25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59">
      <c r="A31" s="257"/>
      <c r="B31" s="258"/>
      <c r="C31" s="259"/>
      <c r="D31" s="258"/>
      <c r="E31" s="258"/>
      <c r="F31" s="258"/>
      <c r="G31" s="260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59">
      <c r="A32" s="3"/>
      <c r="B32" s="4"/>
      <c r="C32" s="182"/>
      <c r="D32" s="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3:32">
      <c r="C33" s="184"/>
      <c r="D33" s="10"/>
      <c r="AF33" t="s">
        <v>202</v>
      </c>
    </row>
    <row r="34" spans="3:32">
      <c r="D34" s="10"/>
    </row>
    <row r="35" spans="3:32">
      <c r="D35" s="10"/>
    </row>
    <row r="36" spans="3:32">
      <c r="D36" s="10"/>
    </row>
    <row r="37" spans="3:32">
      <c r="D37" s="10"/>
    </row>
    <row r="38" spans="3:32">
      <c r="D38" s="10"/>
    </row>
    <row r="39" spans="3:32">
      <c r="D39" s="10"/>
    </row>
    <row r="40" spans="3:32">
      <c r="D40" s="10"/>
    </row>
    <row r="41" spans="3:32">
      <c r="D41" s="10"/>
    </row>
    <row r="42" spans="3:32">
      <c r="D42" s="10"/>
    </row>
    <row r="43" spans="3:32">
      <c r="D43" s="10"/>
    </row>
    <row r="44" spans="3:32">
      <c r="D44" s="10"/>
    </row>
    <row r="45" spans="3:32">
      <c r="D45" s="10"/>
    </row>
    <row r="46" spans="3:32">
      <c r="D46" s="10"/>
    </row>
    <row r="47" spans="3:32">
      <c r="D47" s="10"/>
    </row>
    <row r="48" spans="3:32">
      <c r="D48" s="10"/>
    </row>
    <row r="49" spans="4:4">
      <c r="D49" s="10"/>
    </row>
    <row r="50" spans="4:4">
      <c r="D50" s="10"/>
    </row>
    <row r="51" spans="4:4">
      <c r="D51" s="10"/>
    </row>
    <row r="52" spans="4:4">
      <c r="D52" s="10"/>
    </row>
    <row r="53" spans="4:4">
      <c r="D53" s="10"/>
    </row>
    <row r="54" spans="4:4">
      <c r="D54" s="10"/>
    </row>
    <row r="55" spans="4:4">
      <c r="D55" s="10"/>
    </row>
    <row r="56" spans="4:4">
      <c r="D56" s="10"/>
    </row>
    <row r="57" spans="4:4">
      <c r="D57" s="10"/>
    </row>
    <row r="58" spans="4:4">
      <c r="D58" s="10"/>
    </row>
    <row r="59" spans="4:4">
      <c r="D59" s="10"/>
    </row>
    <row r="60" spans="4:4">
      <c r="D60" s="10"/>
    </row>
    <row r="61" spans="4:4">
      <c r="D61" s="10"/>
    </row>
    <row r="62" spans="4:4">
      <c r="D62" s="10"/>
    </row>
    <row r="63" spans="4:4">
      <c r="D63" s="10"/>
    </row>
    <row r="64" spans="4:4">
      <c r="D64" s="10"/>
    </row>
    <row r="65" spans="4:4">
      <c r="D65" s="10"/>
    </row>
    <row r="66" spans="4:4">
      <c r="D66" s="10"/>
    </row>
    <row r="67" spans="4:4">
      <c r="D67" s="10"/>
    </row>
    <row r="68" spans="4:4">
      <c r="D68" s="10"/>
    </row>
    <row r="69" spans="4:4">
      <c r="D69" s="10"/>
    </row>
    <row r="70" spans="4:4">
      <c r="D70" s="10"/>
    </row>
    <row r="71" spans="4:4">
      <c r="D71" s="10"/>
    </row>
    <row r="72" spans="4:4">
      <c r="D72" s="10"/>
    </row>
    <row r="73" spans="4:4">
      <c r="D73" s="10"/>
    </row>
    <row r="74" spans="4:4">
      <c r="D74" s="10"/>
    </row>
    <row r="75" spans="4:4">
      <c r="D75" s="10"/>
    </row>
    <row r="76" spans="4:4">
      <c r="D76" s="10"/>
    </row>
    <row r="77" spans="4:4">
      <c r="D77" s="10"/>
    </row>
    <row r="78" spans="4:4">
      <c r="D78" s="10"/>
    </row>
    <row r="79" spans="4:4">
      <c r="D79" s="10"/>
    </row>
    <row r="80" spans="4:4">
      <c r="D80" s="10"/>
    </row>
    <row r="81" spans="4:4">
      <c r="D81" s="10"/>
    </row>
    <row r="82" spans="4:4">
      <c r="D82" s="10"/>
    </row>
    <row r="83" spans="4:4">
      <c r="D83" s="10"/>
    </row>
    <row r="84" spans="4:4">
      <c r="D84" s="10"/>
    </row>
    <row r="85" spans="4:4">
      <c r="D85" s="10"/>
    </row>
    <row r="86" spans="4:4">
      <c r="D86" s="10"/>
    </row>
    <row r="87" spans="4:4">
      <c r="D87" s="10"/>
    </row>
    <row r="88" spans="4:4">
      <c r="D88" s="10"/>
    </row>
    <row r="89" spans="4:4">
      <c r="D89" s="10"/>
    </row>
    <row r="90" spans="4:4">
      <c r="D90" s="10"/>
    </row>
    <row r="91" spans="4:4">
      <c r="D91" s="10"/>
    </row>
    <row r="92" spans="4:4">
      <c r="D92" s="10"/>
    </row>
    <row r="93" spans="4:4">
      <c r="D93" s="10"/>
    </row>
    <row r="94" spans="4:4">
      <c r="D94" s="10"/>
    </row>
    <row r="95" spans="4:4">
      <c r="D95" s="10"/>
    </row>
    <row r="96" spans="4:4">
      <c r="D96" s="10"/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  <row r="106" spans="4:4">
      <c r="D106" s="10"/>
    </row>
    <row r="107" spans="4:4">
      <c r="D107" s="10"/>
    </row>
    <row r="108" spans="4:4">
      <c r="D108" s="10"/>
    </row>
    <row r="109" spans="4:4">
      <c r="D109" s="10"/>
    </row>
    <row r="110" spans="4:4">
      <c r="D110" s="10"/>
    </row>
    <row r="111" spans="4:4">
      <c r="D111" s="10"/>
    </row>
    <row r="112" spans="4:4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mergeCells count="7">
    <mergeCell ref="A27:G31"/>
    <mergeCell ref="C13:G13"/>
    <mergeCell ref="A1:G1"/>
    <mergeCell ref="C2:G2"/>
    <mergeCell ref="C3:G3"/>
    <mergeCell ref="C4:G4"/>
    <mergeCell ref="A26:C26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G5000"/>
  <sheetViews>
    <sheetView workbookViewId="0">
      <pane ySplit="7" topLeftCell="A8" activePane="bottomLeft" state="frozen"/>
      <selection pane="bottomLeft" activeCell="F27" sqref="F27:F30"/>
    </sheetView>
  </sheetViews>
  <sheetFormatPr defaultRowHeight="12.75" outlineLevelRow="1"/>
  <cols>
    <col min="1" max="1" width="3.42578125" customWidth="1"/>
    <col min="2" max="2" width="12.5703125" style="121" customWidth="1"/>
    <col min="3" max="3" width="38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8" width="0" hidden="1" customWidth="1"/>
    <col min="20" max="23" width="0" hidden="1" customWidth="1"/>
    <col min="28" max="28" width="0" hidden="1" customWidth="1"/>
    <col min="30" max="40" width="0" hidden="1" customWidth="1"/>
  </cols>
  <sheetData>
    <row r="1" spans="1:59" ht="15.75" customHeight="1">
      <c r="A1" s="240" t="s">
        <v>7</v>
      </c>
      <c r="B1" s="240"/>
      <c r="C1" s="240"/>
      <c r="D1" s="240"/>
      <c r="E1" s="240"/>
      <c r="F1" s="240"/>
      <c r="G1" s="240"/>
      <c r="AF1" t="s">
        <v>97</v>
      </c>
    </row>
    <row r="2" spans="1:59" ht="24.95" customHeight="1">
      <c r="A2" s="139" t="s">
        <v>8</v>
      </c>
      <c r="B2" s="49" t="s">
        <v>41</v>
      </c>
      <c r="C2" s="241" t="s">
        <v>42</v>
      </c>
      <c r="D2" s="242"/>
      <c r="E2" s="242"/>
      <c r="F2" s="242"/>
      <c r="G2" s="243"/>
      <c r="AF2" t="s">
        <v>98</v>
      </c>
    </row>
    <row r="3" spans="1:59" ht="24.95" customHeight="1">
      <c r="A3" s="139" t="s">
        <v>9</v>
      </c>
      <c r="B3" s="49" t="s">
        <v>57</v>
      </c>
      <c r="C3" s="241" t="s">
        <v>58</v>
      </c>
      <c r="D3" s="242"/>
      <c r="E3" s="242"/>
      <c r="F3" s="242"/>
      <c r="G3" s="243"/>
      <c r="AB3" s="121" t="s">
        <v>98</v>
      </c>
      <c r="AF3" t="s">
        <v>99</v>
      </c>
    </row>
    <row r="4" spans="1:59" ht="24.95" customHeight="1">
      <c r="A4" s="140" t="s">
        <v>10</v>
      </c>
      <c r="B4" s="141" t="s">
        <v>41</v>
      </c>
      <c r="C4" s="244" t="s">
        <v>46</v>
      </c>
      <c r="D4" s="245"/>
      <c r="E4" s="245"/>
      <c r="F4" s="245"/>
      <c r="G4" s="246"/>
      <c r="AF4" t="s">
        <v>100</v>
      </c>
    </row>
    <row r="5" spans="1:59">
      <c r="D5" s="10"/>
    </row>
    <row r="6" spans="1:59" ht="38.25">
      <c r="A6" s="143" t="s">
        <v>101</v>
      </c>
      <c r="B6" s="145" t="s">
        <v>102</v>
      </c>
      <c r="C6" s="145" t="s">
        <v>103</v>
      </c>
      <c r="D6" s="144" t="s">
        <v>104</v>
      </c>
      <c r="E6" s="143" t="s">
        <v>105</v>
      </c>
      <c r="F6" s="142" t="s">
        <v>106</v>
      </c>
      <c r="G6" s="143" t="s">
        <v>31</v>
      </c>
      <c r="H6" s="146" t="s">
        <v>32</v>
      </c>
      <c r="I6" s="146" t="s">
        <v>107</v>
      </c>
      <c r="J6" s="146" t="s">
        <v>33</v>
      </c>
      <c r="K6" s="146" t="s">
        <v>108</v>
      </c>
      <c r="L6" s="146" t="s">
        <v>109</v>
      </c>
      <c r="M6" s="146" t="s">
        <v>110</v>
      </c>
      <c r="N6" s="146" t="s">
        <v>111</v>
      </c>
      <c r="O6" s="146" t="s">
        <v>112</v>
      </c>
      <c r="P6" s="146" t="s">
        <v>113</v>
      </c>
      <c r="Q6" s="146" t="s">
        <v>114</v>
      </c>
      <c r="R6" s="146" t="s">
        <v>115</v>
      </c>
      <c r="S6" s="146" t="s">
        <v>116</v>
      </c>
      <c r="T6" s="146" t="s">
        <v>117</v>
      </c>
      <c r="U6" s="146" t="s">
        <v>118</v>
      </c>
      <c r="V6" s="146" t="s">
        <v>119</v>
      </c>
      <c r="W6" s="146" t="s">
        <v>120</v>
      </c>
    </row>
    <row r="7" spans="1:59" hidden="1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</row>
    <row r="8" spans="1:59">
      <c r="A8" s="158" t="s">
        <v>121</v>
      </c>
      <c r="B8" s="159" t="s">
        <v>63</v>
      </c>
      <c r="C8" s="179" t="s">
        <v>64</v>
      </c>
      <c r="D8" s="160"/>
      <c r="E8" s="161"/>
      <c r="F8" s="162"/>
      <c r="G8" s="162">
        <f>SUMIF(AF9:AF13,"&lt;&gt;NOR",G9:G13)</f>
        <v>0</v>
      </c>
      <c r="H8" s="162"/>
      <c r="I8" s="162">
        <f>SUM(I9:I13)</f>
        <v>0</v>
      </c>
      <c r="J8" s="162"/>
      <c r="K8" s="162">
        <f>SUM(K9:K13)</f>
        <v>26128.03</v>
      </c>
      <c r="L8" s="162"/>
      <c r="M8" s="162">
        <f>SUM(M9:M13)</f>
        <v>0</v>
      </c>
      <c r="N8" s="162"/>
      <c r="O8" s="162">
        <f>SUM(O9:O13)</f>
        <v>0</v>
      </c>
      <c r="P8" s="162"/>
      <c r="Q8" s="162">
        <f>SUM(Q9:Q13)</f>
        <v>0</v>
      </c>
      <c r="R8" s="162"/>
      <c r="S8" s="163"/>
      <c r="T8" s="157"/>
      <c r="U8" s="157">
        <f>SUM(U9:U13)</f>
        <v>64.599999999999994</v>
      </c>
      <c r="V8" s="157"/>
      <c r="W8" s="157"/>
      <c r="AF8" t="s">
        <v>122</v>
      </c>
    </row>
    <row r="9" spans="1:59" outlineLevel="1">
      <c r="A9" s="171">
        <v>1</v>
      </c>
      <c r="B9" s="172" t="s">
        <v>123</v>
      </c>
      <c r="C9" s="180" t="s">
        <v>124</v>
      </c>
      <c r="D9" s="173" t="s">
        <v>125</v>
      </c>
      <c r="E9" s="174">
        <v>146.51</v>
      </c>
      <c r="F9" s="175"/>
      <c r="G9" s="176">
        <f>ROUND(E9*F9,2)</f>
        <v>0</v>
      </c>
      <c r="H9" s="175">
        <v>0</v>
      </c>
      <c r="I9" s="176">
        <f>ROUND(E9*H9,2)</f>
        <v>0</v>
      </c>
      <c r="J9" s="175">
        <v>77.5</v>
      </c>
      <c r="K9" s="176">
        <f>ROUND(E9*J9,2)</f>
        <v>11354.53</v>
      </c>
      <c r="L9" s="176">
        <v>21</v>
      </c>
      <c r="M9" s="176">
        <f>G9*(1+L9/100)</f>
        <v>0</v>
      </c>
      <c r="N9" s="176">
        <v>0</v>
      </c>
      <c r="O9" s="176">
        <f>ROUND(E9*N9,2)</f>
        <v>0</v>
      </c>
      <c r="P9" s="176">
        <v>0</v>
      </c>
      <c r="Q9" s="176">
        <f>ROUND(E9*P9,2)</f>
        <v>0</v>
      </c>
      <c r="R9" s="176"/>
      <c r="S9" s="177" t="s">
        <v>126</v>
      </c>
      <c r="T9" s="156">
        <v>0.20899999999999999</v>
      </c>
      <c r="U9" s="156">
        <f>ROUND(E9*T9,2)</f>
        <v>30.62</v>
      </c>
      <c r="V9" s="156"/>
      <c r="W9" s="156" t="s">
        <v>127</v>
      </c>
      <c r="X9" s="147"/>
      <c r="Y9" s="147"/>
      <c r="Z9" s="147"/>
      <c r="AA9" s="147"/>
      <c r="AB9" s="147"/>
      <c r="AC9" s="147"/>
      <c r="AD9" s="147"/>
      <c r="AE9" s="147"/>
      <c r="AF9" s="147" t="s">
        <v>128</v>
      </c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</row>
    <row r="10" spans="1:59" outlineLevel="1">
      <c r="A10" s="171">
        <v>2</v>
      </c>
      <c r="B10" s="172" t="s">
        <v>129</v>
      </c>
      <c r="C10" s="180" t="s">
        <v>130</v>
      </c>
      <c r="D10" s="173" t="s">
        <v>131</v>
      </c>
      <c r="E10" s="174">
        <v>21.976500000000001</v>
      </c>
      <c r="F10" s="175"/>
      <c r="G10" s="176">
        <f>ROUND(E10*F10,2)</f>
        <v>0</v>
      </c>
      <c r="H10" s="175">
        <v>0</v>
      </c>
      <c r="I10" s="176">
        <f>ROUND(E10*H10,2)</f>
        <v>0</v>
      </c>
      <c r="J10" s="175">
        <v>94.9</v>
      </c>
      <c r="K10" s="176">
        <f>ROUND(E10*J10,2)</f>
        <v>2085.5700000000002</v>
      </c>
      <c r="L10" s="176">
        <v>21</v>
      </c>
      <c r="M10" s="176">
        <f>G10*(1+L10/100)</f>
        <v>0</v>
      </c>
      <c r="N10" s="176">
        <v>0</v>
      </c>
      <c r="O10" s="176">
        <f>ROUND(E10*N10,2)</f>
        <v>0</v>
      </c>
      <c r="P10" s="176">
        <v>0</v>
      </c>
      <c r="Q10" s="176">
        <f>ROUND(E10*P10,2)</f>
        <v>0</v>
      </c>
      <c r="R10" s="176"/>
      <c r="S10" s="177" t="s">
        <v>126</v>
      </c>
      <c r="T10" s="156">
        <v>9.5200000000000007E-2</v>
      </c>
      <c r="U10" s="156">
        <f>ROUND(E10*T10,2)</f>
        <v>2.09</v>
      </c>
      <c r="V10" s="156"/>
      <c r="W10" s="156" t="s">
        <v>127</v>
      </c>
      <c r="X10" s="147"/>
      <c r="Y10" s="147"/>
      <c r="Z10" s="147"/>
      <c r="AA10" s="147"/>
      <c r="AB10" s="147"/>
      <c r="AC10" s="147"/>
      <c r="AD10" s="147"/>
      <c r="AE10" s="147"/>
      <c r="AF10" s="147" t="s">
        <v>128</v>
      </c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</row>
    <row r="11" spans="1:59" outlineLevel="1">
      <c r="A11" s="171">
        <v>3</v>
      </c>
      <c r="B11" s="172" t="s">
        <v>205</v>
      </c>
      <c r="C11" s="180" t="s">
        <v>206</v>
      </c>
      <c r="D11" s="173" t="s">
        <v>131</v>
      </c>
      <c r="E11" s="174">
        <v>6</v>
      </c>
      <c r="F11" s="175"/>
      <c r="G11" s="176">
        <f>ROUND(E11*F11,2)</f>
        <v>0</v>
      </c>
      <c r="H11" s="175">
        <v>0</v>
      </c>
      <c r="I11" s="176">
        <f>ROUND(E11*H11,2)</f>
        <v>0</v>
      </c>
      <c r="J11" s="175">
        <v>124.5</v>
      </c>
      <c r="K11" s="176">
        <f>ROUND(E11*J11,2)</f>
        <v>747</v>
      </c>
      <c r="L11" s="176">
        <v>21</v>
      </c>
      <c r="M11" s="176">
        <f>G11*(1+L11/100)</f>
        <v>0</v>
      </c>
      <c r="N11" s="176">
        <v>0</v>
      </c>
      <c r="O11" s="176">
        <f>ROUND(E11*N11,2)</f>
        <v>0</v>
      </c>
      <c r="P11" s="176">
        <v>0</v>
      </c>
      <c r="Q11" s="176">
        <f>ROUND(E11*P11,2)</f>
        <v>0</v>
      </c>
      <c r="R11" s="176"/>
      <c r="S11" s="177" t="s">
        <v>126</v>
      </c>
      <c r="T11" s="156">
        <v>1.0999999999999999E-2</v>
      </c>
      <c r="U11" s="156">
        <f>ROUND(E11*T11,2)</f>
        <v>7.0000000000000007E-2</v>
      </c>
      <c r="V11" s="156"/>
      <c r="W11" s="156" t="s">
        <v>127</v>
      </c>
      <c r="X11" s="147"/>
      <c r="Y11" s="147"/>
      <c r="Z11" s="147"/>
      <c r="AA11" s="147"/>
      <c r="AB11" s="147"/>
      <c r="AC11" s="147"/>
      <c r="AD11" s="147"/>
      <c r="AE11" s="147"/>
      <c r="AF11" s="147" t="s">
        <v>128</v>
      </c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</row>
    <row r="12" spans="1:59" outlineLevel="1">
      <c r="A12" s="171">
        <v>4</v>
      </c>
      <c r="B12" s="172" t="s">
        <v>262</v>
      </c>
      <c r="C12" s="180" t="s">
        <v>263</v>
      </c>
      <c r="D12" s="173" t="s">
        <v>131</v>
      </c>
      <c r="E12" s="174">
        <v>6</v>
      </c>
      <c r="F12" s="175"/>
      <c r="G12" s="176">
        <f>ROUND(E12*F12,2)</f>
        <v>0</v>
      </c>
      <c r="H12" s="175">
        <v>0</v>
      </c>
      <c r="I12" s="176">
        <f>ROUND(E12*H12,2)</f>
        <v>0</v>
      </c>
      <c r="J12" s="175">
        <v>265</v>
      </c>
      <c r="K12" s="176">
        <f>ROUND(E12*J12,2)</f>
        <v>1590</v>
      </c>
      <c r="L12" s="176">
        <v>21</v>
      </c>
      <c r="M12" s="176">
        <f>G12*(1+L12/100)</f>
        <v>0</v>
      </c>
      <c r="N12" s="176">
        <v>0</v>
      </c>
      <c r="O12" s="176">
        <f>ROUND(E12*N12,2)</f>
        <v>0</v>
      </c>
      <c r="P12" s="176">
        <v>0</v>
      </c>
      <c r="Q12" s="176">
        <f>ROUND(E12*P12,2)</f>
        <v>0</v>
      </c>
      <c r="R12" s="176"/>
      <c r="S12" s="177" t="s">
        <v>126</v>
      </c>
      <c r="T12" s="156">
        <v>0.65200000000000002</v>
      </c>
      <c r="U12" s="156">
        <f>ROUND(E12*T12,2)</f>
        <v>3.91</v>
      </c>
      <c r="V12" s="156"/>
      <c r="W12" s="156" t="s">
        <v>127</v>
      </c>
      <c r="X12" s="147"/>
      <c r="Y12" s="147"/>
      <c r="Z12" s="147"/>
      <c r="AA12" s="147"/>
      <c r="AB12" s="147"/>
      <c r="AC12" s="147"/>
      <c r="AD12" s="147"/>
      <c r="AE12" s="147"/>
      <c r="AF12" s="147" t="s">
        <v>128</v>
      </c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</row>
    <row r="13" spans="1:59" outlineLevel="1">
      <c r="A13" s="171">
        <v>5</v>
      </c>
      <c r="B13" s="172" t="s">
        <v>136</v>
      </c>
      <c r="C13" s="180" t="s">
        <v>137</v>
      </c>
      <c r="D13" s="173" t="s">
        <v>125</v>
      </c>
      <c r="E13" s="174">
        <v>109.88249999999999</v>
      </c>
      <c r="F13" s="175"/>
      <c r="G13" s="176">
        <f>ROUND(E13*F13,2)</f>
        <v>0</v>
      </c>
      <c r="H13" s="175">
        <v>0</v>
      </c>
      <c r="I13" s="176">
        <f>ROUND(E13*H13,2)</f>
        <v>0</v>
      </c>
      <c r="J13" s="175">
        <v>94.2</v>
      </c>
      <c r="K13" s="176">
        <f>ROUND(E13*J13,2)</f>
        <v>10350.93</v>
      </c>
      <c r="L13" s="176">
        <v>21</v>
      </c>
      <c r="M13" s="176">
        <f>G13*(1+L13/100)</f>
        <v>0</v>
      </c>
      <c r="N13" s="176">
        <v>0</v>
      </c>
      <c r="O13" s="176">
        <f>ROUND(E13*N13,2)</f>
        <v>0</v>
      </c>
      <c r="P13" s="176">
        <v>0</v>
      </c>
      <c r="Q13" s="176">
        <f>ROUND(E13*P13,2)</f>
        <v>0</v>
      </c>
      <c r="R13" s="176"/>
      <c r="S13" s="177" t="s">
        <v>126</v>
      </c>
      <c r="T13" s="156">
        <v>0.254</v>
      </c>
      <c r="U13" s="156">
        <f>ROUND(E13*T13,2)</f>
        <v>27.91</v>
      </c>
      <c r="V13" s="156"/>
      <c r="W13" s="156" t="s">
        <v>127</v>
      </c>
      <c r="X13" s="147"/>
      <c r="Y13" s="147"/>
      <c r="Z13" s="147"/>
      <c r="AA13" s="147"/>
      <c r="AB13" s="147"/>
      <c r="AC13" s="147"/>
      <c r="AD13" s="147"/>
      <c r="AE13" s="147"/>
      <c r="AF13" s="147" t="s">
        <v>128</v>
      </c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</row>
    <row r="14" spans="1:59">
      <c r="A14" s="158" t="s">
        <v>121</v>
      </c>
      <c r="B14" s="159" t="s">
        <v>65</v>
      </c>
      <c r="C14" s="179" t="s">
        <v>66</v>
      </c>
      <c r="D14" s="160"/>
      <c r="E14" s="161"/>
      <c r="F14" s="162"/>
      <c r="G14" s="162">
        <f>SUMIF(AF15:AF21,"&lt;&gt;NOR",G15:G21)</f>
        <v>0</v>
      </c>
      <c r="H14" s="162"/>
      <c r="I14" s="162">
        <f>SUM(I15:I21)</f>
        <v>8834.94</v>
      </c>
      <c r="J14" s="162"/>
      <c r="K14" s="162">
        <f>SUM(K15:K21)</f>
        <v>19902.66</v>
      </c>
      <c r="L14" s="162"/>
      <c r="M14" s="162">
        <f>SUM(M15:M21)</f>
        <v>0</v>
      </c>
      <c r="N14" s="162"/>
      <c r="O14" s="162">
        <f>SUM(O15:O21)</f>
        <v>3.76</v>
      </c>
      <c r="P14" s="162"/>
      <c r="Q14" s="162">
        <f>SUM(Q15:Q21)</f>
        <v>0</v>
      </c>
      <c r="R14" s="162"/>
      <c r="S14" s="163"/>
      <c r="T14" s="157"/>
      <c r="U14" s="157">
        <f>SUM(U15:U21)</f>
        <v>45.4</v>
      </c>
      <c r="V14" s="157"/>
      <c r="W14" s="157"/>
      <c r="AF14" t="s">
        <v>122</v>
      </c>
    </row>
    <row r="15" spans="1:59" outlineLevel="1">
      <c r="A15" s="171">
        <v>6</v>
      </c>
      <c r="B15" s="172" t="s">
        <v>411</v>
      </c>
      <c r="C15" s="180" t="s">
        <v>412</v>
      </c>
      <c r="D15" s="173" t="s">
        <v>155</v>
      </c>
      <c r="E15" s="174">
        <v>6</v>
      </c>
      <c r="F15" s="175"/>
      <c r="G15" s="176">
        <f t="shared" ref="G15:G21" si="0">ROUND(E15*F15,2)</f>
        <v>0</v>
      </c>
      <c r="H15" s="175">
        <v>0</v>
      </c>
      <c r="I15" s="176">
        <f t="shared" ref="I15:I21" si="1">ROUND(E15*H15,2)</f>
        <v>0</v>
      </c>
      <c r="J15" s="175">
        <v>2065</v>
      </c>
      <c r="K15" s="176">
        <f t="shared" ref="K15:K21" si="2">ROUND(E15*J15,2)</f>
        <v>12390</v>
      </c>
      <c r="L15" s="176">
        <v>21</v>
      </c>
      <c r="M15" s="176">
        <f t="shared" ref="M15:M21" si="3">G15*(1+L15/100)</f>
        <v>0</v>
      </c>
      <c r="N15" s="176">
        <v>0</v>
      </c>
      <c r="O15" s="176">
        <f t="shared" ref="O15:O21" si="4">ROUND(E15*N15,2)</f>
        <v>0</v>
      </c>
      <c r="P15" s="176">
        <v>0</v>
      </c>
      <c r="Q15" s="176">
        <f t="shared" ref="Q15:Q21" si="5">ROUND(E15*P15,2)</f>
        <v>0</v>
      </c>
      <c r="R15" s="176"/>
      <c r="S15" s="177" t="s">
        <v>126</v>
      </c>
      <c r="T15" s="156">
        <v>4.548</v>
      </c>
      <c r="U15" s="156">
        <f t="shared" ref="U15:U21" si="6">ROUND(E15*T15,2)</f>
        <v>27.29</v>
      </c>
      <c r="V15" s="156"/>
      <c r="W15" s="156" t="s">
        <v>127</v>
      </c>
      <c r="X15" s="147"/>
      <c r="Y15" s="147"/>
      <c r="Z15" s="147"/>
      <c r="AA15" s="147"/>
      <c r="AB15" s="147"/>
      <c r="AC15" s="147"/>
      <c r="AD15" s="147"/>
      <c r="AE15" s="147"/>
      <c r="AF15" s="147" t="s">
        <v>128</v>
      </c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</row>
    <row r="16" spans="1:59" outlineLevel="1">
      <c r="A16" s="171">
        <v>7</v>
      </c>
      <c r="B16" s="172" t="s">
        <v>413</v>
      </c>
      <c r="C16" s="180" t="s">
        <v>414</v>
      </c>
      <c r="D16" s="173" t="s">
        <v>155</v>
      </c>
      <c r="E16" s="174">
        <v>6</v>
      </c>
      <c r="F16" s="175"/>
      <c r="G16" s="176">
        <f t="shared" si="0"/>
        <v>0</v>
      </c>
      <c r="H16" s="175">
        <v>1.26</v>
      </c>
      <c r="I16" s="176">
        <f t="shared" si="1"/>
        <v>7.56</v>
      </c>
      <c r="J16" s="175">
        <v>163.74</v>
      </c>
      <c r="K16" s="176">
        <f t="shared" si="2"/>
        <v>982.44</v>
      </c>
      <c r="L16" s="176">
        <v>21</v>
      </c>
      <c r="M16" s="176">
        <f t="shared" si="3"/>
        <v>0</v>
      </c>
      <c r="N16" s="176">
        <v>0</v>
      </c>
      <c r="O16" s="176">
        <f t="shared" si="4"/>
        <v>0</v>
      </c>
      <c r="P16" s="176">
        <v>0</v>
      </c>
      <c r="Q16" s="176">
        <f t="shared" si="5"/>
        <v>0</v>
      </c>
      <c r="R16" s="176"/>
      <c r="S16" s="177" t="s">
        <v>126</v>
      </c>
      <c r="T16" s="156">
        <v>0.39600000000000002</v>
      </c>
      <c r="U16" s="156">
        <f t="shared" si="6"/>
        <v>2.38</v>
      </c>
      <c r="V16" s="156"/>
      <c r="W16" s="156" t="s">
        <v>127</v>
      </c>
      <c r="X16" s="147"/>
      <c r="Y16" s="147"/>
      <c r="Z16" s="147"/>
      <c r="AA16" s="147"/>
      <c r="AB16" s="147"/>
      <c r="AC16" s="147"/>
      <c r="AD16" s="147"/>
      <c r="AE16" s="147"/>
      <c r="AF16" s="147" t="s">
        <v>128</v>
      </c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</row>
    <row r="17" spans="1:59" outlineLevel="1">
      <c r="A17" s="171">
        <v>8</v>
      </c>
      <c r="B17" s="172" t="s">
        <v>415</v>
      </c>
      <c r="C17" s="180" t="s">
        <v>416</v>
      </c>
      <c r="D17" s="173" t="s">
        <v>155</v>
      </c>
      <c r="E17" s="174">
        <v>18</v>
      </c>
      <c r="F17" s="175"/>
      <c r="G17" s="176">
        <f t="shared" si="0"/>
        <v>0</v>
      </c>
      <c r="H17" s="175">
        <v>42.71</v>
      </c>
      <c r="I17" s="176">
        <f t="shared" si="1"/>
        <v>768.78</v>
      </c>
      <c r="J17" s="175">
        <v>362.79</v>
      </c>
      <c r="K17" s="176">
        <f t="shared" si="2"/>
        <v>6530.22</v>
      </c>
      <c r="L17" s="176">
        <v>21</v>
      </c>
      <c r="M17" s="176">
        <f t="shared" si="3"/>
        <v>0</v>
      </c>
      <c r="N17" s="176">
        <v>5.5999999999999995E-4</v>
      </c>
      <c r="O17" s="176">
        <f t="shared" si="4"/>
        <v>0.01</v>
      </c>
      <c r="P17" s="176">
        <v>0</v>
      </c>
      <c r="Q17" s="176">
        <f t="shared" si="5"/>
        <v>0</v>
      </c>
      <c r="R17" s="176"/>
      <c r="S17" s="177" t="s">
        <v>126</v>
      </c>
      <c r="T17" s="156">
        <v>0.874</v>
      </c>
      <c r="U17" s="156">
        <f t="shared" si="6"/>
        <v>15.73</v>
      </c>
      <c r="V17" s="156"/>
      <c r="W17" s="156" t="s">
        <v>127</v>
      </c>
      <c r="X17" s="147"/>
      <c r="Y17" s="147"/>
      <c r="Z17" s="147"/>
      <c r="AA17" s="147"/>
      <c r="AB17" s="147"/>
      <c r="AC17" s="147"/>
      <c r="AD17" s="147"/>
      <c r="AE17" s="147"/>
      <c r="AF17" s="147" t="s">
        <v>128</v>
      </c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</row>
    <row r="18" spans="1:59" outlineLevel="1">
      <c r="A18" s="171">
        <v>9</v>
      </c>
      <c r="B18" s="172" t="s">
        <v>417</v>
      </c>
      <c r="C18" s="180" t="s">
        <v>418</v>
      </c>
      <c r="D18" s="173" t="s">
        <v>155</v>
      </c>
      <c r="E18" s="174">
        <v>6</v>
      </c>
      <c r="F18" s="175"/>
      <c r="G18" s="176">
        <f t="shared" si="0"/>
        <v>0</v>
      </c>
      <c r="H18" s="175">
        <v>127</v>
      </c>
      <c r="I18" s="176">
        <f t="shared" si="1"/>
        <v>762</v>
      </c>
      <c r="J18" s="175">
        <v>0</v>
      </c>
      <c r="K18" s="176">
        <f t="shared" si="2"/>
        <v>0</v>
      </c>
      <c r="L18" s="176">
        <v>21</v>
      </c>
      <c r="M18" s="176">
        <f t="shared" si="3"/>
        <v>0</v>
      </c>
      <c r="N18" s="176">
        <v>0.01</v>
      </c>
      <c r="O18" s="176">
        <f t="shared" si="4"/>
        <v>0.06</v>
      </c>
      <c r="P18" s="176">
        <v>0</v>
      </c>
      <c r="Q18" s="176">
        <f t="shared" si="5"/>
        <v>0</v>
      </c>
      <c r="R18" s="176" t="s">
        <v>148</v>
      </c>
      <c r="S18" s="177" t="s">
        <v>126</v>
      </c>
      <c r="T18" s="156">
        <v>0</v>
      </c>
      <c r="U18" s="156">
        <f t="shared" si="6"/>
        <v>0</v>
      </c>
      <c r="V18" s="156"/>
      <c r="W18" s="156" t="s">
        <v>149</v>
      </c>
      <c r="X18" s="147"/>
      <c r="Y18" s="147"/>
      <c r="Z18" s="147"/>
      <c r="AA18" s="147"/>
      <c r="AB18" s="147"/>
      <c r="AC18" s="147"/>
      <c r="AD18" s="147"/>
      <c r="AE18" s="147"/>
      <c r="AF18" s="147" t="s">
        <v>150</v>
      </c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</row>
    <row r="19" spans="1:59" outlineLevel="1">
      <c r="A19" s="171">
        <v>10</v>
      </c>
      <c r="B19" s="172" t="s">
        <v>213</v>
      </c>
      <c r="C19" s="180" t="s">
        <v>284</v>
      </c>
      <c r="D19" s="173" t="s">
        <v>131</v>
      </c>
      <c r="E19" s="174">
        <v>6</v>
      </c>
      <c r="F19" s="175"/>
      <c r="G19" s="176">
        <f t="shared" si="0"/>
        <v>0</v>
      </c>
      <c r="H19" s="175">
        <v>935</v>
      </c>
      <c r="I19" s="176">
        <f t="shared" si="1"/>
        <v>5610</v>
      </c>
      <c r="J19" s="175">
        <v>0</v>
      </c>
      <c r="K19" s="176">
        <f t="shared" si="2"/>
        <v>0</v>
      </c>
      <c r="L19" s="176">
        <v>21</v>
      </c>
      <c r="M19" s="176">
        <f t="shared" si="3"/>
        <v>0</v>
      </c>
      <c r="N19" s="176">
        <v>0.6</v>
      </c>
      <c r="O19" s="176">
        <f t="shared" si="4"/>
        <v>3.6</v>
      </c>
      <c r="P19" s="176">
        <v>0</v>
      </c>
      <c r="Q19" s="176">
        <f t="shared" si="5"/>
        <v>0</v>
      </c>
      <c r="R19" s="176" t="s">
        <v>148</v>
      </c>
      <c r="S19" s="177" t="s">
        <v>126</v>
      </c>
      <c r="T19" s="156">
        <v>0</v>
      </c>
      <c r="U19" s="156">
        <f t="shared" si="6"/>
        <v>0</v>
      </c>
      <c r="V19" s="156"/>
      <c r="W19" s="156" t="s">
        <v>149</v>
      </c>
      <c r="X19" s="147"/>
      <c r="Y19" s="147"/>
      <c r="Z19" s="147"/>
      <c r="AA19" s="147"/>
      <c r="AB19" s="147"/>
      <c r="AC19" s="147"/>
      <c r="AD19" s="147"/>
      <c r="AE19" s="147"/>
      <c r="AF19" s="147" t="s">
        <v>150</v>
      </c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</row>
    <row r="20" spans="1:59" outlineLevel="1">
      <c r="A20" s="171">
        <v>11</v>
      </c>
      <c r="B20" s="172" t="s">
        <v>419</v>
      </c>
      <c r="C20" s="180" t="s">
        <v>420</v>
      </c>
      <c r="D20" s="173" t="s">
        <v>155</v>
      </c>
      <c r="E20" s="174">
        <v>18</v>
      </c>
      <c r="F20" s="175"/>
      <c r="G20" s="176">
        <f t="shared" si="0"/>
        <v>0</v>
      </c>
      <c r="H20" s="175">
        <v>80.8</v>
      </c>
      <c r="I20" s="176">
        <f t="shared" si="1"/>
        <v>1454.4</v>
      </c>
      <c r="J20" s="175">
        <v>0</v>
      </c>
      <c r="K20" s="176">
        <f t="shared" si="2"/>
        <v>0</v>
      </c>
      <c r="L20" s="176">
        <v>21</v>
      </c>
      <c r="M20" s="176">
        <f t="shared" si="3"/>
        <v>0</v>
      </c>
      <c r="N20" s="176">
        <v>4.5999999999999999E-3</v>
      </c>
      <c r="O20" s="176">
        <f t="shared" si="4"/>
        <v>0.08</v>
      </c>
      <c r="P20" s="176">
        <v>0</v>
      </c>
      <c r="Q20" s="176">
        <f t="shared" si="5"/>
        <v>0</v>
      </c>
      <c r="R20" s="176" t="s">
        <v>148</v>
      </c>
      <c r="S20" s="177" t="s">
        <v>126</v>
      </c>
      <c r="T20" s="156">
        <v>0</v>
      </c>
      <c r="U20" s="156">
        <f t="shared" si="6"/>
        <v>0</v>
      </c>
      <c r="V20" s="156"/>
      <c r="W20" s="156" t="s">
        <v>149</v>
      </c>
      <c r="X20" s="147"/>
      <c r="Y20" s="147"/>
      <c r="Z20" s="147"/>
      <c r="AA20" s="147"/>
      <c r="AB20" s="147"/>
      <c r="AC20" s="147"/>
      <c r="AD20" s="147"/>
      <c r="AE20" s="147"/>
      <c r="AF20" s="147" t="s">
        <v>150</v>
      </c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</row>
    <row r="21" spans="1:59" outlineLevel="1">
      <c r="A21" s="171">
        <v>12</v>
      </c>
      <c r="B21" s="172" t="s">
        <v>421</v>
      </c>
      <c r="C21" s="180" t="s">
        <v>422</v>
      </c>
      <c r="D21" s="173" t="s">
        <v>155</v>
      </c>
      <c r="E21" s="174">
        <v>18</v>
      </c>
      <c r="F21" s="175"/>
      <c r="G21" s="176">
        <f t="shared" si="0"/>
        <v>0</v>
      </c>
      <c r="H21" s="175">
        <v>12.9</v>
      </c>
      <c r="I21" s="176">
        <f t="shared" si="1"/>
        <v>232.2</v>
      </c>
      <c r="J21" s="175">
        <v>0</v>
      </c>
      <c r="K21" s="176">
        <f t="shared" si="2"/>
        <v>0</v>
      </c>
      <c r="L21" s="176">
        <v>21</v>
      </c>
      <c r="M21" s="176">
        <f t="shared" si="3"/>
        <v>0</v>
      </c>
      <c r="N21" s="176">
        <v>8.0000000000000004E-4</v>
      </c>
      <c r="O21" s="176">
        <f t="shared" si="4"/>
        <v>0.01</v>
      </c>
      <c r="P21" s="176">
        <v>0</v>
      </c>
      <c r="Q21" s="176">
        <f t="shared" si="5"/>
        <v>0</v>
      </c>
      <c r="R21" s="176" t="s">
        <v>148</v>
      </c>
      <c r="S21" s="177" t="s">
        <v>126</v>
      </c>
      <c r="T21" s="156">
        <v>0</v>
      </c>
      <c r="U21" s="156">
        <f t="shared" si="6"/>
        <v>0</v>
      </c>
      <c r="V21" s="156"/>
      <c r="W21" s="156" t="s">
        <v>149</v>
      </c>
      <c r="X21" s="147"/>
      <c r="Y21" s="147"/>
      <c r="Z21" s="147"/>
      <c r="AA21" s="147"/>
      <c r="AB21" s="147"/>
      <c r="AC21" s="147"/>
      <c r="AD21" s="147"/>
      <c r="AE21" s="147"/>
      <c r="AF21" s="147" t="s">
        <v>150</v>
      </c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</row>
    <row r="22" spans="1:59">
      <c r="A22" s="158" t="s">
        <v>121</v>
      </c>
      <c r="B22" s="159" t="s">
        <v>71</v>
      </c>
      <c r="C22" s="179" t="s">
        <v>72</v>
      </c>
      <c r="D22" s="160"/>
      <c r="E22" s="161"/>
      <c r="F22" s="162"/>
      <c r="G22" s="162">
        <f>SUMIF(AF23:AF25,"&lt;&gt;NOR",G23:G25)</f>
        <v>0</v>
      </c>
      <c r="H22" s="162"/>
      <c r="I22" s="162">
        <f>SUM(I23:I25)</f>
        <v>37965.14</v>
      </c>
      <c r="J22" s="162"/>
      <c r="K22" s="162">
        <f>SUM(K23:K25)</f>
        <v>8947.369999999999</v>
      </c>
      <c r="L22" s="162"/>
      <c r="M22" s="162">
        <f>SUM(M23:M25)</f>
        <v>0</v>
      </c>
      <c r="N22" s="162"/>
      <c r="O22" s="162">
        <f>SUM(O23:O25)</f>
        <v>92.36</v>
      </c>
      <c r="P22" s="162"/>
      <c r="Q22" s="162">
        <f>SUM(Q23:Q25)</f>
        <v>0</v>
      </c>
      <c r="R22" s="162"/>
      <c r="S22" s="163"/>
      <c r="T22" s="157"/>
      <c r="U22" s="157">
        <f>SUM(U23:U25)</f>
        <v>10.85</v>
      </c>
      <c r="V22" s="157"/>
      <c r="W22" s="157"/>
      <c r="AF22" t="s">
        <v>122</v>
      </c>
    </row>
    <row r="23" spans="1:59" ht="22.5" outlineLevel="1">
      <c r="A23" s="171">
        <v>13</v>
      </c>
      <c r="B23" s="172" t="s">
        <v>301</v>
      </c>
      <c r="C23" s="180" t="s">
        <v>302</v>
      </c>
      <c r="D23" s="173" t="s">
        <v>125</v>
      </c>
      <c r="E23" s="174">
        <v>146.51</v>
      </c>
      <c r="F23" s="175"/>
      <c r="G23" s="176">
        <f>ROUND(E23*F23,2)</f>
        <v>0</v>
      </c>
      <c r="H23" s="175">
        <v>71.7</v>
      </c>
      <c r="I23" s="176">
        <f>ROUND(E23*H23,2)</f>
        <v>10504.77</v>
      </c>
      <c r="J23" s="175">
        <v>22.3</v>
      </c>
      <c r="K23" s="176">
        <f>ROUND(E23*J23,2)</f>
        <v>3267.17</v>
      </c>
      <c r="L23" s="176">
        <v>21</v>
      </c>
      <c r="M23" s="176">
        <f>G23*(1+L23/100)</f>
        <v>0</v>
      </c>
      <c r="N23" s="176">
        <v>0.1764</v>
      </c>
      <c r="O23" s="176">
        <f>ROUND(E23*N23,2)</f>
        <v>25.84</v>
      </c>
      <c r="P23" s="176">
        <v>0</v>
      </c>
      <c r="Q23" s="176">
        <f>ROUND(E23*P23,2)</f>
        <v>0</v>
      </c>
      <c r="R23" s="176"/>
      <c r="S23" s="177" t="s">
        <v>126</v>
      </c>
      <c r="T23" s="156">
        <v>2.4E-2</v>
      </c>
      <c r="U23" s="156">
        <f>ROUND(E23*T23,2)</f>
        <v>3.52</v>
      </c>
      <c r="V23" s="156"/>
      <c r="W23" s="156" t="s">
        <v>127</v>
      </c>
      <c r="X23" s="147"/>
      <c r="Y23" s="147"/>
      <c r="Z23" s="147"/>
      <c r="AA23" s="147"/>
      <c r="AB23" s="147"/>
      <c r="AC23" s="147"/>
      <c r="AD23" s="147"/>
      <c r="AE23" s="147"/>
      <c r="AF23" s="147" t="s">
        <v>128</v>
      </c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</row>
    <row r="24" spans="1:59" ht="22.5" outlineLevel="1">
      <c r="A24" s="171">
        <v>14</v>
      </c>
      <c r="B24" s="172" t="s">
        <v>303</v>
      </c>
      <c r="C24" s="180" t="s">
        <v>304</v>
      </c>
      <c r="D24" s="173" t="s">
        <v>125</v>
      </c>
      <c r="E24" s="174">
        <v>146.51</v>
      </c>
      <c r="F24" s="175"/>
      <c r="G24" s="176">
        <f>ROUND(E24*F24,2)</f>
        <v>0</v>
      </c>
      <c r="H24" s="175">
        <v>154.28</v>
      </c>
      <c r="I24" s="176">
        <f>ROUND(E24*H24,2)</f>
        <v>22603.56</v>
      </c>
      <c r="J24" s="175">
        <v>25.72</v>
      </c>
      <c r="K24" s="176">
        <f>ROUND(E24*J24,2)</f>
        <v>3768.24</v>
      </c>
      <c r="L24" s="176">
        <v>21</v>
      </c>
      <c r="M24" s="176">
        <f>G24*(1+L24/100)</f>
        <v>0</v>
      </c>
      <c r="N24" s="176">
        <v>0.3528</v>
      </c>
      <c r="O24" s="176">
        <f>ROUND(E24*N24,2)</f>
        <v>51.69</v>
      </c>
      <c r="P24" s="176">
        <v>0</v>
      </c>
      <c r="Q24" s="176">
        <f>ROUND(E24*P24,2)</f>
        <v>0</v>
      </c>
      <c r="R24" s="176"/>
      <c r="S24" s="177" t="s">
        <v>126</v>
      </c>
      <c r="T24" s="156">
        <v>2.5999999999999999E-2</v>
      </c>
      <c r="U24" s="156">
        <f>ROUND(E24*T24,2)</f>
        <v>3.81</v>
      </c>
      <c r="V24" s="156"/>
      <c r="W24" s="156" t="s">
        <v>127</v>
      </c>
      <c r="X24" s="147"/>
      <c r="Y24" s="147"/>
      <c r="Z24" s="147"/>
      <c r="AA24" s="147"/>
      <c r="AB24" s="147"/>
      <c r="AC24" s="147"/>
      <c r="AD24" s="147"/>
      <c r="AE24" s="147"/>
      <c r="AF24" s="147" t="s">
        <v>128</v>
      </c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</row>
    <row r="25" spans="1:59" ht="22.5" outlineLevel="1">
      <c r="A25" s="171">
        <v>15</v>
      </c>
      <c r="B25" s="172" t="s">
        <v>305</v>
      </c>
      <c r="C25" s="180" t="s">
        <v>306</v>
      </c>
      <c r="D25" s="173" t="s">
        <v>125</v>
      </c>
      <c r="E25" s="174">
        <v>146.51</v>
      </c>
      <c r="F25" s="175"/>
      <c r="G25" s="176">
        <f>ROUND(E25*F25,2)</f>
        <v>0</v>
      </c>
      <c r="H25" s="175">
        <v>33.15</v>
      </c>
      <c r="I25" s="176">
        <f>ROUND(E25*H25,2)</f>
        <v>4856.8100000000004</v>
      </c>
      <c r="J25" s="175">
        <v>13.05</v>
      </c>
      <c r="K25" s="176">
        <f>ROUND(E25*J25,2)</f>
        <v>1911.96</v>
      </c>
      <c r="L25" s="176">
        <v>21</v>
      </c>
      <c r="M25" s="176">
        <f>G25*(1+L25/100)</f>
        <v>0</v>
      </c>
      <c r="N25" s="176">
        <v>0.1012</v>
      </c>
      <c r="O25" s="176">
        <f>ROUND(E25*N25,2)</f>
        <v>14.83</v>
      </c>
      <c r="P25" s="176">
        <v>0</v>
      </c>
      <c r="Q25" s="176">
        <f>ROUND(E25*P25,2)</f>
        <v>0</v>
      </c>
      <c r="R25" s="176"/>
      <c r="S25" s="177" t="s">
        <v>126</v>
      </c>
      <c r="T25" s="156">
        <v>2.4E-2</v>
      </c>
      <c r="U25" s="156">
        <f>ROUND(E25*T25,2)</f>
        <v>3.52</v>
      </c>
      <c r="V25" s="156"/>
      <c r="W25" s="156" t="s">
        <v>127</v>
      </c>
      <c r="X25" s="147"/>
      <c r="Y25" s="147"/>
      <c r="Z25" s="147"/>
      <c r="AA25" s="147"/>
      <c r="AB25" s="147"/>
      <c r="AC25" s="147"/>
      <c r="AD25" s="147"/>
      <c r="AE25" s="147"/>
      <c r="AF25" s="147" t="s">
        <v>128</v>
      </c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</row>
    <row r="26" spans="1:59">
      <c r="A26" s="158" t="s">
        <v>121</v>
      </c>
      <c r="B26" s="159" t="s">
        <v>89</v>
      </c>
      <c r="C26" s="179" t="s">
        <v>90</v>
      </c>
      <c r="D26" s="160"/>
      <c r="E26" s="161"/>
      <c r="F26" s="162"/>
      <c r="G26" s="162">
        <f>SUMIF(AF27:AF30,"&lt;&gt;NOR",G27:G30)</f>
        <v>0</v>
      </c>
      <c r="H26" s="162"/>
      <c r="I26" s="162">
        <f>SUM(I27:I30)</f>
        <v>24184.01</v>
      </c>
      <c r="J26" s="162"/>
      <c r="K26" s="162">
        <f>SUM(K27:K30)</f>
        <v>73495.159999999989</v>
      </c>
      <c r="L26" s="162"/>
      <c r="M26" s="162">
        <f>SUM(M27:M30)</f>
        <v>0</v>
      </c>
      <c r="N26" s="162"/>
      <c r="O26" s="162">
        <f>SUM(O27:O30)</f>
        <v>0.80999999999999994</v>
      </c>
      <c r="P26" s="162"/>
      <c r="Q26" s="162">
        <f>SUM(Q27:Q30)</f>
        <v>0</v>
      </c>
      <c r="R26" s="162"/>
      <c r="S26" s="163"/>
      <c r="T26" s="157"/>
      <c r="U26" s="157">
        <f>SUM(U27:U30)</f>
        <v>158.62</v>
      </c>
      <c r="V26" s="157"/>
      <c r="W26" s="157"/>
      <c r="AF26" t="s">
        <v>122</v>
      </c>
    </row>
    <row r="27" spans="1:59" outlineLevel="1">
      <c r="A27" s="171">
        <v>16</v>
      </c>
      <c r="B27" s="172" t="s">
        <v>331</v>
      </c>
      <c r="C27" s="180" t="s">
        <v>332</v>
      </c>
      <c r="D27" s="173" t="s">
        <v>333</v>
      </c>
      <c r="E27" s="174">
        <v>705.42359999999996</v>
      </c>
      <c r="F27" s="175"/>
      <c r="G27" s="176">
        <f>ROUND(E27*F27,2)</f>
        <v>0</v>
      </c>
      <c r="H27" s="175">
        <v>10.35</v>
      </c>
      <c r="I27" s="176">
        <f>ROUND(E27*H27,2)</f>
        <v>7301.13</v>
      </c>
      <c r="J27" s="175">
        <v>102.65</v>
      </c>
      <c r="K27" s="176">
        <f>ROUND(E27*J27,2)</f>
        <v>72411.73</v>
      </c>
      <c r="L27" s="176">
        <v>21</v>
      </c>
      <c r="M27" s="176">
        <f>G27*(1+L27/100)</f>
        <v>0</v>
      </c>
      <c r="N27" s="176">
        <v>6.0000000000000002E-5</v>
      </c>
      <c r="O27" s="176">
        <f>ROUND(E27*N27,2)</f>
        <v>0.04</v>
      </c>
      <c r="P27" s="176">
        <v>0</v>
      </c>
      <c r="Q27" s="176">
        <f>ROUND(E27*P27,2)</f>
        <v>0</v>
      </c>
      <c r="R27" s="176"/>
      <c r="S27" s="177" t="s">
        <v>126</v>
      </c>
      <c r="T27" s="156">
        <v>0.221</v>
      </c>
      <c r="U27" s="156">
        <f>ROUND(E27*T27,2)</f>
        <v>155.9</v>
      </c>
      <c r="V27" s="156"/>
      <c r="W27" s="156" t="s">
        <v>127</v>
      </c>
      <c r="X27" s="147"/>
      <c r="Y27" s="147"/>
      <c r="Z27" s="147"/>
      <c r="AA27" s="147"/>
      <c r="AB27" s="147"/>
      <c r="AC27" s="147"/>
      <c r="AD27" s="147"/>
      <c r="AE27" s="147"/>
      <c r="AF27" s="147" t="s">
        <v>128</v>
      </c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</row>
    <row r="28" spans="1:59" outlineLevel="1">
      <c r="A28" s="171">
        <v>17</v>
      </c>
      <c r="B28" s="172" t="s">
        <v>334</v>
      </c>
      <c r="C28" s="180" t="s">
        <v>335</v>
      </c>
      <c r="D28" s="173" t="s">
        <v>172</v>
      </c>
      <c r="E28" s="174">
        <v>0.19384999999999999</v>
      </c>
      <c r="F28" s="175"/>
      <c r="G28" s="176">
        <f>ROUND(E28*F28,2)</f>
        <v>0</v>
      </c>
      <c r="H28" s="175">
        <v>23280</v>
      </c>
      <c r="I28" s="176">
        <f>ROUND(E28*H28,2)</f>
        <v>4512.83</v>
      </c>
      <c r="J28" s="175">
        <v>0</v>
      </c>
      <c r="K28" s="176">
        <f>ROUND(E28*J28,2)</f>
        <v>0</v>
      </c>
      <c r="L28" s="176">
        <v>21</v>
      </c>
      <c r="M28" s="176">
        <f>G28*(1+L28/100)</f>
        <v>0</v>
      </c>
      <c r="N28" s="176">
        <v>1</v>
      </c>
      <c r="O28" s="176">
        <f>ROUND(E28*N28,2)</f>
        <v>0.19</v>
      </c>
      <c r="P28" s="176">
        <v>0</v>
      </c>
      <c r="Q28" s="176">
        <f>ROUND(E28*P28,2)</f>
        <v>0</v>
      </c>
      <c r="R28" s="176" t="s">
        <v>148</v>
      </c>
      <c r="S28" s="177" t="s">
        <v>126</v>
      </c>
      <c r="T28" s="156">
        <v>0</v>
      </c>
      <c r="U28" s="156">
        <f>ROUND(E28*T28,2)</f>
        <v>0</v>
      </c>
      <c r="V28" s="156"/>
      <c r="W28" s="156" t="s">
        <v>149</v>
      </c>
      <c r="X28" s="147"/>
      <c r="Y28" s="147"/>
      <c r="Z28" s="147"/>
      <c r="AA28" s="147"/>
      <c r="AB28" s="147"/>
      <c r="AC28" s="147"/>
      <c r="AD28" s="147"/>
      <c r="AE28" s="147"/>
      <c r="AF28" s="147" t="s">
        <v>150</v>
      </c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</row>
    <row r="29" spans="1:59" outlineLevel="1">
      <c r="A29" s="171">
        <v>18</v>
      </c>
      <c r="B29" s="172" t="s">
        <v>336</v>
      </c>
      <c r="C29" s="180" t="s">
        <v>337</v>
      </c>
      <c r="D29" s="173" t="s">
        <v>172</v>
      </c>
      <c r="E29" s="174">
        <v>0.58211999999999997</v>
      </c>
      <c r="F29" s="175"/>
      <c r="G29" s="176">
        <f>ROUND(E29*F29,2)</f>
        <v>0</v>
      </c>
      <c r="H29" s="175">
        <v>21250</v>
      </c>
      <c r="I29" s="176">
        <f>ROUND(E29*H29,2)</f>
        <v>12370.05</v>
      </c>
      <c r="J29" s="175">
        <v>0</v>
      </c>
      <c r="K29" s="176">
        <f>ROUND(E29*J29,2)</f>
        <v>0</v>
      </c>
      <c r="L29" s="176">
        <v>21</v>
      </c>
      <c r="M29" s="176">
        <f>G29*(1+L29/100)</f>
        <v>0</v>
      </c>
      <c r="N29" s="176">
        <v>1</v>
      </c>
      <c r="O29" s="176">
        <f>ROUND(E29*N29,2)</f>
        <v>0.57999999999999996</v>
      </c>
      <c r="P29" s="176">
        <v>0</v>
      </c>
      <c r="Q29" s="176">
        <f>ROUND(E29*P29,2)</f>
        <v>0</v>
      </c>
      <c r="R29" s="176" t="s">
        <v>148</v>
      </c>
      <c r="S29" s="177" t="s">
        <v>126</v>
      </c>
      <c r="T29" s="156">
        <v>0</v>
      </c>
      <c r="U29" s="156">
        <f>ROUND(E29*T29,2)</f>
        <v>0</v>
      </c>
      <c r="V29" s="156"/>
      <c r="W29" s="156" t="s">
        <v>149</v>
      </c>
      <c r="X29" s="147"/>
      <c r="Y29" s="147"/>
      <c r="Z29" s="147"/>
      <c r="AA29" s="147"/>
      <c r="AB29" s="147"/>
      <c r="AC29" s="147"/>
      <c r="AD29" s="147"/>
      <c r="AE29" s="147"/>
      <c r="AF29" s="147" t="s">
        <v>150</v>
      </c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</row>
    <row r="30" spans="1:59" outlineLevel="1">
      <c r="A30" s="164">
        <v>19</v>
      </c>
      <c r="B30" s="165" t="s">
        <v>338</v>
      </c>
      <c r="C30" s="181" t="s">
        <v>339</v>
      </c>
      <c r="D30" s="166" t="s">
        <v>172</v>
      </c>
      <c r="E30" s="167">
        <v>0.81830000000000003</v>
      </c>
      <c r="F30" s="168"/>
      <c r="G30" s="169">
        <f>ROUND(E30*F30,2)</f>
        <v>0</v>
      </c>
      <c r="H30" s="168">
        <v>0</v>
      </c>
      <c r="I30" s="169">
        <f>ROUND(E30*H30,2)</f>
        <v>0</v>
      </c>
      <c r="J30" s="168">
        <v>1324</v>
      </c>
      <c r="K30" s="169">
        <f>ROUND(E30*J30,2)</f>
        <v>1083.43</v>
      </c>
      <c r="L30" s="169">
        <v>21</v>
      </c>
      <c r="M30" s="169">
        <f>G30*(1+L30/100)</f>
        <v>0</v>
      </c>
      <c r="N30" s="169">
        <v>0</v>
      </c>
      <c r="O30" s="169">
        <f>ROUND(E30*N30,2)</f>
        <v>0</v>
      </c>
      <c r="P30" s="169">
        <v>0</v>
      </c>
      <c r="Q30" s="169">
        <f>ROUND(E30*P30,2)</f>
        <v>0</v>
      </c>
      <c r="R30" s="169"/>
      <c r="S30" s="170" t="s">
        <v>126</v>
      </c>
      <c r="T30" s="156">
        <v>3.327</v>
      </c>
      <c r="U30" s="156">
        <f>ROUND(E30*T30,2)</f>
        <v>2.72</v>
      </c>
      <c r="V30" s="156"/>
      <c r="W30" s="156" t="s">
        <v>173</v>
      </c>
      <c r="X30" s="147"/>
      <c r="Y30" s="147"/>
      <c r="Z30" s="147"/>
      <c r="AA30" s="147"/>
      <c r="AB30" s="147"/>
      <c r="AC30" s="147"/>
      <c r="AD30" s="147"/>
      <c r="AE30" s="147"/>
      <c r="AF30" s="147" t="s">
        <v>174</v>
      </c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</row>
    <row r="31" spans="1:59">
      <c r="A31" s="3"/>
      <c r="B31" s="4"/>
      <c r="C31" s="182"/>
      <c r="D31" s="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AD31">
        <v>15</v>
      </c>
      <c r="AE31">
        <v>21</v>
      </c>
      <c r="AF31" t="s">
        <v>109</v>
      </c>
    </row>
    <row r="32" spans="1:59">
      <c r="A32" s="150"/>
      <c r="B32" s="151" t="s">
        <v>31</v>
      </c>
      <c r="C32" s="183"/>
      <c r="D32" s="152"/>
      <c r="E32" s="153"/>
      <c r="F32" s="153"/>
      <c r="G32" s="178">
        <f>G8+G14+G22+G26</f>
        <v>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AD32">
        <f>SUMIF(L7:L30,AD31,G7:G30)</f>
        <v>0</v>
      </c>
      <c r="AE32">
        <f>SUMIF(L7:L30,AE31,G7:G30)</f>
        <v>0</v>
      </c>
      <c r="AF32" t="s">
        <v>199</v>
      </c>
    </row>
    <row r="33" spans="1:32">
      <c r="A33" s="3"/>
      <c r="B33" s="4"/>
      <c r="C33" s="182"/>
      <c r="D33" s="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32">
      <c r="A34" s="3"/>
      <c r="B34" s="4"/>
      <c r="C34" s="182"/>
      <c r="D34" s="6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32">
      <c r="A35" s="247" t="s">
        <v>200</v>
      </c>
      <c r="B35" s="247"/>
      <c r="C35" s="248"/>
      <c r="D35" s="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32">
      <c r="A36" s="249"/>
      <c r="B36" s="250"/>
      <c r="C36" s="251"/>
      <c r="D36" s="250"/>
      <c r="E36" s="250"/>
      <c r="F36" s="250"/>
      <c r="G36" s="25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AF36" t="s">
        <v>201</v>
      </c>
    </row>
    <row r="37" spans="1:32">
      <c r="A37" s="253"/>
      <c r="B37" s="254"/>
      <c r="C37" s="255"/>
      <c r="D37" s="254"/>
      <c r="E37" s="254"/>
      <c r="F37" s="254"/>
      <c r="G37" s="256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32">
      <c r="A38" s="253"/>
      <c r="B38" s="254"/>
      <c r="C38" s="255"/>
      <c r="D38" s="254"/>
      <c r="E38" s="254"/>
      <c r="F38" s="254"/>
      <c r="G38" s="256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32">
      <c r="A39" s="253"/>
      <c r="B39" s="254"/>
      <c r="C39" s="255"/>
      <c r="D39" s="254"/>
      <c r="E39" s="254"/>
      <c r="F39" s="254"/>
      <c r="G39" s="256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32">
      <c r="A40" s="257"/>
      <c r="B40" s="258"/>
      <c r="C40" s="259"/>
      <c r="D40" s="258"/>
      <c r="E40" s="258"/>
      <c r="F40" s="258"/>
      <c r="G40" s="260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32">
      <c r="A41" s="3"/>
      <c r="B41" s="4"/>
      <c r="C41" s="182"/>
      <c r="D41" s="6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32">
      <c r="C42" s="184"/>
      <c r="D42" s="10"/>
      <c r="AF42" t="s">
        <v>202</v>
      </c>
    </row>
    <row r="43" spans="1:32">
      <c r="D43" s="10"/>
    </row>
    <row r="44" spans="1:32">
      <c r="D44" s="10"/>
    </row>
    <row r="45" spans="1:32">
      <c r="D45" s="10"/>
    </row>
    <row r="46" spans="1:32">
      <c r="D46" s="10"/>
    </row>
    <row r="47" spans="1:32">
      <c r="D47" s="10"/>
    </row>
    <row r="48" spans="1:32">
      <c r="D48" s="10"/>
    </row>
    <row r="49" spans="4:4">
      <c r="D49" s="10"/>
    </row>
    <row r="50" spans="4:4">
      <c r="D50" s="10"/>
    </row>
    <row r="51" spans="4:4">
      <c r="D51" s="10"/>
    </row>
    <row r="52" spans="4:4">
      <c r="D52" s="10"/>
    </row>
    <row r="53" spans="4:4">
      <c r="D53" s="10"/>
    </row>
    <row r="54" spans="4:4">
      <c r="D54" s="10"/>
    </row>
    <row r="55" spans="4:4">
      <c r="D55" s="10"/>
    </row>
    <row r="56" spans="4:4">
      <c r="D56" s="10"/>
    </row>
    <row r="57" spans="4:4">
      <c r="D57" s="10"/>
    </row>
    <row r="58" spans="4:4">
      <c r="D58" s="10"/>
    </row>
    <row r="59" spans="4:4">
      <c r="D59" s="10"/>
    </row>
    <row r="60" spans="4:4">
      <c r="D60" s="10"/>
    </row>
    <row r="61" spans="4:4">
      <c r="D61" s="10"/>
    </row>
    <row r="62" spans="4:4">
      <c r="D62" s="10"/>
    </row>
    <row r="63" spans="4:4">
      <c r="D63" s="10"/>
    </row>
    <row r="64" spans="4:4">
      <c r="D64" s="10"/>
    </row>
    <row r="65" spans="4:4">
      <c r="D65" s="10"/>
    </row>
    <row r="66" spans="4:4">
      <c r="D66" s="10"/>
    </row>
    <row r="67" spans="4:4">
      <c r="D67" s="10"/>
    </row>
    <row r="68" spans="4:4">
      <c r="D68" s="10"/>
    </row>
    <row r="69" spans="4:4">
      <c r="D69" s="10"/>
    </row>
    <row r="70" spans="4:4">
      <c r="D70" s="10"/>
    </row>
    <row r="71" spans="4:4">
      <c r="D71" s="10"/>
    </row>
    <row r="72" spans="4:4">
      <c r="D72" s="10"/>
    </row>
    <row r="73" spans="4:4">
      <c r="D73" s="10"/>
    </row>
    <row r="74" spans="4:4">
      <c r="D74" s="10"/>
    </row>
    <row r="75" spans="4:4">
      <c r="D75" s="10"/>
    </row>
    <row r="76" spans="4:4">
      <c r="D76" s="10"/>
    </row>
    <row r="77" spans="4:4">
      <c r="D77" s="10"/>
    </row>
    <row r="78" spans="4:4">
      <c r="D78" s="10"/>
    </row>
    <row r="79" spans="4:4">
      <c r="D79" s="10"/>
    </row>
    <row r="80" spans="4:4">
      <c r="D80" s="10"/>
    </row>
    <row r="81" spans="4:4">
      <c r="D81" s="10"/>
    </row>
    <row r="82" spans="4:4">
      <c r="D82" s="10"/>
    </row>
    <row r="83" spans="4:4">
      <c r="D83" s="10"/>
    </row>
    <row r="84" spans="4:4">
      <c r="D84" s="10"/>
    </row>
    <row r="85" spans="4:4">
      <c r="D85" s="10"/>
    </row>
    <row r="86" spans="4:4">
      <c r="D86" s="10"/>
    </row>
    <row r="87" spans="4:4">
      <c r="D87" s="10"/>
    </row>
    <row r="88" spans="4:4">
      <c r="D88" s="10"/>
    </row>
    <row r="89" spans="4:4">
      <c r="D89" s="10"/>
    </row>
    <row r="90" spans="4:4">
      <c r="D90" s="10"/>
    </row>
    <row r="91" spans="4:4">
      <c r="D91" s="10"/>
    </row>
    <row r="92" spans="4:4">
      <c r="D92" s="10"/>
    </row>
    <row r="93" spans="4:4">
      <c r="D93" s="10"/>
    </row>
    <row r="94" spans="4:4">
      <c r="D94" s="10"/>
    </row>
    <row r="95" spans="4:4">
      <c r="D95" s="10"/>
    </row>
    <row r="96" spans="4:4">
      <c r="D96" s="10"/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  <row r="106" spans="4:4">
      <c r="D106" s="10"/>
    </row>
    <row r="107" spans="4:4">
      <c r="D107" s="10"/>
    </row>
    <row r="108" spans="4:4">
      <c r="D108" s="10"/>
    </row>
    <row r="109" spans="4:4">
      <c r="D109" s="10"/>
    </row>
    <row r="110" spans="4:4">
      <c r="D110" s="10"/>
    </row>
    <row r="111" spans="4:4">
      <c r="D111" s="10"/>
    </row>
    <row r="112" spans="4:4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mergeCells count="6">
    <mergeCell ref="A36:G40"/>
    <mergeCell ref="A1:G1"/>
    <mergeCell ref="C2:G2"/>
    <mergeCell ref="C3:G3"/>
    <mergeCell ref="C4:G4"/>
    <mergeCell ref="A35:C35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60</vt:i4>
      </vt:variant>
    </vt:vector>
  </HeadingPairs>
  <TitlesOfParts>
    <vt:vector size="69" baseType="lpstr">
      <vt:lpstr>Stavba</vt:lpstr>
      <vt:lpstr>VzorPolozky</vt:lpstr>
      <vt:lpstr>SO.01 2020060 Pol</vt:lpstr>
      <vt:lpstr>SO.02 2020060 Pol</vt:lpstr>
      <vt:lpstr>SO.03 2020060 Pol</vt:lpstr>
      <vt:lpstr>SO.04 2020060 Pol</vt:lpstr>
      <vt:lpstr>SO.05 2020060 Pol</vt:lpstr>
      <vt:lpstr>SO.06 2020060 Pol</vt:lpstr>
      <vt:lpstr>SO.07 2020060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'SO.01 2020060 Pol'!Názvy_tisku</vt:lpstr>
      <vt:lpstr>'SO.02 2020060 Pol'!Názvy_tisku</vt:lpstr>
      <vt:lpstr>'SO.03 2020060 Pol'!Názvy_tisku</vt:lpstr>
      <vt:lpstr>'SO.04 2020060 Pol'!Názvy_tisku</vt:lpstr>
      <vt:lpstr>'SO.05 2020060 Pol'!Názvy_tisku</vt:lpstr>
      <vt:lpstr>'SO.06 2020060 Pol'!Názvy_tisku</vt:lpstr>
      <vt:lpstr>'SO.07 2020060 Pol'!Názvy_tisku</vt:lpstr>
      <vt:lpstr>oadresa</vt:lpstr>
      <vt:lpstr>Stavba!Objednatel</vt:lpstr>
      <vt:lpstr>Stavba!Objekt</vt:lpstr>
      <vt:lpstr>'SO.01 2020060 Pol'!Oblast_tisku</vt:lpstr>
      <vt:lpstr>'SO.02 2020060 Pol'!Oblast_tisku</vt:lpstr>
      <vt:lpstr>'SO.03 2020060 Pol'!Oblast_tisku</vt:lpstr>
      <vt:lpstr>'SO.04 2020060 Pol'!Oblast_tisku</vt:lpstr>
      <vt:lpstr>'SO.05 2020060 Pol'!Oblast_tisku</vt:lpstr>
      <vt:lpstr>'SO.06 2020060 Pol'!Oblast_tisku</vt:lpstr>
      <vt:lpstr>'SO.07 2020060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Legner</dc:creator>
  <cp:lastModifiedBy>PC</cp:lastModifiedBy>
  <cp:lastPrinted>2019-03-19T12:27:02Z</cp:lastPrinted>
  <dcterms:created xsi:type="dcterms:W3CDTF">2009-04-08T07:15:50Z</dcterms:created>
  <dcterms:modified xsi:type="dcterms:W3CDTF">2020-07-10T06:33:22Z</dcterms:modified>
</cp:coreProperties>
</file>