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760" yWindow="32760" windowWidth="24240" windowHeight="13020" firstSheet="2" activeTab="2"/>
  </bookViews>
  <sheets>
    <sheet name="Krycí list" sheetId="1" r:id="rId1"/>
    <sheet name="Rekapitulace" sheetId="2" r:id="rId2"/>
    <sheet name="soupis oceněný" sheetId="3" r:id="rId3"/>
    <sheet name="#Figury" sheetId="4" state="hidden" r:id="rId4"/>
  </sheets>
  <definedNames>
    <definedName name="_xlnm.Print_Area" localSheetId="2">'soupis oceněný'!$A$1:$N$389</definedName>
    <definedName name="_xlnm.Print_Titles" localSheetId="1">'Rekapitulace'!$11:$13</definedName>
    <definedName name="_xlnm.Print_Titles" localSheetId="2">'soupis oceněný'!$11:$13</definedName>
  </definedNames>
  <calcPr calcId="145621"/>
  <extLst/>
</workbook>
</file>

<file path=xl/sharedStrings.xml><?xml version="1.0" encoding="utf-8"?>
<sst xmlns="http://schemas.openxmlformats.org/spreadsheetml/2006/main" count="2205" uniqueCount="845">
  <si>
    <t>KRYCÍ LIST SOUPISU</t>
  </si>
  <si>
    <t>Název stavby</t>
  </si>
  <si>
    <t>Rekonstrukce učebny fyziky a řešení bezbariérovosti budovy školy (výtah) - vybavení nábytkem</t>
  </si>
  <si>
    <t>JKSO</t>
  </si>
  <si>
    <t xml:space="preserve"> </t>
  </si>
  <si>
    <t>Kód stavby</t>
  </si>
  <si>
    <t>ucebny</t>
  </si>
  <si>
    <t>Název objektu</t>
  </si>
  <si>
    <t>ZŠ T.G.M. v České Kamenici, Palackého 535, Česká Kamenice</t>
  </si>
  <si>
    <t>EČO</t>
  </si>
  <si>
    <t/>
  </si>
  <si>
    <t>Kód objektu</t>
  </si>
  <si>
    <t>Název části</t>
  </si>
  <si>
    <t>NEOCENĚNÝ SOUPIS PRACÍ A DODÁVEK A SLUŽEB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</si>
  <si>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</si>
  <si>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</si>
  <si>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</si>
  <si>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</si>
  <si>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</si>
  <si>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</si>
  <si>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</si>
  <si>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 xml:space="preserve">Město Česká Kamenice, náměstí Míru 219, 407 21 </t>
  </si>
  <si>
    <t>Projektant</t>
  </si>
  <si>
    <t>Zhotovitel</t>
  </si>
  <si>
    <t>Rozpočet číslo</t>
  </si>
  <si>
    <t>Zpracoval</t>
  </si>
  <si>
    <t>Dne</t>
  </si>
  <si>
    <t>28.2.2020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</si>
  <si>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</si>
  <si>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</si>
  <si>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</si>
  <si>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</si>
  <si>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</si>
  <si>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</si>
  <si>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</si>
  <si>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</si>
  <si>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</si>
  <si>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</si>
  <si>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</si>
  <si>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</si>
  <si>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</si>
  <si>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</si>
  <si>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</si>
  <si>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</si>
  <si>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</si>
  <si>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</si>
  <si>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%</t>
  </si>
  <si>
    <t>Bez pevné podl.</t>
  </si>
  <si>
    <t>Projektové práce (DSPS)</t>
  </si>
  <si>
    <t>PSV</t>
  </si>
  <si>
    <t>Kulturní památka</t>
  </si>
  <si>
    <t>Územní vlivy</t>
  </si>
  <si>
    <t>Provozní vlivy</t>
  </si>
  <si>
    <t>"EL"</t>
  </si>
  <si>
    <t>Ostatní</t>
  </si>
  <si>
    <t>VRN z rozpočtu</t>
  </si>
  <si>
    <t>"AVT"</t>
  </si>
  <si>
    <t>ZRN (ř. 1-8)</t>
  </si>
  <si>
    <t>DN (ř. 10-12)</t>
  </si>
  <si>
    <t>VRN (ř. 14-19)</t>
  </si>
  <si>
    <t>HZS</t>
  </si>
  <si>
    <t>Kompl. činnost</t>
  </si>
  <si>
    <t>Ostatní náklady</t>
  </si>
  <si>
    <t>D</t>
  </si>
  <si>
    <t>Celkové náklady</t>
  </si>
  <si>
    <t>Součet 9, 13, 20-23</t>
  </si>
  <si>
    <t>Datum a podpis</t>
  </si>
  <si>
    <t>Razítko</t>
  </si>
  <si>
    <t>15</t>
  </si>
  <si>
    <t>DPH</t>
  </si>
  <si>
    <t>21</t>
  </si>
  <si>
    <t>Cena s DPH (ř. 25-26)</t>
  </si>
  <si>
    <t>E</t>
  </si>
  <si>
    <t>Přípočty a odpočty</t>
  </si>
  <si>
    <t>Dodávky objednatele</t>
  </si>
  <si>
    <t>Klouzavá doložka</t>
  </si>
  <si>
    <t>Zvýhodnění + -</t>
  </si>
  <si>
    <t>Typ cenové soustavy URS 2019/1</t>
  </si>
  <si>
    <t xml:space="preserve">REKAPITULACE 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</si>
  <si>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</si>
  <si>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</si>
  <si>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</si>
  <si>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</si>
  <si>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</si>
  <si>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</si>
  <si>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</si>
  <si>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</si>
  <si>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</si>
  <si>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</si>
  <si>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</si>
  <si>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</si>
  <si>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Slaboproudé rozvody + příslušenství</t>
  </si>
  <si>
    <t>Koncové prvky AV</t>
  </si>
  <si>
    <t>Celkem bez DPH</t>
  </si>
  <si>
    <t>SOUPIS PRACÍ A DODÁVEK A SLUŽEB vč VÝKAZU VÝMĚR-OCENĚNÝ</t>
  </si>
  <si>
    <t>JKSO:</t>
  </si>
  <si>
    <t>P.Č.</t>
  </si>
  <si>
    <t>TV</t>
  </si>
  <si>
    <t>KCN</t>
  </si>
  <si>
    <t>Kód položky</t>
  </si>
  <si>
    <t>Popis / minimální technické parametry</t>
  </si>
  <si>
    <t>MJ</t>
  </si>
  <si>
    <t>Množství celkem</t>
  </si>
  <si>
    <t>Cena jednotková bez DPH</t>
  </si>
  <si>
    <t>Cena celkem bez DPH</t>
  </si>
  <si>
    <t>Hmotnost</t>
  </si>
  <si>
    <t>Hmotnost sutě</t>
  </si>
  <si>
    <t>Hmotnost sutě celkem</t>
  </si>
  <si>
    <t>Sazba DPH</t>
  </si>
  <si>
    <t>Typ položky</t>
  </si>
  <si>
    <t>Úroveň</t>
  </si>
  <si>
    <t>Cena celkem s DPH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</si>
  <si>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</si>
  <si>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</si>
  <si>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</si>
  <si>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</si>
  <si>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</si>
  <si>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</si>
  <si>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</si>
  <si>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014</t>
  </si>
  <si>
    <t>611135101</t>
  </si>
  <si>
    <t>Hrubá výplň rýh ve stropech maltou jakékoli šířky rýhy</t>
  </si>
  <si>
    <t>m2</t>
  </si>
  <si>
    <t>2</t>
  </si>
  <si>
    <t>611325121</t>
  </si>
  <si>
    <t>Vápenocementová štuková omítka rýh ve stropech šířky do 150 mm</t>
  </si>
  <si>
    <t>611325122</t>
  </si>
  <si>
    <t>Vápenocementová štuková omítka rýh ve stropech šířky do 300 mm</t>
  </si>
  <si>
    <t>611325123</t>
  </si>
  <si>
    <t>Vápenocementová štuková omítka rýh ve stropech šířky přes 300 mm</t>
  </si>
  <si>
    <t>612135101</t>
  </si>
  <si>
    <t>Hrubá výplň rýh ve stěnách maltou jakékoli šířky rýhy</t>
  </si>
  <si>
    <t>011</t>
  </si>
  <si>
    <t>612321121</t>
  </si>
  <si>
    <t>Vápenocementová omítka hladká jednovrstvá vnitřních stěn nanášená ručně pod obklady</t>
  </si>
  <si>
    <t>612325121</t>
  </si>
  <si>
    <t>Vápenocementová štuková omítka rýh ve stěnách šířky do 150 mm</t>
  </si>
  <si>
    <t>612325122</t>
  </si>
  <si>
    <t>Vápenocementová štuková omítka rýh ve stěnách šířky do 300 mm</t>
  </si>
  <si>
    <t>612325123</t>
  </si>
  <si>
    <t>Vápenocementová štuková omítka rýh ve stěnách šířky přes 300 mm</t>
  </si>
  <si>
    <t>612325213</t>
  </si>
  <si>
    <t>Vápenocementová hladká omítka malých ploch do 1,0 m2 na stěnách pod obklady</t>
  </si>
  <si>
    <t>kus</t>
  </si>
  <si>
    <t>612325215</t>
  </si>
  <si>
    <t>Vápenocementová hladká omítka malých ploch do 4,0 m2 na stěnách pod obklady</t>
  </si>
  <si>
    <t>619991001</t>
  </si>
  <si>
    <t>Zakrytí podlah fólií přilepenou lepící páskou</t>
  </si>
  <si>
    <t>619991011</t>
  </si>
  <si>
    <t>Obalení konstrukcí a prvků fólií přilepenou lepící páskou</t>
  </si>
  <si>
    <t>632681113</t>
  </si>
  <si>
    <t>Vyspravení betonových podlah rychletuhnoucím polymerem - vysprávka D přes 50 do  200 a tl 30 mm</t>
  </si>
  <si>
    <t>9</t>
  </si>
  <si>
    <t>Ostatní konstrukce a práce, bourání</t>
  </si>
  <si>
    <t>952901101</t>
  </si>
  <si>
    <t>Čištění budov omytí jednoduchých oken nebo balkonových dveří plochy do 0,6m2</t>
  </si>
  <si>
    <t>952901102</t>
  </si>
  <si>
    <t>Čištění budov omytí jednoduchých oken nebo balkonových dveří plochy do 1,5m2</t>
  </si>
  <si>
    <t>952901103</t>
  </si>
  <si>
    <t>Čištění budov omytí jednoduchých oken nebo balkonových dveří plochy do 2,5m2</t>
  </si>
  <si>
    <t>952901104</t>
  </si>
  <si>
    <t>Čištění budov omytí jednoduchých oken nebo balkonových dveří plochy přes 2,5m2</t>
  </si>
  <si>
    <t>952901105</t>
  </si>
  <si>
    <t>Čištění budov omytí dvojitých nebo zdvojených oken nebo balkonových dveří plochy do 0,6m2</t>
  </si>
  <si>
    <t>952901106</t>
  </si>
  <si>
    <t>Čištění budov omytí dvojitých nebo zdvojených oken nebo balkonových dveří plochy do 1,5m2</t>
  </si>
  <si>
    <t>952901107</t>
  </si>
  <si>
    <t>Čištění budov omytí dvojitých nebo zdvojených oken nebo balkonových dveří plochy do 2,5m2</t>
  </si>
  <si>
    <t>952901108</t>
  </si>
  <si>
    <t>Čištění budov omytí dvojitých nebo zdvojených oken nebo balkonových dveří plochy přes 2,5m2</t>
  </si>
  <si>
    <t>952901121</t>
  </si>
  <si>
    <t>Čištění budov omytí dveří nebo vrat plochy do 1,5m2</t>
  </si>
  <si>
    <t>952901122</t>
  </si>
  <si>
    <t>Čištění budov omytí dveří nebo vrat p lochy do 3,0m2</t>
  </si>
  <si>
    <t>952901123</t>
  </si>
  <si>
    <t>Čištění budov omytí dveří nebo vrat plochy do 5,0m2</t>
  </si>
  <si>
    <t>952902021</t>
  </si>
  <si>
    <t>Čištění budov zametení hladkých podlah</t>
  </si>
  <si>
    <t>952902031</t>
  </si>
  <si>
    <t>Čištění budov omytí hladkých podlah</t>
  </si>
  <si>
    <t>952902611</t>
  </si>
  <si>
    <t>Čištění budov vysátí prachu z ostatních ploch</t>
  </si>
  <si>
    <t>013</t>
  </si>
  <si>
    <t>973026121</t>
  </si>
  <si>
    <t>Vysekání kapes ve zdivu z kamene pro špalíky do 30x30x30 mm</t>
  </si>
  <si>
    <t>973026141</t>
  </si>
  <si>
    <t>Vysekání kapes ve zdivu z kamene pro špalíky do 50x50x50 mm</t>
  </si>
  <si>
    <t>973026161</t>
  </si>
  <si>
    <t>Vysekání kapes ve zdivu z kamene pro špalíky do 100x100x500 mm</t>
  </si>
  <si>
    <t>973026191</t>
  </si>
  <si>
    <t>Vysekání kapes ve zdivu z kamene pro špalíky do 150x150x100 mm</t>
  </si>
  <si>
    <t>973031612</t>
  </si>
  <si>
    <t>Vysekání kapes ve zdivu cihelném na MV nebo MVC pro špalíky do 30x30x30 mm</t>
  </si>
  <si>
    <t>973031614</t>
  </si>
  <si>
    <t>Vysekání kapes ve zdivu cihelném na MV nebo MVC pro špalíky do 50x50x50 mm</t>
  </si>
  <si>
    <t>973031616</t>
  </si>
  <si>
    <t>Vysekání kapes ve zdivu cihelném na MV nebo MVC pro špalíky do 100x100x50 mm</t>
  </si>
  <si>
    <t>973031619</t>
  </si>
  <si>
    <t>Vysekání kapes ve zdivu cihelném na MV nebo MVC pro špalíky do 150x150x100 mm</t>
  </si>
  <si>
    <t>973031712</t>
  </si>
  <si>
    <t>Vysekání kapes v klenbách z cihel na MV nebo MVC pro špalíky do 30x30x30 mm</t>
  </si>
  <si>
    <t>973031714</t>
  </si>
  <si>
    <t>Vysekání kapes v klenbách z cihel na MV nebo MVC pro špalíky do 50x50x50 mm</t>
  </si>
  <si>
    <t>973031716</t>
  </si>
  <si>
    <t>Vysekání kapes v klenbách z cihel na MV nebo MVC pro špalíky do 100x100x50 mm</t>
  </si>
  <si>
    <t>973031719</t>
  </si>
  <si>
    <t>Vysekání kapes v klenbách z cihel na MV nebo MVC pro špalíky do 150x150x100 mm</t>
  </si>
  <si>
    <t>973032612</t>
  </si>
  <si>
    <t>Vysekání kapes ve zdivu z dutých cihel nebo tvárnic do 30x30x30 mm</t>
  </si>
  <si>
    <t>973032614</t>
  </si>
  <si>
    <t>Vysekání kapes ve zdivu z dutých cihel nebo tvárnic do 50x50x50 mm</t>
  </si>
  <si>
    <t>973032616</t>
  </si>
  <si>
    <t>Vysekání kapes ve zdivu z dutých cihel nebo tvárnic do 10x100x50 mm</t>
  </si>
  <si>
    <t>973032619</t>
  </si>
  <si>
    <t>Vysekání kapes ve zdivu z dutých cihel nebo tvárnic do 150x150x100 mm</t>
  </si>
  <si>
    <t>973046121</t>
  </si>
  <si>
    <t>Vysekání kapes ve zdivu z betonu pro špalíky do 30x30x30 mm</t>
  </si>
  <si>
    <t>973046141</t>
  </si>
  <si>
    <t>Vysekání kapes ve zdivu z betonu pro špalíky do 50x50x50 mm</t>
  </si>
  <si>
    <t>973046161</t>
  </si>
  <si>
    <t>Vysekání kapes ve zdivu z betonu pro špalíky do 100x100x50 mm</t>
  </si>
  <si>
    <t>973046191</t>
  </si>
  <si>
    <t>Vysekání kapes ve zdivu z betonu pro špalíky do 150x150x100 mm</t>
  </si>
  <si>
    <t>974031121</t>
  </si>
  <si>
    <t>Vysekání rýh ve zdivu cihelném hl do 30 mm š do 30 mm</t>
  </si>
  <si>
    <t>m</t>
  </si>
  <si>
    <t>974031122</t>
  </si>
  <si>
    <t>Vysekání rýh ve zdivu cihelném hl do 30 mm š do 70 mm</t>
  </si>
  <si>
    <t>974031123</t>
  </si>
  <si>
    <t>Vysekání rýh ve zdivu cihelném hl do 30 mm š do 100 mm</t>
  </si>
  <si>
    <t>974031126</t>
  </si>
  <si>
    <t>Vysekání rýh ve zdivu cihelném hl do 30 mm š do 250 mm</t>
  </si>
  <si>
    <t>974031132</t>
  </si>
  <si>
    <t>Vysekání rýh ve zdivu cihelném hl do 50 mm š do 70 mm</t>
  </si>
  <si>
    <t>974031133</t>
  </si>
  <si>
    <t>Vysekání rýh ve zdivu cihelném hl do 50 mm š do 100 mm</t>
  </si>
  <si>
    <t>974031134</t>
  </si>
  <si>
    <t>Vysekání rýh ve zdivu cihelném hl do 50 mm š do 150 mm</t>
  </si>
  <si>
    <t>974031135</t>
  </si>
  <si>
    <t>Vysekání rýh ve zdivu cihelném hl do 50 mm š do 200 mm</t>
  </si>
  <si>
    <t>974031142</t>
  </si>
  <si>
    <t>Vysekání rýh ve zdivu cihelném hl do 70 mm š do 70 mm</t>
  </si>
  <si>
    <t>974031143</t>
  </si>
  <si>
    <t>Vysekání rýh ve zdivu cihelném hl do 70 mm š do 100 mm</t>
  </si>
  <si>
    <t>974031145</t>
  </si>
  <si>
    <t>Vysekání rýh ve zdivu cihelném hl do 70 mm š do 200 mm</t>
  </si>
  <si>
    <t>974031153</t>
  </si>
  <si>
    <t>Vysekání rýh ve zdivu cihelném hl do 100 mm š do 100 mm</t>
  </si>
  <si>
    <t>974031154</t>
  </si>
  <si>
    <t>Vysekání rýh ve zdivu cihelném hl do 100 mm š do 150 mm</t>
  </si>
  <si>
    <t>974031155</t>
  </si>
  <si>
    <t>Vysekání rýh ve zdivu cihelném hl do 100 mm š do 200 mm</t>
  </si>
  <si>
    <t>974031164</t>
  </si>
  <si>
    <t>Vysekání rýh ve zdivu cihelném hl do 150 mm š do 150 mm</t>
  </si>
  <si>
    <t>974031165</t>
  </si>
  <si>
    <t>Vysekání rýh ve zdivu cihelném hl do 150 mm š do 200 mm</t>
  </si>
  <si>
    <t>974031167</t>
  </si>
  <si>
    <t>Vysekání rýh ve zdivu cihelném hl do 150 mm š do 300 mm</t>
  </si>
  <si>
    <t>974049121</t>
  </si>
  <si>
    <t>Vysekání rýh v betonových zdech hl do 30 mm š do 30 mm</t>
  </si>
  <si>
    <t>974049122</t>
  </si>
  <si>
    <t>Vysekání rýh v betonových zdech hl do 30 mm š do 70 mm</t>
  </si>
  <si>
    <t>974049123</t>
  </si>
  <si>
    <t>Vysekání rýh v betonových zdech hl do 30 mm š do 100 mm</t>
  </si>
  <si>
    <t>974049124</t>
  </si>
  <si>
    <t>Vysekání rýh v betonových zdech hl do 30 mm š do 150 mm</t>
  </si>
  <si>
    <t>974049132</t>
  </si>
  <si>
    <t>Vysekání rýh v betonových zdech hl do 50 mm š do 70 mm</t>
  </si>
  <si>
    <t>974049133</t>
  </si>
  <si>
    <t>Vysekání rýh v betonových zdech hl do 50 mm š do 100 mm</t>
  </si>
  <si>
    <t>974049134</t>
  </si>
  <si>
    <t>Vysekání rýh v betonových zdech hl do 50 mm š do 150 mm</t>
  </si>
  <si>
    <t>974049142</t>
  </si>
  <si>
    <t>Vysekání rýh v betonových zdech hl do 70 mm š do 70 mm</t>
  </si>
  <si>
    <t>974049143</t>
  </si>
  <si>
    <t>Vysekání rýh v betonových zdech hl do 70 mm š do 100 mm</t>
  </si>
  <si>
    <t>974049144</t>
  </si>
  <si>
    <t>Vysekání rýh v betonových zdech hl do 70 mm š do 150 mm</t>
  </si>
  <si>
    <t>974049153</t>
  </si>
  <si>
    <t>Vysekání rýh v betonových zdech hl do 100 mm š do 100 mm</t>
  </si>
  <si>
    <t>974049154</t>
  </si>
  <si>
    <t>Vysekání rýh v betonových zdech hl do 100 mm š do 150 mm</t>
  </si>
  <si>
    <t>974049155</t>
  </si>
  <si>
    <t>Vysekání rýh v betonových zdech hl do 100 mm š do 200 mm</t>
  </si>
  <si>
    <t>974049164</t>
  </si>
  <si>
    <t>Vysekání rýh v betonových zdech hl do 150 mm š do 150 mm</t>
  </si>
  <si>
    <t>974049165</t>
  </si>
  <si>
    <t>Vysekání rýh v betonových zdech hl do 150 mm š do 200 mm</t>
  </si>
  <si>
    <t>974049185</t>
  </si>
  <si>
    <t>Vysekání rýh v betonových zdech hl do 300 mm š do 200 mm</t>
  </si>
  <si>
    <t>974049187</t>
  </si>
  <si>
    <t>Vysekání rýh v betonových zdech hl do 300 mm š do 300 mm</t>
  </si>
  <si>
    <t>974082112</t>
  </si>
  <si>
    <t>Vysekání rýh pro vodiče v omítce MV nebo MVC stěn š do 30 mm</t>
  </si>
  <si>
    <t>974082113</t>
  </si>
  <si>
    <t>Vysekání rýh pro vodiče v omítce MV nebo MVC stěn š do 50 mm</t>
  </si>
  <si>
    <t>974082114</t>
  </si>
  <si>
    <t>Vysekání rýh pro vodiče v omítce MV nebo MVC stěn š do 70 mm</t>
  </si>
  <si>
    <t>974082115</t>
  </si>
  <si>
    <t>Vysekání rýh pro vodiče v omítce MV nebo MVC stěn š do 100 mm</t>
  </si>
  <si>
    <t>974082116</t>
  </si>
  <si>
    <t>Vysekání rýh pro vodiče v omítce MV nebo MVC stěn š do 150 mm</t>
  </si>
  <si>
    <t>974082172</t>
  </si>
  <si>
    <t>Vysekání rýh pro vodiče v omítce MV nebo MVC stropů š do 30 mm</t>
  </si>
  <si>
    <t>974082173</t>
  </si>
  <si>
    <t>Vysekání rýh pro vodiče v omítce MV nebo MVC stropů š do 50 mm</t>
  </si>
  <si>
    <t>974082174</t>
  </si>
  <si>
    <t>Vysekání rýh pro vodiče v omítce MV nebo MVC stropů š do 70 mm</t>
  </si>
  <si>
    <t>974082175</t>
  </si>
  <si>
    <t>Vysekání rýh pro vodiče v omítce MV nebo MVC stropů š do 100 mm</t>
  </si>
  <si>
    <t>974082176</t>
  </si>
  <si>
    <t>Vysekání rýh pro vodiče v omítce MV nebo MVC stropů š do 150 mm</t>
  </si>
  <si>
    <t>974082821</t>
  </si>
  <si>
    <t>Vysekání rýh pro vodiče v podhledu kamenných kleneb nebo betonových stropů hl do 30 mm š do 30 mm</t>
  </si>
  <si>
    <t>974082822</t>
  </si>
  <si>
    <t>Vysekání rýh pro vodiče v podhledu kamenných kleneb nebo betonových stropů hl do 30 mm š do 70 mm</t>
  </si>
  <si>
    <t>974082823</t>
  </si>
  <si>
    <t>Vysekání rýh pro vodiče v podhledu kamenných kleneb nebo betonových stropů hl do 30 mm š do 100 mm</t>
  </si>
  <si>
    <t>974082824</t>
  </si>
  <si>
    <t>Vysekání rýh pro vodiče v podhledu kamenných kleneb nebo betonových stropů hl do 30 mm š do 150 mm</t>
  </si>
  <si>
    <t>974082832</t>
  </si>
  <si>
    <t>Vysekání rýh pro vodiče v podhledu kamenných kleneb nebo betonových stropů hl do 50 mm š do 70 mm</t>
  </si>
  <si>
    <t>974082833</t>
  </si>
  <si>
    <t>Vysekání rýh pro vodiče v podhledu kamenných kleneb nebo betonových stropů hl do 50 mm š do 100 mm</t>
  </si>
  <si>
    <t>974082834</t>
  </si>
  <si>
    <t>Vysekání rýh pro vodiče v podhledu kamenných kleneb nebo betonových stropů hl do 50 mm š do 150 mm</t>
  </si>
  <si>
    <t>977131111</t>
  </si>
  <si>
    <t>Vrty příklepovými vrtáky D 8 mm do cihelného zdiva nebo prostého betonu</t>
  </si>
  <si>
    <t>977131112</t>
  </si>
  <si>
    <t>Vrty příklepovými vrtáky D 10 mm do cihelného zdiva nebo prostého betonu</t>
  </si>
  <si>
    <t>977131113</t>
  </si>
  <si>
    <t>Vrty příklepovými vrtáky D 12 mm do cihelného zdiva nebo prostého betonu</t>
  </si>
  <si>
    <t>977131114</t>
  </si>
  <si>
    <t>Vrty příklepovými vrtáky D 14 mm do cihelného zdiva nebo prostého betonu</t>
  </si>
  <si>
    <t>977131115</t>
  </si>
  <si>
    <t>Vrty příklepovými vrtáky D 16 mm do cihelného zdiva nebo prostého betonu</t>
  </si>
  <si>
    <t>977311111</t>
  </si>
  <si>
    <t>Řezání stávajících betonových mazanin nevyztužených hl do 50 mm</t>
  </si>
  <si>
    <t>977311112</t>
  </si>
  <si>
    <t>Řezání stávajících betonových mazanin nevyztužených hl do 100 mm</t>
  </si>
  <si>
    <t>977311113</t>
  </si>
  <si>
    <t>Řezání stávajících betonových mazanin nevyztužených hl do 150 mm</t>
  </si>
  <si>
    <t>977311114</t>
  </si>
  <si>
    <t>Řezání stávajících betonových mazanin nevyztužených hl do 200 mm</t>
  </si>
  <si>
    <t>974012553</t>
  </si>
  <si>
    <t>Vysekání rýh v dlažbě betonové nebo jiné monolitické hl do 100 mm š do 100 mm</t>
  </si>
  <si>
    <t>32mm</t>
  </si>
  <si>
    <t>UV stabilní ohebná dvouplášťová korugovaná trubka o průměru 32mm</t>
  </si>
  <si>
    <t>997</t>
  </si>
  <si>
    <t>Přesun sutě</t>
  </si>
  <si>
    <t>997013211</t>
  </si>
  <si>
    <t>Vnitrostaveništní doprava suti a vybouraných hmot pro budovy v do 6 m ručně</t>
  </si>
  <si>
    <t>t</t>
  </si>
  <si>
    <t>997013212</t>
  </si>
  <si>
    <t>Vnitrostaveništní doprava suti a vybouraných hmot pro budovy v do 9 m ručně</t>
  </si>
  <si>
    <t>997013213</t>
  </si>
  <si>
    <t>Vnitrostaveništní doprava suti a vybouraných hmot vodorovně do 50 m pro budovy v do 12 m ručně</t>
  </si>
  <si>
    <t>997013214</t>
  </si>
  <si>
    <t>Vnitrostaveništní doprava suti a vybouraných hmot pro budovy v do 15 m ručně</t>
  </si>
  <si>
    <t>997013215</t>
  </si>
  <si>
    <t>Vnitrostaveništní doprava suti a vybouraných hmot pro budovy v do 18 m ručně</t>
  </si>
  <si>
    <t>997013216</t>
  </si>
  <si>
    <t>Vnitrostaveništní doprava suti a vybouraných hmot pro budovy v do 21 m ručně</t>
  </si>
  <si>
    <t>241</t>
  </si>
  <si>
    <t>997241622</t>
  </si>
  <si>
    <t>Naložení a složení suti</t>
  </si>
  <si>
    <t>997013501</t>
  </si>
  <si>
    <t>Odvoz suti a vybouraných hmot na skládku nebo meziskládku do 1 km se složením</t>
  </si>
  <si>
    <t>997013509</t>
  </si>
  <si>
    <t>Příplatek k ceně za každý započatý 1 km  přes 1 km - celkem 20 km</t>
  </si>
  <si>
    <t>997013831</t>
  </si>
  <si>
    <t>Poplatky za uložení stavebního směsného odpadu na skládce ( skládkovné)</t>
  </si>
  <si>
    <t>99900000R</t>
  </si>
  <si>
    <t>Kontejner - přistavení, naložení a odvoz suti vč skládkovného</t>
  </si>
  <si>
    <t>998</t>
  </si>
  <si>
    <t>Přesun hmot</t>
  </si>
  <si>
    <t>998011001</t>
  </si>
  <si>
    <t>Přesun hmot pro budovy zděné v do 6 m</t>
  </si>
  <si>
    <t>998011002</t>
  </si>
  <si>
    <t>Přesun hmot pro budovy zděné v do 12 m</t>
  </si>
  <si>
    <t>998011003</t>
  </si>
  <si>
    <t>Přesun hmot pro budovy zděné v do 24 m</t>
  </si>
  <si>
    <t>998011004</t>
  </si>
  <si>
    <t>Přesun hmot pro budovy zděné v do 36 m</t>
  </si>
  <si>
    <t>998012021</t>
  </si>
  <si>
    <t>Přesun hmot pro budovy monolitické v do 6 m</t>
  </si>
  <si>
    <t>998012022</t>
  </si>
  <si>
    <t>Přesun hmot pro budovy monolitické v do 12 m</t>
  </si>
  <si>
    <t>998012023</t>
  </si>
  <si>
    <t>Přesun hmot pro budovy monolitické v do 24 m</t>
  </si>
  <si>
    <t>Práce a dodávky PSV</t>
  </si>
  <si>
    <t>711</t>
  </si>
  <si>
    <t>Izolace proti vodě, vlhkosti a plynům</t>
  </si>
  <si>
    <t>711413121</t>
  </si>
  <si>
    <t>Izolace proti vodě za studena svislé SCHOMBURG těsnicí hmotou COMBIFLEX-C2</t>
  </si>
  <si>
    <t>711493121</t>
  </si>
  <si>
    <t>Izolace proti podpovrchové a tlakové vodě svislá SCHOMBURG těsnicí kaší AQUAFIN-2K</t>
  </si>
  <si>
    <t>711493122</t>
  </si>
  <si>
    <t>Izolace proti podpovrchové a tlakové vodě svislá SCHOMBURG těsnicí stěrkou AQUAFIN-1K</t>
  </si>
  <si>
    <t>998711201</t>
  </si>
  <si>
    <t>Přesun hmot procentní pro izolace proti vodě, vlhkosti a plynům v objektech v do 6 m</t>
  </si>
  <si>
    <t>998711202</t>
  </si>
  <si>
    <t>Přesun hmot procentní pro izolace proti vodě, vlhkosti a plynům v objektech v do 12 m</t>
  </si>
  <si>
    <t>998711203</t>
  </si>
  <si>
    <t>Přesun hmot procentní pro izolace proti vodě, vlhkosti a plynům v objektech v do 60 m</t>
  </si>
  <si>
    <t>725</t>
  </si>
  <si>
    <t>Zdravotechnika - zařizovací předměty</t>
  </si>
  <si>
    <t>721</t>
  </si>
  <si>
    <t>72500000R</t>
  </si>
  <si>
    <t>Skříňka s keramickým umyvadlem 65 cm širokým,kompl prov vč připojení  - D+M</t>
  </si>
  <si>
    <t>soubor</t>
  </si>
  <si>
    <t>725210821</t>
  </si>
  <si>
    <t>Demontáž umyvadel bez výtokových armatur</t>
  </si>
  <si>
    <t>725820801</t>
  </si>
  <si>
    <t>Demontáž baterie nástěnné do G 3 / 4</t>
  </si>
  <si>
    <t>725820802</t>
  </si>
  <si>
    <t>Demontáž baterie stojánkové do jednoho otvoru</t>
  </si>
  <si>
    <t>725820803</t>
  </si>
  <si>
    <t>Demontáž baterie stojánkové do tří otvorů</t>
  </si>
  <si>
    <t>725829121</t>
  </si>
  <si>
    <t>Montáž baterie umyvadlové nástěnné pákové a klasické ostatní typ</t>
  </si>
  <si>
    <t>M</t>
  </si>
  <si>
    <t>MAT</t>
  </si>
  <si>
    <t>5514561R1</t>
  </si>
  <si>
    <t>baterie umyvadlová</t>
  </si>
  <si>
    <t>725829131</t>
  </si>
  <si>
    <t>Montáž baterie umyvadlové stojánkové G 1/2 ostatní typ</t>
  </si>
  <si>
    <t>551440060</t>
  </si>
  <si>
    <t xml:space="preserve">baterie umyvadlová páková stojánková </t>
  </si>
  <si>
    <t>775</t>
  </si>
  <si>
    <t>Podlahy skládané</t>
  </si>
  <si>
    <t>775510951</t>
  </si>
  <si>
    <t>Doplnění podlah vlysových, tl do 22 mm, plochy do 0,25 m2</t>
  </si>
  <si>
    <t>775510952</t>
  </si>
  <si>
    <t>Doplnění podlah vlysových, tl do 22 mm, plochy do 1 m2</t>
  </si>
  <si>
    <t>775510953</t>
  </si>
  <si>
    <t>Doplnění podlah vlysových, tl do 22 mm, plochy do 2 m2</t>
  </si>
  <si>
    <t>775510954</t>
  </si>
  <si>
    <t>Doplnění podlah vlysových, tl do 22 mm, plochy do 4 m2</t>
  </si>
  <si>
    <t>6119214R1</t>
  </si>
  <si>
    <t xml:space="preserve">vlysy parketové </t>
  </si>
  <si>
    <t>775511800</t>
  </si>
  <si>
    <t>Demontáž podlah vlysových lepených s lištami lepenými</t>
  </si>
  <si>
    <t>775511810</t>
  </si>
  <si>
    <t>Demontáž podlah vlysových přibíjených s lištami přibíjenými</t>
  </si>
  <si>
    <t>775511820</t>
  </si>
  <si>
    <t>Demontáž podlah vlysových lepených bez lišt</t>
  </si>
  <si>
    <t>775511830</t>
  </si>
  <si>
    <t>Demontáž podlah vlysových přibíjených bez lišt</t>
  </si>
  <si>
    <t>775521800</t>
  </si>
  <si>
    <t>Demontáž parketových tabulí s lištami lepenými</t>
  </si>
  <si>
    <t>775521810</t>
  </si>
  <si>
    <t>Demontáž parketových tabulí s lištami přibíjenými</t>
  </si>
  <si>
    <t>775526210</t>
  </si>
  <si>
    <t>Montáž podlahy masivní parketové lepené z tabulí do 450x450 mm s podkladem z desek</t>
  </si>
  <si>
    <t>775526217</t>
  </si>
  <si>
    <t>Montáž podlahy masivní parketové přibíjené z tabulí do 450x450 mm s podkladem z desek</t>
  </si>
  <si>
    <t>775526219</t>
  </si>
  <si>
    <t>Montáž podlahy masivní parketové šroubované z tabulí do 450x450 mm s podkladem z desek</t>
  </si>
  <si>
    <t>6119510R1</t>
  </si>
  <si>
    <t xml:space="preserve">parkety </t>
  </si>
  <si>
    <t>775541111</t>
  </si>
  <si>
    <t>Montáž podlah plovoucích z lamel dýhovaných a laminovaných lepených v drážce š dílce do 150 mm</t>
  </si>
  <si>
    <t>611515240</t>
  </si>
  <si>
    <t>podlaha dřevěná zámková</t>
  </si>
  <si>
    <t>775541811</t>
  </si>
  <si>
    <t>Demontáž podlah plovoucích laminátových lepených do suti</t>
  </si>
  <si>
    <t>775541821</t>
  </si>
  <si>
    <t>Demontáž podlah plovoucích laminátových zaklapávacích do suti</t>
  </si>
  <si>
    <t>775591901</t>
  </si>
  <si>
    <t>Oprava podlah dřevěných - tmelení dílčích defektů vlysových, parketových podlah</t>
  </si>
  <si>
    <t>775591902</t>
  </si>
  <si>
    <t>Oprava podlah dřevěných - tmelení dílčích defektů palubkových podlah</t>
  </si>
  <si>
    <t>775591912</t>
  </si>
  <si>
    <t>Oprava podlah dřevěných - broušení střední</t>
  </si>
  <si>
    <t>775591913</t>
  </si>
  <si>
    <t>Oprava podlah dřevěných - broušení jemné</t>
  </si>
  <si>
    <t>775591919</t>
  </si>
  <si>
    <t>Oprava podlah dřevěných - broušení celkové včetně tmelení</t>
  </si>
  <si>
    <t>775591920</t>
  </si>
  <si>
    <t>Oprava podlah dřevěných - vysátí povrchu</t>
  </si>
  <si>
    <t>775591921</t>
  </si>
  <si>
    <t>Oprava podlah dřevěných - základní lak</t>
  </si>
  <si>
    <t>775591924</t>
  </si>
  <si>
    <t>Oprava podlah dřevěných - vrchní lak pro velmi vysokou zátěž</t>
  </si>
  <si>
    <t>775591926</t>
  </si>
  <si>
    <t>Oprava podlah dřevěných - mezibroušení mezi vrstvami laku</t>
  </si>
  <si>
    <t>775591929</t>
  </si>
  <si>
    <t>Oprava podlah dřevěných - celkové lakování</t>
  </si>
  <si>
    <t>775591931</t>
  </si>
  <si>
    <t>Oprava podlah dřevěných - nátěr olejem a voskování</t>
  </si>
  <si>
    <t>775591941</t>
  </si>
  <si>
    <t>Oprava podlah dřevěných - pastování</t>
  </si>
  <si>
    <t>998775201</t>
  </si>
  <si>
    <t>Přesun hmot procentní pro podlahy dřevěné v objektech v do 6 m</t>
  </si>
  <si>
    <t>998775202</t>
  </si>
  <si>
    <t>Přesun hmot procentní pro podlahy dřevěné v objektech v do 12 m</t>
  </si>
  <si>
    <t>998775203</t>
  </si>
  <si>
    <t>Přesun hmot procentní pro podlahy dřevěné v objektech v do 24 m</t>
  </si>
  <si>
    <t>998775204</t>
  </si>
  <si>
    <t>Přesun hmot procentní pro podlahy dřevěné v objektech v do 36 m</t>
  </si>
  <si>
    <t>776</t>
  </si>
  <si>
    <t>Podlahy povlakové</t>
  </si>
  <si>
    <t>776111115</t>
  </si>
  <si>
    <t>Broušení podkladu povlakových podlah před litím stěrky</t>
  </si>
  <si>
    <t>776111116</t>
  </si>
  <si>
    <t>Odstranění zbytků lepidla z podkladu povlakových podlah broušením</t>
  </si>
  <si>
    <t>776111117</t>
  </si>
  <si>
    <t>Broušení stávajícího podkladu povlakových podlah diamantovým kotoučem</t>
  </si>
  <si>
    <t>776111311</t>
  </si>
  <si>
    <t>Vysátí podkladu povlakových podlah</t>
  </si>
  <si>
    <t>776121111</t>
  </si>
  <si>
    <t>Vodou ředitelná penetrace savého podkladu povlakových podlah ředěná v poměru 1:3</t>
  </si>
  <si>
    <t>776121321</t>
  </si>
  <si>
    <t>Vodou ředitelná penetrace savého podkladu povlakových podlah neředěná</t>
  </si>
  <si>
    <t>776121411</t>
  </si>
  <si>
    <t>Dvousložková penetrace podkladu povlakových podlah</t>
  </si>
  <si>
    <t>776121511</t>
  </si>
  <si>
    <t>Dvousložková penetrace podkladu povlakových podlah proti vlhkosti</t>
  </si>
  <si>
    <t>776141111</t>
  </si>
  <si>
    <t>Vyrovnání podkladu povlakových podlah stěrkou pevnosti 20 MPa tl 3 mm</t>
  </si>
  <si>
    <t>776141113</t>
  </si>
  <si>
    <t>Vyrovnání podkladu povlakových podlah stěrkou pevnosti 20 MPa tl 8 mm</t>
  </si>
  <si>
    <t>776141121</t>
  </si>
  <si>
    <t>Vyrovnání podkladu povlakových podlah stěrkou pevnosti 30 MPa tl 3 mm</t>
  </si>
  <si>
    <t>776141122</t>
  </si>
  <si>
    <t>Vyrovnání podkladu povlakových podlah stěrkou pevnosti 30 MPa tl 5 mm</t>
  </si>
  <si>
    <t>776141123</t>
  </si>
  <si>
    <t>Vyrovnání podkladu povlakových podlah stěrkou pevnosti 30 MPa tl 8 mm</t>
  </si>
  <si>
    <t>776141124</t>
  </si>
  <si>
    <t>Vyrovnání podkladu povlakových podlah stěrkou pevnosti 30 MPa tl 10 mm</t>
  </si>
  <si>
    <t>776201811</t>
  </si>
  <si>
    <t>Demontáž lepených povlakových podlah bez podložky ručně</t>
  </si>
  <si>
    <t>776201812</t>
  </si>
  <si>
    <t>Demontáž lepených povlakových podlah s podložkou ručně</t>
  </si>
  <si>
    <t>776201814</t>
  </si>
  <si>
    <t>Demontáž povlakových podlahovin volně položených podlepených páskou</t>
  </si>
  <si>
    <t>776201910</t>
  </si>
  <si>
    <t>Oprava podlah výměnou podlahového povlaku plochy do 0,25 m2</t>
  </si>
  <si>
    <t>776201911</t>
  </si>
  <si>
    <t>Oprava podlah výměnou podlahového povlaku plochy do 0,50 m2</t>
  </si>
  <si>
    <t>776201912</t>
  </si>
  <si>
    <t>Oprava podlah výměnou podlahového povlaku plochy do 1 m2</t>
  </si>
  <si>
    <t>776201913</t>
  </si>
  <si>
    <t>Oprava podlah výměnou podlahového povlaku plochy do 2 m2</t>
  </si>
  <si>
    <t>776221111</t>
  </si>
  <si>
    <t>Lepení pásů z PVC standardním lepidlem</t>
  </si>
  <si>
    <t>284110000</t>
  </si>
  <si>
    <t xml:space="preserve">Linoleum - typ podlahové krytiny byl vyvinut specielně pro školy a školky. Složení z několika vrstev (nášlapná vrstva s dekorem, podkladní probarvená vrstva, podkladní vrstva). Celková tloušťka 2 mm. Tloušťka nášlapné vrstvy 0,7 mm. Šířka 1,5 m. Délka návinu 12 bm. Struktura nášlapné vrstvy ze 100% čistého PVC, tloušťky 0.7 mm. Kategorie s nejvyšším stupněm zátěže tř. 34, 43. Výběr z 10-ti dekorů. Reakce výrobku na oheň Bfl - s1. Trvalá deformace (mm) 0,1. Stálobarevnost na umělém světle min./6. Vyhovuje (EN 846). </t>
  </si>
  <si>
    <t>776221121</t>
  </si>
  <si>
    <t>Lepení elektrostaticky vodivých pásů z PVC standardním lepidlem</t>
  </si>
  <si>
    <t>284110260</t>
  </si>
  <si>
    <t xml:space="preserve">dodávka PVC elektrostaticky vodivé </t>
  </si>
  <si>
    <t>776223111</t>
  </si>
  <si>
    <t>Spoj povlakových podlahovin z PVC svařováním za tepla</t>
  </si>
  <si>
    <t>776223112</t>
  </si>
  <si>
    <t>Spoj povlakových podlahovin z PVC svařováním za studena</t>
  </si>
  <si>
    <t>776231111</t>
  </si>
  <si>
    <t>Lepení lamel a čtverců z vinylu standardním lepidlem</t>
  </si>
  <si>
    <t>284110500</t>
  </si>
  <si>
    <t>dodávka díl. vinylové</t>
  </si>
  <si>
    <t>776232111</t>
  </si>
  <si>
    <t>Lepení lamel a čtverců z vinylu 2-složkovým lepidlem</t>
  </si>
  <si>
    <t>776410811</t>
  </si>
  <si>
    <t>Odstranění soklíků a lišt pryžových nebo plastových</t>
  </si>
  <si>
    <t>776411111</t>
  </si>
  <si>
    <t>Montáž obvodových soklíků výšky do 80 mm</t>
  </si>
  <si>
    <t>2834214R1</t>
  </si>
  <si>
    <t>Soklová lišta délky 2,5m. Lišta je složená ze dvou kusů. Horní část odklopíte, vymalujete přiléhající stěnu až pod lištu a odpadá obtížné čištění lišty.</t>
  </si>
  <si>
    <t>776411112</t>
  </si>
  <si>
    <t>Montáž obvodových soklíků výšky  do 100 mm</t>
  </si>
  <si>
    <t>soklová lišta</t>
  </si>
  <si>
    <t>776421111</t>
  </si>
  <si>
    <t>Montáž obvodových lišt lepením</t>
  </si>
  <si>
    <t>776991121</t>
  </si>
  <si>
    <t>Základní čištění nově položených podlahovin vysátím a setřením vlhkým mopem</t>
  </si>
  <si>
    <t>776991131</t>
  </si>
  <si>
    <t>Základní čištění nově položených podlahovin včetně 2-složkového jednovrstvého polymerního nátěru</t>
  </si>
  <si>
    <t>776991132</t>
  </si>
  <si>
    <t>Základní čištění nově položených podlahovin včetně 2-složkového dvouvrstvého polymerního nátěru</t>
  </si>
  <si>
    <t>776991141</t>
  </si>
  <si>
    <t>Pastování a leštění podlahovin ručně</t>
  </si>
  <si>
    <t>776991221</t>
  </si>
  <si>
    <t>Základní čištění nově položených podlahovin včetně 1-složkového jednovrstvého polymerního nátěru</t>
  </si>
  <si>
    <t>776991222</t>
  </si>
  <si>
    <t>Základní čištění nově položených podlahovin včetně 1-složkového dvouvrstvého polymerního nátěru</t>
  </si>
  <si>
    <t>776991811</t>
  </si>
  <si>
    <t>Demontáž přibité kovové pásky ze spoje</t>
  </si>
  <si>
    <t>776991821</t>
  </si>
  <si>
    <t>Odstranění lepidla ručně z podlah</t>
  </si>
  <si>
    <t>998776201</t>
  </si>
  <si>
    <t>Přesun hmot procentní pro podlahy povlakové v objektech v do 6 m</t>
  </si>
  <si>
    <t>998776202</t>
  </si>
  <si>
    <t>Přesun hmot procentní pro podlahy povlakové v objektech v do 12 m</t>
  </si>
  <si>
    <t>998776203</t>
  </si>
  <si>
    <t>Přesun hmot procentní pro podlahy povlakové v objektech v do 24 m</t>
  </si>
  <si>
    <t>781</t>
  </si>
  <si>
    <t>Dokončovací práce - obklady</t>
  </si>
  <si>
    <t>781471810</t>
  </si>
  <si>
    <t>Demontáž obkladů z obkladaček keramických kladených do malty</t>
  </si>
  <si>
    <t>781473810</t>
  </si>
  <si>
    <t>Demontáž obkladů z obkladaček keramických lepených</t>
  </si>
  <si>
    <t>781474119</t>
  </si>
  <si>
    <t>Montáž obkladů vnitřních keramických hladkých do 85 ks/m2 lepených flexibilním lepidlem</t>
  </si>
  <si>
    <t>781474112</t>
  </si>
  <si>
    <t>Montáž obkladů vnitřních keramických hladkých do 12 ks/m2 lepených flexibilním lepidlem</t>
  </si>
  <si>
    <t>781474113</t>
  </si>
  <si>
    <t>Montáž obkladů vnitřních keramických hladkých do 19 ks/m2 lepených flexibilním lepidlem</t>
  </si>
  <si>
    <t>781474114</t>
  </si>
  <si>
    <t>Montáž obkladů vnitřních keramických hladkých do 22 ks/m2 lepených flexibilním lepidlem</t>
  </si>
  <si>
    <t>781474116</t>
  </si>
  <si>
    <t>Montáž obkladů vnitřních keramických hladkých do 35 ks/m2 lepených flexibilním lepidlem</t>
  </si>
  <si>
    <t>781474117</t>
  </si>
  <si>
    <t>Montáž obkladů vnitřních keramických hladkých do 45 ks/m2 lepených flexibilním lepidlem</t>
  </si>
  <si>
    <t>781474118</t>
  </si>
  <si>
    <t>Montáž obkladů vnitřních keramických hladkých do 50 ks/m2 lepených flexibilním lepidlem</t>
  </si>
  <si>
    <t>5976100R1</t>
  </si>
  <si>
    <t xml:space="preserve">obkládačky keramické </t>
  </si>
  <si>
    <t>781479191</t>
  </si>
  <si>
    <t>Příplatek k montáži obkladů vnitřních keramických hladkých za plochu do 10 m2</t>
  </si>
  <si>
    <t>781479192</t>
  </si>
  <si>
    <t>Příplatek k montáži obkladů vnitřních keramických hladkých za omezený prostor</t>
  </si>
  <si>
    <t>781479195</t>
  </si>
  <si>
    <t>Příplatek k montáži obkladů vnitřních keramických hladkých za spárování bílým cementem</t>
  </si>
  <si>
    <t>781479196</t>
  </si>
  <si>
    <t>Příplatek k montáži obkladů vnitřních keramických hladkých za spárování tmelem dvousložkovým</t>
  </si>
  <si>
    <t>781479197</t>
  </si>
  <si>
    <t>Příplatek k montáži obkladů vnitřních keramických hladkých za lepením lepidlem dvousložkovým</t>
  </si>
  <si>
    <t>781491815</t>
  </si>
  <si>
    <t>Odstranění profilu ukončovacího</t>
  </si>
  <si>
    <t>781493111</t>
  </si>
  <si>
    <t>Plastové profily rohové lepené standardním lepidlem</t>
  </si>
  <si>
    <t>781493511</t>
  </si>
  <si>
    <t>Plastové profily ukončovací lepené standardním lepidlem</t>
  </si>
  <si>
    <t>781494111</t>
  </si>
  <si>
    <t>Plastové profily rohové lepené flexibilním lepidlem</t>
  </si>
  <si>
    <t>781494511</t>
  </si>
  <si>
    <t>Plastové profily ukončovací lepené flexibilním lepidlem</t>
  </si>
  <si>
    <t>781495115</t>
  </si>
  <si>
    <t>Spárování vnitřních obkladů silikonem</t>
  </si>
  <si>
    <t>781495116</t>
  </si>
  <si>
    <t>Spárování vnitřních obkladů epoxidem</t>
  </si>
  <si>
    <t>998781201</t>
  </si>
  <si>
    <t>Přesun hmot procentní pro obklady keramické v objektech v do 6 m</t>
  </si>
  <si>
    <t>998781202</t>
  </si>
  <si>
    <t>Přesun hmot procentní pro obklady keramické v objektech v do 12 m</t>
  </si>
  <si>
    <t>998781203</t>
  </si>
  <si>
    <t>Přesun hmot procentní pro obklady keramické v objektech v do 24 m</t>
  </si>
  <si>
    <t>784</t>
  </si>
  <si>
    <t>Dokončovací práce - malby a tapety</t>
  </si>
  <si>
    <t>784111031</t>
  </si>
  <si>
    <t>Omytí podkladu v místnostech výšky do 3,80 m</t>
  </si>
  <si>
    <t>784111033</t>
  </si>
  <si>
    <t>Omytí podkladu v místnostech výšky do 5,00 m</t>
  </si>
  <si>
    <t>784121001</t>
  </si>
  <si>
    <t>Oškrabání malby v mísnostech výšky do 3,80 m</t>
  </si>
  <si>
    <t>784121003</t>
  </si>
  <si>
    <t>Oškrabání malby v mísnostech výšky do 5,00 m</t>
  </si>
  <si>
    <t>784131011</t>
  </si>
  <si>
    <t>Odstranění lepených tapet s makulaturou ze stropů nebo sloupů výšky do 3,80 m</t>
  </si>
  <si>
    <t>784131013</t>
  </si>
  <si>
    <t>Odstranění lepených tapet s makulaturou ze stěn výšky do 3,80 m</t>
  </si>
  <si>
    <t>784131015</t>
  </si>
  <si>
    <t>Odstranění lepených tapet bez makulatury ze stropů nebo sloupů výšky do 3,80 m</t>
  </si>
  <si>
    <t>784131017</t>
  </si>
  <si>
    <t>Odstranění lepených tapet bez makulatury ze stěn výšky do 3,80 m</t>
  </si>
  <si>
    <t>784161201</t>
  </si>
  <si>
    <t>Lokální vyrovnání podkladu sádrovou stěrkou plochy do 0,1 m2 v místnostech výšky do 3,80 m</t>
  </si>
  <si>
    <t>784161203</t>
  </si>
  <si>
    <t>Lokální vyrovnání podkladu sádrovou stěrkou plochy do 0,1 m2 v místnostech výšky do 5,00 m</t>
  </si>
  <si>
    <t>784161211</t>
  </si>
  <si>
    <t>Lokální vyrovnání podkladu sádrovou stěrkou plochy do 0,25 m2 v místnostech výšky do 3,80 m</t>
  </si>
  <si>
    <t>784161213</t>
  </si>
  <si>
    <t>Lokální vyrovnání podkladu sádrovou stěrkou plochy do 0,25 m2 v místnostech výšky do 5,00 m</t>
  </si>
  <si>
    <t>784181101</t>
  </si>
  <si>
    <t>Základní akrylátová jednonásobná penetrace podkladu v místnostech výšky do 3,80m</t>
  </si>
  <si>
    <t>784181103</t>
  </si>
  <si>
    <t>Základní akrylátová jednonásobná penetrace podkladu v místnostech výšky do 5,00m</t>
  </si>
  <si>
    <t>784181111</t>
  </si>
  <si>
    <t>Základní silikátová jednonásobná penetrace podkladu v místnostech výšky do 3,80m</t>
  </si>
  <si>
    <t>784181113</t>
  </si>
  <si>
    <t>Základní silikátová jednonásobná penetrace podkladu v místnostech výšky do 5,00m</t>
  </si>
  <si>
    <t>784181121</t>
  </si>
  <si>
    <t>Hloubková jednonásobná penetrace podkladu v místnostech výšky do 3,80 m</t>
  </si>
  <si>
    <t>784181123</t>
  </si>
  <si>
    <t>Hloubková jednonásobná penetrace podkladu v místnostech výšky do 5,00 m</t>
  </si>
  <si>
    <t>784191001</t>
  </si>
  <si>
    <t>Čištění vnitřních ploch oken nebo balkonových dveří jednoduchých po provedení malířských prací</t>
  </si>
  <si>
    <t>781491811</t>
  </si>
  <si>
    <t>Odstranění profilu ukončovacího rohového</t>
  </si>
  <si>
    <t>784191003</t>
  </si>
  <si>
    <t>Čištění vnitřních ploch oken dvojitých nebo zdvojených po provedení malířských prací</t>
  </si>
  <si>
    <t>776141114</t>
  </si>
  <si>
    <t>Vyrovnání podkladu povlakových podlah stěrkou pevnosti 20 MPa tl 10 mm</t>
  </si>
  <si>
    <t>784191005</t>
  </si>
  <si>
    <t>Čištění vnitřních ploch dveří nebo vrat po provedení malířských prací</t>
  </si>
  <si>
    <t>784191007</t>
  </si>
  <si>
    <t>Čištění vnitřních ploch podlah po provedení malířských prací</t>
  </si>
  <si>
    <t>784191009</t>
  </si>
  <si>
    <t>Čištění vnitřních ploch schodišť po provedení malířských prací</t>
  </si>
  <si>
    <t>784211101</t>
  </si>
  <si>
    <t>Dvojnásobné bílé malby ze směsí za mokra výborně otěruvzdorných v místnostech výšky do 3,80 m</t>
  </si>
  <si>
    <t>784211103</t>
  </si>
  <si>
    <t>Dvojnásobné bílé malby ze směsí za mokra výborně otěruvzdorných v místnostech výšky do 5,00 m</t>
  </si>
  <si>
    <t>784211111</t>
  </si>
  <si>
    <t>Dvojnásobné  bílé malby ze směsí za mokra velmi dobře otěruvzdorných v místnostech výšky do 3,80 m</t>
  </si>
  <si>
    <t>784211113</t>
  </si>
  <si>
    <t>Dvojnásobné  bílé malby ze směsí za mokra velmi dobře otěruvzdorných v místnostech výšky do 5,00 m</t>
  </si>
  <si>
    <t>784211121</t>
  </si>
  <si>
    <t>Dvojnásobné bílé malby ze směsí za mokra středně otěruvzdorných v místnostech výšky do 3,80 m</t>
  </si>
  <si>
    <t>974031144</t>
  </si>
  <si>
    <t>Vysekání rýh ve zdivu cihelném hl do 70 mm š do 150 mm</t>
  </si>
  <si>
    <t>784211123</t>
  </si>
  <si>
    <t>Dvojnásobné bílé malby ze směsí za mokra středně otěruvzdorných v místnostech výšky do 5,00 m</t>
  </si>
  <si>
    <t>784211131</t>
  </si>
  <si>
    <t>Dvojnásobné bílé malby ze směsí za mokra minimálně otěruvzdorných v místnostech do 3,80 m</t>
  </si>
  <si>
    <t>775591911</t>
  </si>
  <si>
    <t>Oprava podlah dřevěných - broušení hrubé</t>
  </si>
  <si>
    <t>784211133</t>
  </si>
  <si>
    <t>Dvojnásobné bílé malby ze směsí za mokra minimálně otěruvzdorných v místnostech do 5,00 m</t>
  </si>
  <si>
    <t>784221101</t>
  </si>
  <si>
    <t>Dvojnásobné bílé malby  ze směsí za sucha dobře otěruvzdorných v místnostech do 3,80 m</t>
  </si>
  <si>
    <t>784221103</t>
  </si>
  <si>
    <t>Dvojnásobné bílé malby  ze směsí za sucha dobře otěruvzdorných v místnostech do 5,00 m</t>
  </si>
  <si>
    <t>784221111</t>
  </si>
  <si>
    <t>Dvojnásobné bílé malby  ze směsí za sucha středně otěruvzdorných v místnostech do 3,80 m</t>
  </si>
  <si>
    <t>784221113</t>
  </si>
  <si>
    <t>Dvojnásobné bílé malby  ze směsí za sucha středně otěruvzdorných v místnostech do 5,00 m</t>
  </si>
  <si>
    <t>784221121</t>
  </si>
  <si>
    <t>Dvojnásobné bílé malby  ze směsí za sucha minimálně otěruvzdorných v místnostech do 3,80 m</t>
  </si>
  <si>
    <t>784221123</t>
  </si>
  <si>
    <t>Dvojnásobné bílé malby  ze směsí za sucha mimálně otěruvzdorných v místnostech do 5,00 m</t>
  </si>
  <si>
    <t>EL</t>
  </si>
  <si>
    <t>Slaboproudé rozvody + vybavení podlahových krabic</t>
  </si>
  <si>
    <t>10.935.899</t>
  </si>
  <si>
    <t>Konektor RJ45 UTP Cat.5e černý samořezný</t>
  </si>
  <si>
    <t>742122001</t>
  </si>
  <si>
    <t>Montáž kabelové spojky nebo svorkovnice pro slaboproud do 15 žil</t>
  </si>
  <si>
    <t>10.874.783</t>
  </si>
  <si>
    <t>Kryt 5014A-A02018 S</t>
  </si>
  <si>
    <t>742330042</t>
  </si>
  <si>
    <t>Montáž datové dvouzásuvky</t>
  </si>
  <si>
    <t>10.696.523</t>
  </si>
  <si>
    <t>Datová jednozásuvka, modulová zásuvka 22,5x45mm (1 modul)</t>
  </si>
  <si>
    <t>742330041</t>
  </si>
  <si>
    <t>Montáž datové jednozásuvky</t>
  </si>
  <si>
    <t>10.863.140</t>
  </si>
  <si>
    <t>Konektor RJ45 8p8c Cat.5e nest.pro drát</t>
  </si>
  <si>
    <t>10.793.442</t>
  </si>
  <si>
    <t>Datový UTP cat.5 kabel bezhalogenový</t>
  </si>
  <si>
    <t>742121001</t>
  </si>
  <si>
    <t>Montáž kabelů sdělovacích pro vnitřní rozvody, počtu žil do 15</t>
  </si>
  <si>
    <t>10.048.777</t>
  </si>
  <si>
    <t>Dvoulinka 2x2,5mm červeno-černá pro 12V DC rozvody do stolů studentů od zdroje v katedře, SCY 2x2,5 TR/R</t>
  </si>
  <si>
    <t>741120501</t>
  </si>
  <si>
    <t>Montáž šňůr měděných bez ukončení uložených volně, lehkých a středních, počtu žil do 7</t>
  </si>
  <si>
    <t>Vanička do PK</t>
  </si>
  <si>
    <t>Instalační modul pro podlah. krabice pro 4 poloviční nebo 2 plné sloty. Cena včetně dopravy a instalace.</t>
  </si>
  <si>
    <t>RJ45 do PK</t>
  </si>
  <si>
    <t>Instalační modul do vaničky v PK, CAT6 (RJ45), 1/2 slot, Gender-Changer. Cena včetně dopravy a instalace.</t>
  </si>
  <si>
    <t>DC konektory do PK</t>
  </si>
  <si>
    <t>DC konektory pro osazení do vaničky v PK, 2 sloty. Cena včetně dopravy a instalace.</t>
  </si>
  <si>
    <t>Podružné práce</t>
  </si>
  <si>
    <t>Pomocné práce, doprava, měření.</t>
  </si>
  <si>
    <t>Silnoproudé rozvody + příslušenství</t>
  </si>
  <si>
    <t>Silový rozvaděč</t>
  </si>
  <si>
    <t>Silový rozvaděč pro instalaci pod omítku. 28 DIN pozic, plastové dveře s rámem, N+PE svorkovnice, počet řad 2, stupeň krytí IP30, rozměry: 359x464x130 mm. Včetně podružného materiálu.</t>
  </si>
  <si>
    <t>KLV-U-2/28-D + doprava a příslušenství</t>
  </si>
  <si>
    <t>Instalace</t>
  </si>
  <si>
    <t>Instalace silového rozvaděče do stěny</t>
  </si>
  <si>
    <t>Proudový chránič s jističem 16A</t>
  </si>
  <si>
    <t>Proudový chránič s jističem 16A, rozměry 2 DIN, jmenovité napětí 230/400V, Charakteristika B, Jmenovitý reziduální proud 0,03A.</t>
  </si>
  <si>
    <t>16A PFL7-16/1N/B/003</t>
  </si>
  <si>
    <t>Instalace proudového chrániče do rozvaděče, zapojení.</t>
  </si>
  <si>
    <t>Ostatní montážní materiál</t>
  </si>
  <si>
    <t>Ostatní drobný montážní materiál pro silový rozvaděč (nulové můstky, propojovací kabely, svorky, atd).</t>
  </si>
  <si>
    <t>Instalace ostatního drobného instalačního materiálu</t>
  </si>
  <si>
    <t>Podlahová krabice</t>
  </si>
  <si>
    <t>Podlahová krabice pod katedru pro zakončení kabelových tras. Určená pro výšku betonové vrstvy od 57 mm do 75 mm. Krabice podlahové jsou uzpůsobeny pro instalaci elektroinstalačních trubek.</t>
  </si>
  <si>
    <t>KOPOBOX 57</t>
  </si>
  <si>
    <t>Instalace podlahová krabice</t>
  </si>
  <si>
    <t xml:space="preserve">Krabice univerzální </t>
  </si>
  <si>
    <t>Krabice univerzální podlahová - slouží k montáži do betonové podlahy. Po vytvrdnutí betonové směsi se osazuje podlahovou krabicí.</t>
  </si>
  <si>
    <t>KUP 57</t>
  </si>
  <si>
    <t>Instalace univerzální podlahové krabice do podlahy</t>
  </si>
  <si>
    <t>Dvojzásuvka 230V</t>
  </si>
  <si>
    <t>Zásuvka 2-násobná natočená s clonkami bílá</t>
  </si>
  <si>
    <t>Instalace dvojzásuvky 230V</t>
  </si>
  <si>
    <t>Zásuvka 230V</t>
  </si>
  <si>
    <t>Zásuvka 1-násobná bílá s ochranným kolíkem</t>
  </si>
  <si>
    <t>Instalace zásuvky 230V</t>
  </si>
  <si>
    <t>Zásuvka 12VDC</t>
  </si>
  <si>
    <t>Kombinace krytky se zdířkami pro banánky (červený + černý) pro 12V DC rozvod.</t>
  </si>
  <si>
    <t>Instalace zásuvky 12V DC</t>
  </si>
  <si>
    <t>Rámeček</t>
  </si>
  <si>
    <t>Rámeček 3-násobný bílý</t>
  </si>
  <si>
    <t>Instalace rámečku</t>
  </si>
  <si>
    <t>Rámeček 5-násobný bílý</t>
  </si>
  <si>
    <t>CYKY-J 3x2,5mm</t>
  </si>
  <si>
    <t>Silový kabel CYKY-J 3x2,5mm</t>
  </si>
  <si>
    <t>Instalace silového kabelu</t>
  </si>
  <si>
    <t>CY 4</t>
  </si>
  <si>
    <t>Zemnící kabel zelenožlutý CY 4</t>
  </si>
  <si>
    <t>Instalace zemnícího kabelu</t>
  </si>
  <si>
    <t>Revize</t>
  </si>
  <si>
    <t>Výchozí revize elektro pro silové rozvody v učebně + podružný silový rozvaděč + provozní osvětlení.</t>
  </si>
  <si>
    <t>Provozní osvětlení</t>
  </si>
  <si>
    <t>Proudový chránič s jističem 10A</t>
  </si>
  <si>
    <t>Proudový chránič s jističem 10A, rozměry 2 DIN, jmenovité napětí 230/400V, Charakteristika B, Jmenovitý reziduální proud 0,03A.</t>
  </si>
  <si>
    <t>10A PFL7-10/1N/B/003</t>
  </si>
  <si>
    <t>Provozní světlo na strop/podhledu</t>
  </si>
  <si>
    <t>LED svítidlo určené pro montáž do kazetových podhledů i na strop. Kryt z velice kvalitního optického materiálu, který zajišťuje omezení jasu svítidla L&lt;1000 cd/m² nad 65°. Svítidlo tak poskytuje optimální distribuci světla a zábranu oslnění v souladu s platnou normou pro osvětlení kanceláří a učeben. Teplota chromatičnosti 4000K, napájení 230V/50Hz, 63W, maximální svítivost 425 cd/klm, světelný tok 6500 lm, činitel podání barev 80, elektronický předřadník, krytí IP40, rozměry 620x620x60mm. Barva bílá. Včetně podružného materiálu.</t>
  </si>
  <si>
    <t>ZCLED63Q840/EASY-M625-MIKRO</t>
  </si>
  <si>
    <t>Instalace provozního světla</t>
  </si>
  <si>
    <t>Dvojvypínač</t>
  </si>
  <si>
    <t>Přístroj spínače 1/0+1/0 tlačítko dvojité</t>
  </si>
  <si>
    <t>Instalace spínače</t>
  </si>
  <si>
    <t>Rámeček 2-násobný bílý</t>
  </si>
  <si>
    <t>CYKY-J 3x1,5mm</t>
  </si>
  <si>
    <t>Silový kabel CYKY-J 3x1,5mm</t>
  </si>
  <si>
    <t>AVT</t>
  </si>
  <si>
    <t>Interaktivní tabule+ vizualizér</t>
  </si>
  <si>
    <t>vlastní</t>
  </si>
  <si>
    <t>Interaktivní displej</t>
  </si>
  <si>
    <t>Interaktivní displej s min. velikostí zobrazovací plochy 86“ a rozlišení 4K UHD – 3840x2160 bodů. Dotyková technologie musí rozeznat minimálně 20 současných dotyků. Ovládání displeje musí být možné dotykem prstu, pasivního popisovače,  2 popisovače musí být součástí dodávky. Obrazovka musí být chráněna 4mm bezpečnostním sklem s úpravou proti odleskům – Anti Glare. Displej musí obsahovat slot pro vestavění PC modulu. Cena včetně systémové AV kabeláže. Cena včetně dopravy, instalace, nastavení.</t>
  </si>
  <si>
    <t>Prezentační software</t>
  </si>
  <si>
    <t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hlasování/testování, aktivity je možno sdílet na žákovská zařízení přes cloud. Cena včetně dopravy, instalace.</t>
  </si>
  <si>
    <t>Nástěnný pojezd pro displej</t>
  </si>
  <si>
    <t>Tabule na pylonovém pojezdu</t>
  </si>
  <si>
    <t>Tabule na posuvném, výškově nastavitelném pylonovém stojanu, jednoplošné provedení, výška pylonů min. 250 cm, rozměr tabule min. 250 x 120 cm, povrch tabule -  s keramickou vrstvou o síle min. 0,5 mm. Cena včetně dopravy, instalace.</t>
  </si>
  <si>
    <t>Přípojné místo do kateder</t>
  </si>
  <si>
    <t>Vestavné přípojné místo se zásuvkou 230V a 4 otvory pro vytahovací kabely. Kovové provedení s víkem. Cena včetně 2m protahovacích kabelů, LAN a HDMI. Cena včetně dopravy a instalace.</t>
  </si>
  <si>
    <t>HDMI extender po CAT5</t>
  </si>
  <si>
    <t>Extender pro přenos HDMI po kabelu CAT5e/6/7. Sada přijímač + vysílač. 
Podpora standardů HDBase-T, HDMI 2.0, HDCP 2.2. Podpora 4K/UHD@60Hz 4:2:0. HDCP kompatibilní, Podpora přenosu EDID a CEC, PoE napájení přijímače po CATx kabelu (zdroj součást balení). Včetně dopravy, instalace a nastavení.</t>
  </si>
  <si>
    <t>HDMI rozbočovač</t>
  </si>
  <si>
    <t>1x2 HDMI rozbočovač, podpora 4K/UHD @ 60 Hz 4:2:0, Přenos Dolby True HD, DTS HD Master Audio, a 3D do 48-bitové sytosti barev. Detekce EDID podle výstupu č.1, HDCP kompatibilní.  Cena včetně dopravy, instalace, nastavení.</t>
  </si>
  <si>
    <t>Stolní vizualizér</t>
  </si>
  <si>
    <t xml:space="preserve">Bezdrátová dokumentová kamera s flexibilním ramenem, s možností práce úplně bez kabelů - přesos obrazu přes Wifi, napájení z baterie až 6,5h. 12x digitální zoom, LED osvětlení snímaného objektu, ruční a automatické ovládání ostření a jasu. Snímaná plocha až 44,5 x 24,8 cm. Interní paměť pro 240 snímků + ukládání snímků a videí na SD kartu a USB paměť. Připojení přes HDMI, USB a Wifi 802.11 b/g/n/ac/a 2,4 i 5 GHz. Jednoduché ovládání vizualizéru prostřednictvím prezentačního softwaru. Cena včetně dopravy, instalace.
</t>
  </si>
  <si>
    <t>Pracovní stanice + vybavení učebny přírodních věd</t>
  </si>
  <si>
    <t>PC ovládací a prezentační stanice pro učitele</t>
  </si>
  <si>
    <t>Datový switch</t>
  </si>
  <si>
    <t xml:space="preserve">Datový přepínač s 8 porty 10/100/1000Mbit, s pasivním chlazením, s napájecím zdrojem, cena včetně dopravy, instalace, nastavení. </t>
  </si>
  <si>
    <t>Datový přepínač s 24 porty 10/100/1000Mbit, s rychlosti přepnutí až 35.7Mpps, buffer pro 525tis. packetu, podporou až 8tis. MAC adres, s pasivním chlazením, setem pro instalaci do rack, s napájecím zdrojem, cena včetně dopravy, instalace, nastavení. Včetně PoE adaptéru dodávající elektrickou energii po ethernetovém kabelu (30W)</t>
  </si>
  <si>
    <t>Výškově nastavitelný stojan s kotvením do stěny a podlahy - elektricky ovládaný. Rozsah pohybu 675 mm. Nosnost 110 kg. Barva RAL 9006. Pojistka proti přiskřípnutí. Cena včetně dopravy, instalace.</t>
  </si>
  <si>
    <t>Počítač typu All-in-one s min. 21,5” displejem s rozlišením min. 4096 × 2304. Procesor výsledkem dle benchmark PassMark testu min. 8 000 bodů. Dále je požadováno min. 16 GB operační paměR, min. 256 GB flashové uložiště, grafický accelerator s min. velikost operační paměti 1 GB s min. hodnocením 3.000 bodů ve Video Card Benchmark PassMark testu. Požadované připojení a rozšíření: Thunderbolt port, 4x USB 3.0, 1x Sluchátka/ mikrofonní vstup, 1x SDXC card slot, 1 x konektor RJ-45, Slot pro zámek Kensington, Integrovaný Bluetooth 4.0, integrovaná WiFi karta 802.11 a/b/g/n, LAN, 10/100/1000, Požadavky: Počítače budou umožňovat běh jiných operačních systémů, než s kterým jsou dodávány. Včetně dopravy a instalace.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</si>
</sst>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"/>
    <numFmt numFmtId="165" formatCode="#,##0.000"/>
    <numFmt numFmtId="166" formatCode="#,##0.00000"/>
    <numFmt numFmtId="167" formatCode="#,##0\_x0000_"/>
    <numFmt numFmtId="168" formatCode="#,##0.0"/>
    <numFmt numFmtId="169" formatCode="#,##0.0000"/>
  </numFmts>
  <fonts count="27"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color rgb="FF0000FF"/>
      <name val="Arial"/>
      <family val="2"/>
    </font>
    <font>
      <b/>
      <sz val="8"/>
      <color rgb="FF800080"/>
      <name val="Arial"/>
      <family val="2"/>
    </font>
    <font>
      <b/>
      <u val="single"/>
      <sz val="8"/>
      <color rgb="FFFA0000"/>
      <name val="Arial"/>
      <family val="2"/>
    </font>
    <font>
      <sz val="8"/>
      <color rgb="FF0000FF"/>
      <name val="Arial"/>
      <family val="2"/>
    </font>
    <font>
      <b/>
      <sz val="8"/>
      <color rgb="FF7030A0"/>
      <name val="Arial"/>
      <family val="2"/>
    </font>
    <font>
      <b/>
      <sz val="8"/>
      <color rgb="FF7030A0"/>
      <name val="Arial 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u val="single"/>
      <sz val="8"/>
      <color rgb="FFFF0000"/>
      <name val="Arial"/>
      <family val="2"/>
    </font>
    <font>
      <b/>
      <sz val="8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64" fontId="3" fillId="0" borderId="8" xfId="0" applyNumberFormat="1" applyFont="1" applyFill="1" applyBorder="1" applyAlignment="1" applyProtection="1">
      <alignment vertical="center"/>
      <protection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vertical="center"/>
      <protection/>
    </xf>
    <xf numFmtId="164" fontId="3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64" fontId="3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0" fillId="0" borderId="30" xfId="0" applyNumberFormat="1" applyFont="1" applyFill="1" applyBorder="1" applyAlignment="1" applyProtection="1">
      <alignment vertical="center"/>
      <protection/>
    </xf>
    <xf numFmtId="167" fontId="7" fillId="0" borderId="31" xfId="0" applyNumberFormat="1" applyFont="1" applyFill="1" applyBorder="1" applyAlignment="1" applyProtection="1">
      <alignment horizontal="right" vertical="center" wrapText="1"/>
      <protection/>
    </xf>
    <xf numFmtId="4" fontId="7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vertical="center"/>
      <protection/>
    </xf>
    <xf numFmtId="3" fontId="0" fillId="0" borderId="32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 wrapText="1"/>
      <protection/>
    </xf>
    <xf numFmtId="4" fontId="7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vertical="center"/>
      <protection/>
    </xf>
    <xf numFmtId="164" fontId="6" fillId="0" borderId="22" xfId="0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3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4" fontId="7" fillId="0" borderId="21" xfId="0" applyNumberFormat="1" applyFont="1" applyFill="1" applyBorder="1" applyAlignment="1" applyProtection="1">
      <alignment horizontal="right" vertical="center" wrapText="1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7" fillId="0" borderId="39" xfId="0" applyNumberFormat="1" applyFont="1" applyFill="1" applyBorder="1" applyAlignment="1" applyProtection="1">
      <alignment horizontal="right" vertical="center" wrapText="1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3" fontId="7" fillId="0" borderId="5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1" fontId="8" fillId="0" borderId="2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69" fontId="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169" fontId="1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169" fontId="1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1" fillId="0" borderId="45" xfId="0" applyNumberFormat="1" applyFont="1" applyFill="1" applyBorder="1" applyAlignment="1" applyProtection="1">
      <alignment vertical="center"/>
      <protection/>
    </xf>
    <xf numFmtId="4" fontId="11" fillId="0" borderId="46" xfId="0" applyNumberFormat="1" applyFont="1" applyFill="1" applyBorder="1" applyAlignment="1" applyProtection="1">
      <alignment horizontal="right" vertical="center" wrapText="1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Protection="1">
      <protection locked="0"/>
    </xf>
    <xf numFmtId="49" fontId="5" fillId="2" borderId="0" xfId="0" applyNumberFormat="1" applyFont="1" applyFill="1" applyAlignment="1" applyProtection="1">
      <alignment/>
      <protection/>
    </xf>
    <xf numFmtId="49" fontId="12" fillId="2" borderId="0" xfId="0" applyNumberFormat="1" applyFont="1" applyFill="1" applyAlignment="1" applyProtection="1">
      <alignment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3" borderId="49" xfId="0" applyNumberFormat="1" applyFont="1" applyFill="1" applyBorder="1" applyAlignment="1" applyProtection="1">
      <alignment horizontal="center" vertical="center" wrapText="1"/>
      <protection/>
    </xf>
    <xf numFmtId="49" fontId="3" fillId="3" borderId="50" xfId="0" applyNumberFormat="1" applyFont="1" applyFill="1" applyBorder="1" applyAlignment="1" applyProtection="1">
      <alignment horizontal="center" vertical="center" wrapText="1"/>
      <protection/>
    </xf>
    <xf numFmtId="49" fontId="3" fillId="3" borderId="51" xfId="0" applyNumberFormat="1" applyFont="1" applyFill="1" applyBorder="1" applyAlignment="1" applyProtection="1">
      <alignment horizontal="center" vertical="center" wrapText="1"/>
      <protection/>
    </xf>
    <xf numFmtId="49" fontId="3" fillId="3" borderId="26" xfId="0" applyNumberFormat="1" applyFont="1" applyFill="1" applyBorder="1" applyAlignment="1" applyProtection="1">
      <alignment horizontal="center" vertical="center" wrapText="1"/>
      <protection/>
    </xf>
    <xf numFmtId="1" fontId="3" fillId="3" borderId="38" xfId="0" applyNumberFormat="1" applyFont="1" applyFill="1" applyBorder="1" applyAlignment="1" applyProtection="1">
      <alignment horizontal="center" vertical="center" wrapText="1"/>
      <protection/>
    </xf>
    <xf numFmtId="1" fontId="3" fillId="3" borderId="52" xfId="0" applyNumberFormat="1" applyFont="1" applyFill="1" applyBorder="1" applyAlignment="1" applyProtection="1">
      <alignment horizontal="center" vertical="center" wrapText="1"/>
      <protection/>
    </xf>
    <xf numFmtId="1" fontId="3" fillId="3" borderId="53" xfId="0" applyNumberFormat="1" applyFont="1" applyFill="1" applyBorder="1" applyAlignment="1" applyProtection="1">
      <alignment horizontal="center" vertical="center" wrapText="1"/>
      <protection/>
    </xf>
    <xf numFmtId="1" fontId="3" fillId="3" borderId="31" xfId="0" applyNumberFormat="1" applyFont="1" applyFill="1" applyBorder="1" applyAlignment="1" applyProtection="1">
      <alignment horizontal="center" vertical="center" wrapText="1"/>
      <protection/>
    </xf>
    <xf numFmtId="0" fontId="0" fillId="2" borderId="21" xfId="0" applyFont="1" applyFill="1" applyBorder="1" applyProtection="1">
      <protection/>
    </xf>
    <xf numFmtId="0" fontId="0" fillId="2" borderId="22" xfId="0" applyFont="1" applyFill="1" applyBorder="1" applyProtection="1">
      <protection/>
    </xf>
    <xf numFmtId="0" fontId="0" fillId="2" borderId="23" xfId="0" applyFont="1" applyFill="1" applyBorder="1" applyProtection="1">
      <protection/>
    </xf>
    <xf numFmtId="167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1" fillId="0" borderId="0" xfId="0" applyFont="1" applyProtection="1">
      <protection locked="0"/>
    </xf>
    <xf numFmtId="49" fontId="3" fillId="2" borderId="0" xfId="0" applyNumberFormat="1" applyFont="1" applyFill="1" applyAlignment="1" applyProtection="1">
      <alignment/>
      <protection/>
    </xf>
    <xf numFmtId="0" fontId="1" fillId="2" borderId="0" xfId="0" applyFont="1" applyFill="1" applyProtection="1"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1" fillId="3" borderId="26" xfId="0" applyNumberFormat="1" applyFont="1" applyFill="1" applyBorder="1" applyAlignment="1" applyProtection="1">
      <alignment horizontal="center" vertical="center" wrapText="1"/>
      <protection/>
    </xf>
    <xf numFmtId="49" fontId="1" fillId="3" borderId="27" xfId="0" applyNumberFormat="1" applyFont="1" applyFill="1" applyBorder="1" applyAlignment="1" applyProtection="1">
      <alignment horizontal="center" vertical="center" wrapText="1"/>
      <protection/>
    </xf>
    <xf numFmtId="49" fontId="3" fillId="3" borderId="27" xfId="0" applyNumberFormat="1" applyFont="1" applyFill="1" applyBorder="1" applyAlignment="1" applyProtection="1">
      <alignment horizontal="center" vertical="center" wrapText="1"/>
      <protection/>
    </xf>
    <xf numFmtId="1" fontId="1" fillId="3" borderId="31" xfId="0" applyNumberFormat="1" applyFont="1" applyFill="1" applyBorder="1" applyAlignment="1" applyProtection="1">
      <alignment horizontal="center" vertical="center" wrapText="1"/>
      <protection/>
    </xf>
    <xf numFmtId="1" fontId="1" fillId="3" borderId="32" xfId="0" applyNumberFormat="1" applyFont="1" applyFill="1" applyBorder="1" applyAlignment="1" applyProtection="1">
      <alignment horizontal="center" vertical="center" wrapText="1"/>
      <protection/>
    </xf>
    <xf numFmtId="1" fontId="3" fillId="3" borderId="32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Protection="1">
      <protection/>
    </xf>
    <xf numFmtId="0" fontId="1" fillId="2" borderId="11" xfId="0" applyFont="1" applyFill="1" applyBorder="1" applyProtection="1">
      <protection/>
    </xf>
    <xf numFmtId="0" fontId="16" fillId="0" borderId="2" xfId="0" applyFont="1" applyBorder="1" applyAlignment="1" applyProtection="1">
      <alignment vertical="center"/>
      <protection/>
    </xf>
    <xf numFmtId="165" fontId="16" fillId="0" borderId="2" xfId="0" applyNumberFormat="1" applyFont="1" applyBorder="1" applyAlignment="1" applyProtection="1">
      <alignment horizontal="right" vertical="center"/>
      <protection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8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3" fillId="2" borderId="0" xfId="0" applyNumberFormat="1" applyFont="1" applyFill="1" applyAlignment="1" applyProtection="1">
      <alignment wrapText="1"/>
      <protection/>
    </xf>
    <xf numFmtId="49" fontId="3" fillId="2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wrapText="1"/>
      <protection locked="0"/>
    </xf>
    <xf numFmtId="16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65" fontId="1" fillId="4" borderId="0" xfId="0" applyNumberFormat="1" applyFont="1" applyFill="1" applyAlignment="1">
      <alignment horizontal="right" vertical="center"/>
    </xf>
    <xf numFmtId="166" fontId="1" fillId="4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0" fillId="0" borderId="0" xfId="0" applyNumberFormat="1" applyFont="1" applyProtection="1">
      <protection locked="0"/>
    </xf>
    <xf numFmtId="49" fontId="1" fillId="0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67" fontId="1" fillId="5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vertical="top" wrapText="1"/>
    </xf>
    <xf numFmtId="0" fontId="1" fillId="5" borderId="0" xfId="0" applyFont="1" applyFill="1" applyAlignment="1">
      <alignment vertical="center" wrapText="1"/>
    </xf>
    <xf numFmtId="4" fontId="1" fillId="5" borderId="0" xfId="0" applyNumberFormat="1" applyFont="1" applyFill="1" applyAlignment="1">
      <alignment horizontal="right" vertical="center"/>
    </xf>
    <xf numFmtId="4" fontId="20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168" fontId="1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horizontal="right" vertical="center"/>
    </xf>
    <xf numFmtId="167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horizontal="right" vertical="center"/>
    </xf>
    <xf numFmtId="0" fontId="16" fillId="0" borderId="2" xfId="0" applyFont="1" applyFill="1" applyBorder="1" applyAlignment="1" applyProtection="1">
      <alignment vertical="center"/>
      <protection/>
    </xf>
    <xf numFmtId="167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Fill="1" applyBorder="1" applyAlignment="1" applyProtection="1">
      <alignment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top" wrapText="1"/>
    </xf>
    <xf numFmtId="167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165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165" fontId="22" fillId="5" borderId="0" xfId="0" applyNumberFormat="1" applyFont="1" applyFill="1" applyAlignment="1">
      <alignment horizontal="right" vertical="center"/>
    </xf>
    <xf numFmtId="4" fontId="22" fillId="5" borderId="0" xfId="0" applyNumberFormat="1" applyFont="1" applyFill="1" applyAlignment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6" borderId="0" xfId="0" applyFont="1" applyFill="1" applyAlignment="1">
      <alignment vertical="center" wrapText="1"/>
    </xf>
    <xf numFmtId="0" fontId="25" fillId="6" borderId="0" xfId="0" applyFont="1" applyFill="1" applyAlignment="1">
      <alignment vertical="center"/>
    </xf>
    <xf numFmtId="4" fontId="18" fillId="6" borderId="0" xfId="0" applyNumberFormat="1" applyFont="1" applyFill="1" applyAlignment="1">
      <alignment horizontal="right" vertical="center"/>
    </xf>
    <xf numFmtId="165" fontId="18" fillId="6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 applyProtection="1">
      <alignment/>
      <protection/>
    </xf>
    <xf numFmtId="49" fontId="15" fillId="2" borderId="0" xfId="0" applyNumberFormat="1" applyFont="1" applyFill="1" applyAlignment="1" applyProtection="1">
      <alignment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164" fontId="3" fillId="0" borderId="8" xfId="0" applyNumberFormat="1" applyFont="1" applyFill="1" applyBorder="1" applyAlignment="1" applyProtection="1">
      <alignment horizontal="left" vertical="center" wrapText="1"/>
      <protection/>
    </xf>
    <xf numFmtId="164" fontId="3" fillId="0" borderId="9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26" fillId="0" borderId="18" xfId="0" applyNumberFormat="1" applyFont="1" applyFill="1" applyBorder="1" applyAlignment="1" applyProtection="1">
      <alignment horizontal="left" vertical="center" wrapText="1"/>
      <protection/>
    </xf>
    <xf numFmtId="164" fontId="26" fillId="0" borderId="19" xfId="0" applyNumberFormat="1" applyFont="1" applyFill="1" applyBorder="1" applyAlignment="1" applyProtection="1">
      <alignment horizontal="left" vertical="center" wrapText="1"/>
      <protection/>
    </xf>
    <xf numFmtId="164" fontId="26" fillId="0" borderId="20" xfId="0" applyNumberFormat="1" applyFont="1" applyFill="1" applyBorder="1" applyAlignment="1" applyProtection="1">
      <alignment horizontal="left" vertical="center" wrapText="1"/>
      <protection/>
    </xf>
    <xf numFmtId="164" fontId="3" fillId="0" borderId="18" xfId="0" applyNumberFormat="1" applyFont="1" applyFill="1" applyBorder="1" applyAlignment="1" applyProtection="1">
      <alignment horizontal="left" vertical="center" wrapText="1"/>
      <protection/>
    </xf>
    <xf numFmtId="164" fontId="3" fillId="0" borderId="19" xfId="0" applyNumberFormat="1" applyFont="1" applyFill="1" applyBorder="1" applyAlignment="1" applyProtection="1">
      <alignment horizontal="left"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2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workbookViewId="0" topLeftCell="A2">
      <selection activeCell="X33" sqref="X33"/>
    </sheetView>
  </sheetViews>
  <sheetFormatPr defaultColWidth="9.140625" defaultRowHeight="12.75"/>
  <cols>
    <col min="1" max="1" width="2.421875" style="6" customWidth="1"/>
    <col min="2" max="2" width="3.140625" style="6" customWidth="1"/>
    <col min="3" max="3" width="2.7109375" style="6" customWidth="1"/>
    <col min="4" max="4" width="6.8515625" style="6" customWidth="1"/>
    <col min="5" max="5" width="13.57421875" style="6" customWidth="1"/>
    <col min="6" max="6" width="0.5625" style="6" customWidth="1"/>
    <col min="7" max="7" width="2.57421875" style="6" customWidth="1"/>
    <col min="8" max="8" width="2.7109375" style="6" customWidth="1"/>
    <col min="9" max="9" width="9.7109375" style="6" customWidth="1"/>
    <col min="10" max="10" width="13.57421875" style="6" customWidth="1"/>
    <col min="11" max="11" width="0.71875" style="6" customWidth="1"/>
    <col min="12" max="12" width="2.421875" style="6" customWidth="1"/>
    <col min="13" max="13" width="2.8515625" style="6" customWidth="1"/>
    <col min="14" max="14" width="2.00390625" style="6" customWidth="1"/>
    <col min="15" max="15" width="12.7109375" style="6" customWidth="1"/>
    <col min="16" max="16" width="2.8515625" style="6" customWidth="1"/>
    <col min="17" max="17" width="2.00390625" style="6" customWidth="1"/>
    <col min="18" max="18" width="13.57421875" style="6" customWidth="1"/>
    <col min="19" max="19" width="0.5625" style="6" customWidth="1"/>
    <col min="20" max="16384" width="9.140625" style="6" customWidth="1"/>
  </cols>
  <sheetData>
    <row r="1" spans="1:19" ht="12.75" customHeight="1" hidden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23.25" customHeight="1">
      <c r="A2" s="7"/>
      <c r="B2" s="8"/>
      <c r="C2" s="8"/>
      <c r="D2" s="8"/>
      <c r="E2" s="8"/>
      <c r="F2" s="8"/>
      <c r="G2" s="10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12" customHeight="1" hidden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8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24" customHeight="1">
      <c r="A5" s="17"/>
      <c r="B5" s="18" t="s">
        <v>1</v>
      </c>
      <c r="C5" s="18"/>
      <c r="D5" s="18"/>
      <c r="E5" s="246" t="s">
        <v>2</v>
      </c>
      <c r="F5" s="247"/>
      <c r="G5" s="247"/>
      <c r="H5" s="247"/>
      <c r="I5" s="247"/>
      <c r="J5" s="248"/>
      <c r="K5" s="18"/>
      <c r="L5" s="18"/>
      <c r="M5" s="18"/>
      <c r="N5" s="18"/>
      <c r="O5" s="18" t="s">
        <v>3</v>
      </c>
      <c r="P5" s="19" t="s">
        <v>4</v>
      </c>
      <c r="Q5" s="20"/>
      <c r="R5" s="21"/>
      <c r="S5" s="22"/>
    </row>
    <row r="6" spans="1:19" ht="17.25" customHeight="1" hidden="1">
      <c r="A6" s="17"/>
      <c r="B6" s="18" t="s">
        <v>5</v>
      </c>
      <c r="C6" s="18"/>
      <c r="D6" s="18"/>
      <c r="E6" s="23" t="s">
        <v>6</v>
      </c>
      <c r="F6" s="24"/>
      <c r="G6" s="24"/>
      <c r="H6" s="24"/>
      <c r="I6" s="24"/>
      <c r="J6" s="25"/>
      <c r="K6" s="18"/>
      <c r="L6" s="18"/>
      <c r="M6" s="18"/>
      <c r="N6" s="18"/>
      <c r="O6" s="18"/>
      <c r="P6" s="23"/>
      <c r="Q6" s="26"/>
      <c r="R6" s="25"/>
      <c r="S6" s="22"/>
    </row>
    <row r="7" spans="1:19" ht="24" customHeight="1">
      <c r="A7" s="17"/>
      <c r="B7" s="18" t="s">
        <v>7</v>
      </c>
      <c r="C7" s="18"/>
      <c r="D7" s="18"/>
      <c r="E7" s="249" t="s">
        <v>8</v>
      </c>
      <c r="F7" s="250"/>
      <c r="G7" s="250"/>
      <c r="H7" s="250"/>
      <c r="I7" s="250"/>
      <c r="J7" s="251"/>
      <c r="K7" s="18"/>
      <c r="L7" s="18"/>
      <c r="M7" s="18"/>
      <c r="N7" s="18"/>
      <c r="O7" s="18" t="s">
        <v>9</v>
      </c>
      <c r="P7" s="23" t="s">
        <v>10</v>
      </c>
      <c r="Q7" s="26"/>
      <c r="R7" s="25"/>
      <c r="S7" s="22"/>
    </row>
    <row r="8" spans="1:19" ht="17.25" customHeight="1" hidden="1">
      <c r="A8" s="17"/>
      <c r="B8" s="18" t="s">
        <v>11</v>
      </c>
      <c r="C8" s="18"/>
      <c r="D8" s="18"/>
      <c r="E8" s="23" t="s">
        <v>4</v>
      </c>
      <c r="F8" s="18"/>
      <c r="G8" s="18"/>
      <c r="H8" s="18"/>
      <c r="I8" s="18"/>
      <c r="J8" s="25"/>
      <c r="K8" s="18"/>
      <c r="L8" s="18"/>
      <c r="M8" s="18"/>
      <c r="N8" s="18"/>
      <c r="O8" s="18"/>
      <c r="P8" s="23"/>
      <c r="Q8" s="26"/>
      <c r="R8" s="25"/>
      <c r="S8" s="22"/>
    </row>
    <row r="9" spans="1:19" ht="24" customHeight="1">
      <c r="A9" s="17"/>
      <c r="B9" s="18" t="s">
        <v>12</v>
      </c>
      <c r="C9" s="18"/>
      <c r="D9" s="18"/>
      <c r="E9" s="252" t="s">
        <v>13</v>
      </c>
      <c r="F9" s="253"/>
      <c r="G9" s="253"/>
      <c r="H9" s="253"/>
      <c r="I9" s="253"/>
      <c r="J9" s="254"/>
      <c r="K9" s="18"/>
      <c r="L9" s="18"/>
      <c r="M9" s="18"/>
      <c r="N9" s="18"/>
      <c r="O9" s="18" t="s">
        <v>14</v>
      </c>
      <c r="P9" s="255" t="s">
        <v>10</v>
      </c>
      <c r="Q9" s="256"/>
      <c r="R9" s="257"/>
      <c r="S9" s="22"/>
    </row>
    <row r="10" spans="1:19" ht="17.25" customHeight="1" hidden="1">
      <c r="A10" s="17"/>
      <c r="B10" s="18" t="s">
        <v>15</v>
      </c>
      <c r="C10" s="18"/>
      <c r="D10" s="18"/>
      <c r="E10" s="27" t="s">
        <v>4</v>
      </c>
      <c r="F10" s="24"/>
      <c r="G10" s="24"/>
      <c r="H10" s="24"/>
      <c r="I10" s="24"/>
      <c r="J10" s="24"/>
      <c r="K10" s="18"/>
      <c r="L10" s="18"/>
      <c r="M10" s="18"/>
      <c r="N10" s="18"/>
      <c r="O10" s="18"/>
      <c r="P10" s="26"/>
      <c r="Q10" s="26"/>
      <c r="R10" s="24"/>
      <c r="S10" s="22"/>
    </row>
    <row r="11" spans="1:19" ht="17.25" customHeight="1" hidden="1">
      <c r="A11" s="17"/>
      <c r="B11" s="18" t="s">
        <v>16</v>
      </c>
      <c r="C11" s="18"/>
      <c r="D11" s="18"/>
      <c r="E11" s="27" t="s">
        <v>4</v>
      </c>
      <c r="F11" s="24"/>
      <c r="G11" s="24"/>
      <c r="H11" s="24"/>
      <c r="I11" s="24"/>
      <c r="J11" s="24"/>
      <c r="K11" s="18"/>
      <c r="L11" s="18"/>
      <c r="M11" s="18"/>
      <c r="N11" s="18"/>
      <c r="O11" s="18"/>
      <c r="P11" s="26"/>
      <c r="Q11" s="26"/>
      <c r="R11" s="24"/>
      <c r="S11" s="22"/>
    </row>
    <row r="12" spans="1:19" ht="17.25" customHeight="1" hidden="1">
      <c r="A12" s="17"/>
      <c r="B12" s="18" t="s">
        <v>17</v>
      </c>
      <c r="C12" s="18"/>
      <c r="D12" s="18"/>
      <c r="E12" s="27" t="s">
        <v>4</v>
      </c>
      <c r="F12" s="24"/>
      <c r="G12" s="24"/>
      <c r="H12" s="24"/>
      <c r="I12" s="24"/>
      <c r="J12" s="24"/>
      <c r="K12" s="18"/>
      <c r="L12" s="18"/>
      <c r="M12" s="18"/>
      <c r="N12" s="18"/>
      <c r="O12" s="18"/>
      <c r="P12" s="26"/>
      <c r="Q12" s="26"/>
      <c r="R12" s="24"/>
      <c r="S12" s="22"/>
    </row>
    <row r="13" spans="1:19" ht="17.25" customHeight="1" hidden="1">
      <c r="A13" s="17"/>
      <c r="B13" s="18"/>
      <c r="C13" s="18"/>
      <c r="D13" s="18"/>
      <c r="E13" s="27" t="s">
        <v>4</v>
      </c>
      <c r="F13" s="24"/>
      <c r="G13" s="24"/>
      <c r="H13" s="24"/>
      <c r="I13" s="24"/>
      <c r="J13" s="24"/>
      <c r="K13" s="18"/>
      <c r="L13" s="18"/>
      <c r="M13" s="18"/>
      <c r="N13" s="18"/>
      <c r="O13" s="18"/>
      <c r="P13" s="26"/>
      <c r="Q13" s="26"/>
      <c r="R13" s="24"/>
      <c r="S13" s="22"/>
    </row>
    <row r="14" spans="1:19" ht="17.25" customHeight="1" hidden="1">
      <c r="A14" s="17"/>
      <c r="B14" s="18"/>
      <c r="C14" s="18"/>
      <c r="D14" s="18"/>
      <c r="E14" s="27" t="s">
        <v>4</v>
      </c>
      <c r="F14" s="24"/>
      <c r="G14" s="24"/>
      <c r="H14" s="24"/>
      <c r="I14" s="24"/>
      <c r="J14" s="24"/>
      <c r="K14" s="18"/>
      <c r="L14" s="18"/>
      <c r="M14" s="18"/>
      <c r="N14" s="18"/>
      <c r="O14" s="18"/>
      <c r="P14" s="26"/>
      <c r="Q14" s="26"/>
      <c r="R14" s="24"/>
      <c r="S14" s="22"/>
    </row>
    <row r="15" spans="1:19" ht="17.25" customHeight="1" hidden="1">
      <c r="A15" s="17"/>
      <c r="B15" s="18"/>
      <c r="C15" s="18"/>
      <c r="D15" s="18"/>
      <c r="E15" s="27" t="s">
        <v>4</v>
      </c>
      <c r="F15" s="24"/>
      <c r="G15" s="24"/>
      <c r="H15" s="24"/>
      <c r="I15" s="24"/>
      <c r="J15" s="24"/>
      <c r="K15" s="18"/>
      <c r="L15" s="18"/>
      <c r="M15" s="18"/>
      <c r="N15" s="18"/>
      <c r="O15" s="18"/>
      <c r="P15" s="26"/>
      <c r="Q15" s="26"/>
      <c r="R15" s="24"/>
      <c r="S15" s="22"/>
    </row>
    <row r="16" spans="1:19" ht="17.25" customHeight="1" hidden="1">
      <c r="A16" s="17"/>
      <c r="B16" s="18"/>
      <c r="C16" s="18"/>
      <c r="D16" s="18"/>
      <c r="E16" s="27" t="s">
        <v>4</v>
      </c>
      <c r="F16" s="24"/>
      <c r="G16" s="24"/>
      <c r="H16" s="24"/>
      <c r="I16" s="24"/>
      <c r="J16" s="24"/>
      <c r="K16" s="18"/>
      <c r="L16" s="18"/>
      <c r="M16" s="18"/>
      <c r="N16" s="18"/>
      <c r="O16" s="18"/>
      <c r="P16" s="26"/>
      <c r="Q16" s="26"/>
      <c r="R16" s="24"/>
      <c r="S16" s="22"/>
    </row>
    <row r="17" spans="1:19" ht="17.25" customHeight="1" hidden="1">
      <c r="A17" s="17"/>
      <c r="B17" s="18"/>
      <c r="C17" s="18"/>
      <c r="D17" s="18"/>
      <c r="E17" s="27" t="s">
        <v>4</v>
      </c>
      <c r="F17" s="24"/>
      <c r="G17" s="24"/>
      <c r="H17" s="24"/>
      <c r="I17" s="24"/>
      <c r="J17" s="24"/>
      <c r="K17" s="18"/>
      <c r="L17" s="18"/>
      <c r="M17" s="18"/>
      <c r="N17" s="18"/>
      <c r="O17" s="18"/>
      <c r="P17" s="26"/>
      <c r="Q17" s="26"/>
      <c r="R17" s="24"/>
      <c r="S17" s="22"/>
    </row>
    <row r="18" spans="1:19" ht="17.25" customHeight="1" hidden="1">
      <c r="A18" s="17"/>
      <c r="B18" s="18"/>
      <c r="C18" s="18"/>
      <c r="D18" s="18"/>
      <c r="E18" s="27" t="s">
        <v>4</v>
      </c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26"/>
      <c r="Q18" s="26"/>
      <c r="R18" s="24"/>
      <c r="S18" s="22"/>
    </row>
    <row r="19" spans="1:19" ht="17.25" customHeight="1" hidden="1">
      <c r="A19" s="17"/>
      <c r="B19" s="18"/>
      <c r="C19" s="18"/>
      <c r="D19" s="18"/>
      <c r="E19" s="27" t="s">
        <v>4</v>
      </c>
      <c r="F19" s="24"/>
      <c r="G19" s="24"/>
      <c r="H19" s="24"/>
      <c r="I19" s="24"/>
      <c r="J19" s="24"/>
      <c r="K19" s="18"/>
      <c r="L19" s="18"/>
      <c r="M19" s="18"/>
      <c r="N19" s="18"/>
      <c r="O19" s="18"/>
      <c r="P19" s="26"/>
      <c r="Q19" s="26"/>
      <c r="R19" s="24"/>
      <c r="S19" s="22"/>
    </row>
    <row r="20" spans="1:19" ht="17.25" customHeight="1" hidden="1">
      <c r="A20" s="17"/>
      <c r="B20" s="18"/>
      <c r="C20" s="18"/>
      <c r="D20" s="18"/>
      <c r="E20" s="27" t="s">
        <v>4</v>
      </c>
      <c r="F20" s="24"/>
      <c r="G20" s="24"/>
      <c r="H20" s="24"/>
      <c r="I20" s="24"/>
      <c r="J20" s="24"/>
      <c r="K20" s="18"/>
      <c r="L20" s="18"/>
      <c r="M20" s="18"/>
      <c r="N20" s="18"/>
      <c r="O20" s="18"/>
      <c r="P20" s="26"/>
      <c r="Q20" s="26"/>
      <c r="R20" s="24"/>
      <c r="S20" s="22"/>
    </row>
    <row r="21" spans="1:19" ht="17.25" customHeight="1" hidden="1">
      <c r="A21" s="17"/>
      <c r="B21" s="18"/>
      <c r="C21" s="18"/>
      <c r="D21" s="18"/>
      <c r="E21" s="27" t="s">
        <v>4</v>
      </c>
      <c r="F21" s="24"/>
      <c r="G21" s="24"/>
      <c r="H21" s="24"/>
      <c r="I21" s="24"/>
      <c r="J21" s="24"/>
      <c r="K21" s="18"/>
      <c r="L21" s="18"/>
      <c r="M21" s="18"/>
      <c r="N21" s="18"/>
      <c r="O21" s="18"/>
      <c r="P21" s="26"/>
      <c r="Q21" s="26"/>
      <c r="R21" s="24"/>
      <c r="S21" s="22"/>
    </row>
    <row r="22" spans="1:19" ht="17.25" customHeight="1" hidden="1">
      <c r="A22" s="17"/>
      <c r="B22" s="18"/>
      <c r="C22" s="18"/>
      <c r="D22" s="18"/>
      <c r="E22" s="27" t="s">
        <v>4</v>
      </c>
      <c r="F22" s="24"/>
      <c r="G22" s="24"/>
      <c r="H22" s="24"/>
      <c r="I22" s="24"/>
      <c r="J22" s="24"/>
      <c r="K22" s="18"/>
      <c r="L22" s="18"/>
      <c r="M22" s="18"/>
      <c r="N22" s="18"/>
      <c r="O22" s="18"/>
      <c r="P22" s="26"/>
      <c r="Q22" s="26"/>
      <c r="R22" s="24"/>
      <c r="S22" s="22"/>
    </row>
    <row r="23" spans="1:19" ht="17.25" customHeight="1" hidden="1">
      <c r="A23" s="17"/>
      <c r="B23" s="18"/>
      <c r="C23" s="18"/>
      <c r="D23" s="18"/>
      <c r="E23" s="27" t="s">
        <v>4</v>
      </c>
      <c r="F23" s="24"/>
      <c r="G23" s="24"/>
      <c r="H23" s="24"/>
      <c r="I23" s="24"/>
      <c r="J23" s="24"/>
      <c r="K23" s="18"/>
      <c r="L23" s="18"/>
      <c r="M23" s="18"/>
      <c r="N23" s="18"/>
      <c r="O23" s="18"/>
      <c r="P23" s="26"/>
      <c r="Q23" s="26"/>
      <c r="R23" s="24"/>
      <c r="S23" s="22"/>
    </row>
    <row r="24" spans="1:19" ht="17.25" customHeight="1" hidden="1">
      <c r="A24" s="17"/>
      <c r="B24" s="18"/>
      <c r="C24" s="18"/>
      <c r="D24" s="18"/>
      <c r="E24" s="27" t="s">
        <v>4</v>
      </c>
      <c r="F24" s="24"/>
      <c r="G24" s="24"/>
      <c r="H24" s="24"/>
      <c r="I24" s="24"/>
      <c r="J24" s="24"/>
      <c r="K24" s="18"/>
      <c r="L24" s="18"/>
      <c r="M24" s="18"/>
      <c r="N24" s="18"/>
      <c r="O24" s="18"/>
      <c r="P24" s="26"/>
      <c r="Q24" s="26"/>
      <c r="R24" s="24"/>
      <c r="S24" s="22"/>
    </row>
    <row r="25" spans="1:19" ht="17.8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 t="s">
        <v>18</v>
      </c>
      <c r="P25" s="18" t="s">
        <v>19</v>
      </c>
      <c r="Q25" s="18"/>
      <c r="R25" s="18"/>
      <c r="S25" s="22"/>
    </row>
    <row r="26" spans="1:19" ht="17.85" customHeight="1">
      <c r="A26" s="17"/>
      <c r="B26" s="18" t="s">
        <v>20</v>
      </c>
      <c r="C26" s="18"/>
      <c r="D26" s="18"/>
      <c r="E26" s="19" t="s">
        <v>21</v>
      </c>
      <c r="F26" s="28"/>
      <c r="G26" s="28"/>
      <c r="H26" s="28"/>
      <c r="I26" s="28"/>
      <c r="J26" s="21"/>
      <c r="K26" s="18"/>
      <c r="L26" s="18"/>
      <c r="M26" s="18"/>
      <c r="N26" s="18"/>
      <c r="O26" s="29" t="s">
        <v>10</v>
      </c>
      <c r="P26" s="30" t="s">
        <v>10</v>
      </c>
      <c r="Q26" s="31"/>
      <c r="R26" s="32"/>
      <c r="S26" s="22"/>
    </row>
    <row r="27" spans="1:19" ht="17.85" customHeight="1">
      <c r="A27" s="17"/>
      <c r="B27" s="18" t="s">
        <v>22</v>
      </c>
      <c r="C27" s="18"/>
      <c r="D27" s="18"/>
      <c r="E27" s="23"/>
      <c r="F27" s="18"/>
      <c r="G27" s="18"/>
      <c r="H27" s="18"/>
      <c r="I27" s="18"/>
      <c r="J27" s="25"/>
      <c r="K27" s="18"/>
      <c r="L27" s="18"/>
      <c r="M27" s="18"/>
      <c r="N27" s="18"/>
      <c r="O27" s="29" t="s">
        <v>10</v>
      </c>
      <c r="P27" s="30" t="s">
        <v>10</v>
      </c>
      <c r="Q27" s="31"/>
      <c r="R27" s="32"/>
      <c r="S27" s="22"/>
    </row>
    <row r="28" spans="1:19" ht="17.85" customHeight="1">
      <c r="A28" s="17"/>
      <c r="B28" s="18" t="s">
        <v>23</v>
      </c>
      <c r="C28" s="18"/>
      <c r="D28" s="18"/>
      <c r="E28" s="23" t="s">
        <v>4</v>
      </c>
      <c r="F28" s="18"/>
      <c r="G28" s="18"/>
      <c r="H28" s="18"/>
      <c r="I28" s="18"/>
      <c r="J28" s="25"/>
      <c r="K28" s="18"/>
      <c r="L28" s="18"/>
      <c r="M28" s="18"/>
      <c r="N28" s="18"/>
      <c r="O28" s="29" t="s">
        <v>10</v>
      </c>
      <c r="P28" s="30" t="s">
        <v>10</v>
      </c>
      <c r="Q28" s="31"/>
      <c r="R28" s="32"/>
      <c r="S28" s="22"/>
    </row>
    <row r="29" spans="1:19" ht="17.85" customHeight="1">
      <c r="A29" s="17"/>
      <c r="B29" s="18"/>
      <c r="C29" s="18"/>
      <c r="D29" s="18"/>
      <c r="E29" s="33" t="s">
        <v>10</v>
      </c>
      <c r="F29" s="34"/>
      <c r="G29" s="34"/>
      <c r="H29" s="34"/>
      <c r="I29" s="34"/>
      <c r="J29" s="35"/>
      <c r="K29" s="18"/>
      <c r="L29" s="18"/>
      <c r="M29" s="18"/>
      <c r="N29" s="18"/>
      <c r="O29" s="36"/>
      <c r="P29" s="36"/>
      <c r="Q29" s="36"/>
      <c r="R29" s="18"/>
      <c r="S29" s="22"/>
    </row>
    <row r="30" spans="1:19" ht="17.85" customHeight="1">
      <c r="A30" s="17"/>
      <c r="B30" s="18"/>
      <c r="C30" s="18"/>
      <c r="D30" s="18"/>
      <c r="E30" s="36" t="s">
        <v>24</v>
      </c>
      <c r="F30" s="18"/>
      <c r="G30" s="18" t="s">
        <v>25</v>
      </c>
      <c r="H30" s="18"/>
      <c r="I30" s="18"/>
      <c r="J30" s="18"/>
      <c r="K30" s="18"/>
      <c r="L30" s="18"/>
      <c r="M30" s="18"/>
      <c r="N30" s="18"/>
      <c r="O30" s="36" t="s">
        <v>26</v>
      </c>
      <c r="P30" s="36"/>
      <c r="Q30" s="36"/>
      <c r="R30" s="37"/>
      <c r="S30" s="22"/>
    </row>
    <row r="31" spans="1:19" ht="17.85" customHeight="1">
      <c r="A31" s="17"/>
      <c r="B31" s="18"/>
      <c r="C31" s="18"/>
      <c r="D31" s="18"/>
      <c r="E31" s="29" t="s">
        <v>10</v>
      </c>
      <c r="F31" s="18"/>
      <c r="G31" s="30"/>
      <c r="H31" s="38"/>
      <c r="I31" s="39"/>
      <c r="J31" s="18"/>
      <c r="K31" s="18"/>
      <c r="L31" s="18"/>
      <c r="M31" s="18"/>
      <c r="N31" s="18"/>
      <c r="O31" s="40" t="s">
        <v>27</v>
      </c>
      <c r="P31" s="36"/>
      <c r="Q31" s="36"/>
      <c r="R31" s="41"/>
      <c r="S31" s="22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IF(D35=0,0,R49/D35)</f>
        <v>0</v>
      </c>
      <c r="F35" s="58"/>
      <c r="G35" s="59"/>
      <c r="H35" s="55"/>
      <c r="I35" s="56">
        <v>0</v>
      </c>
      <c r="J35" s="57">
        <f>IF(I35=0,0,R49/I35)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IF(O35=0,0,R49/O35)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3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37</v>
      </c>
      <c r="B37" s="65"/>
      <c r="C37" s="66" t="s">
        <v>38</v>
      </c>
      <c r="D37" s="67"/>
      <c r="E37" s="67"/>
      <c r="F37" s="68"/>
      <c r="G37" s="64" t="s">
        <v>39</v>
      </c>
      <c r="H37" s="69"/>
      <c r="I37" s="66" t="s">
        <v>40</v>
      </c>
      <c r="J37" s="67"/>
      <c r="K37" s="67"/>
      <c r="L37" s="64" t="s">
        <v>41</v>
      </c>
      <c r="M37" s="69"/>
      <c r="N37" s="66" t="s">
        <v>42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43</v>
      </c>
      <c r="C38" s="21"/>
      <c r="D38" s="72"/>
      <c r="E38" s="73">
        <f>Rekapitulace!C14</f>
        <v>0</v>
      </c>
      <c r="F38" s="74"/>
      <c r="G38" s="70">
        <v>10</v>
      </c>
      <c r="H38" s="75" t="s">
        <v>44</v>
      </c>
      <c r="I38" s="32"/>
      <c r="J38" s="76">
        <v>0</v>
      </c>
      <c r="K38" s="77"/>
      <c r="L38" s="70">
        <v>14</v>
      </c>
      <c r="M38" s="30" t="s">
        <v>45</v>
      </c>
      <c r="N38" s="38"/>
      <c r="O38" s="38"/>
      <c r="P38" s="78" t="str">
        <f>M51</f>
        <v>21</v>
      </c>
      <c r="Q38" s="79" t="s">
        <v>46</v>
      </c>
      <c r="R38" s="73">
        <f>E46*0</f>
        <v>0</v>
      </c>
      <c r="S38" s="80"/>
    </row>
    <row r="39" spans="1:19" ht="20.25" customHeight="1">
      <c r="A39" s="70">
        <v>2</v>
      </c>
      <c r="B39" s="81"/>
      <c r="C39" s="35"/>
      <c r="D39" s="72"/>
      <c r="E39" s="73"/>
      <c r="F39" s="74"/>
      <c r="G39" s="70">
        <v>11</v>
      </c>
      <c r="H39" s="18" t="s">
        <v>47</v>
      </c>
      <c r="I39" s="72"/>
      <c r="J39" s="76">
        <v>0</v>
      </c>
      <c r="K39" s="77"/>
      <c r="L39" s="70">
        <v>15</v>
      </c>
      <c r="M39" s="30" t="s">
        <v>48</v>
      </c>
      <c r="N39" s="38"/>
      <c r="O39" s="38"/>
      <c r="P39" s="78" t="str">
        <f>M51</f>
        <v>21</v>
      </c>
      <c r="Q39" s="79" t="s">
        <v>46</v>
      </c>
      <c r="R39" s="73">
        <v>0</v>
      </c>
      <c r="S39" s="80"/>
    </row>
    <row r="40" spans="1:19" ht="20.25" customHeight="1">
      <c r="A40" s="70">
        <v>3</v>
      </c>
      <c r="B40" s="71" t="s">
        <v>49</v>
      </c>
      <c r="C40" s="21"/>
      <c r="D40" s="72"/>
      <c r="E40" s="73">
        <f>Rekapitulace!C19</f>
        <v>0</v>
      </c>
      <c r="F40" s="74"/>
      <c r="G40" s="70">
        <v>12</v>
      </c>
      <c r="H40" s="75" t="s">
        <v>50</v>
      </c>
      <c r="I40" s="32"/>
      <c r="J40" s="76">
        <v>0</v>
      </c>
      <c r="K40" s="77"/>
      <c r="L40" s="70">
        <v>16</v>
      </c>
      <c r="M40" s="30" t="s">
        <v>51</v>
      </c>
      <c r="N40" s="38"/>
      <c r="O40" s="38"/>
      <c r="P40" s="78" t="str">
        <f>M51</f>
        <v>21</v>
      </c>
      <c r="Q40" s="79" t="s">
        <v>46</v>
      </c>
      <c r="R40" s="73">
        <v>0</v>
      </c>
      <c r="S40" s="80"/>
    </row>
    <row r="41" spans="1:19" ht="20.25" customHeight="1">
      <c r="A41" s="70">
        <v>4</v>
      </c>
      <c r="B41" s="81"/>
      <c r="C41" s="35"/>
      <c r="D41" s="72"/>
      <c r="E41" s="73"/>
      <c r="F41" s="74"/>
      <c r="G41" s="70"/>
      <c r="H41" s="75"/>
      <c r="I41" s="32"/>
      <c r="J41" s="76"/>
      <c r="K41" s="77"/>
      <c r="L41" s="70">
        <v>17</v>
      </c>
      <c r="M41" s="30" t="s">
        <v>52</v>
      </c>
      <c r="N41" s="38"/>
      <c r="O41" s="38"/>
      <c r="P41" s="78" t="str">
        <f>M51</f>
        <v>21</v>
      </c>
      <c r="Q41" s="79" t="s">
        <v>46</v>
      </c>
      <c r="R41" s="73">
        <f>E46*0</f>
        <v>0</v>
      </c>
      <c r="S41" s="80"/>
    </row>
    <row r="42" spans="1:19" ht="20.25" customHeight="1">
      <c r="A42" s="70">
        <v>5</v>
      </c>
      <c r="B42" s="71" t="s">
        <v>53</v>
      </c>
      <c r="C42" s="21"/>
      <c r="D42" s="72"/>
      <c r="E42" s="73">
        <f>Rekapitulace!C26</f>
        <v>0</v>
      </c>
      <c r="F42" s="189"/>
      <c r="G42" s="82"/>
      <c r="H42" s="38"/>
      <c r="I42" s="32"/>
      <c r="J42" s="83"/>
      <c r="K42" s="190"/>
      <c r="L42" s="70">
        <v>18</v>
      </c>
      <c r="M42" s="30" t="s">
        <v>54</v>
      </c>
      <c r="N42" s="38"/>
      <c r="O42" s="38"/>
      <c r="P42" s="78">
        <f>M53</f>
        <v>0</v>
      </c>
      <c r="Q42" s="79" t="s">
        <v>46</v>
      </c>
      <c r="R42" s="73">
        <v>0</v>
      </c>
      <c r="S42" s="22"/>
    </row>
    <row r="43" spans="1:19" ht="20.25" customHeight="1">
      <c r="A43" s="70">
        <v>6</v>
      </c>
      <c r="B43" s="81"/>
      <c r="C43" s="35"/>
      <c r="D43" s="72"/>
      <c r="E43" s="73"/>
      <c r="F43" s="189"/>
      <c r="G43" s="82"/>
      <c r="H43" s="38"/>
      <c r="I43" s="32"/>
      <c r="J43" s="83"/>
      <c r="K43" s="190"/>
      <c r="L43" s="70">
        <v>19</v>
      </c>
      <c r="M43" s="75" t="s">
        <v>55</v>
      </c>
      <c r="N43" s="38"/>
      <c r="O43" s="38"/>
      <c r="P43" s="38"/>
      <c r="Q43" s="32"/>
      <c r="R43" s="73">
        <v>0</v>
      </c>
      <c r="S43" s="22"/>
    </row>
    <row r="44" spans="1:19" ht="20.25" customHeight="1">
      <c r="A44" s="70">
        <v>7</v>
      </c>
      <c r="B44" s="71" t="s">
        <v>56</v>
      </c>
      <c r="C44" s="21"/>
      <c r="D44" s="72"/>
      <c r="E44" s="73">
        <f>Rekapitulace!C30</f>
        <v>0</v>
      </c>
      <c r="F44" s="189"/>
      <c r="G44" s="82"/>
      <c r="H44" s="38"/>
      <c r="I44" s="32"/>
      <c r="J44" s="83"/>
      <c r="K44" s="190"/>
      <c r="L44" s="70"/>
      <c r="M44" s="75"/>
      <c r="N44" s="38"/>
      <c r="O44" s="38"/>
      <c r="P44" s="38"/>
      <c r="Q44" s="32"/>
      <c r="R44" s="73"/>
      <c r="S44" s="22"/>
    </row>
    <row r="45" spans="1:19" ht="20.25" customHeight="1">
      <c r="A45" s="70">
        <v>8</v>
      </c>
      <c r="B45" s="81"/>
      <c r="C45" s="35"/>
      <c r="D45" s="72"/>
      <c r="E45" s="73"/>
      <c r="F45" s="189"/>
      <c r="G45" s="82"/>
      <c r="H45" s="38"/>
      <c r="I45" s="32"/>
      <c r="J45" s="190"/>
      <c r="K45" s="190"/>
      <c r="L45" s="70"/>
      <c r="M45" s="75"/>
      <c r="N45" s="38"/>
      <c r="O45" s="38"/>
      <c r="P45" s="38"/>
      <c r="Q45" s="32"/>
      <c r="R45" s="73"/>
      <c r="S45" s="22"/>
    </row>
    <row r="46" spans="1:19" ht="20.25" customHeight="1">
      <c r="A46" s="70">
        <v>9</v>
      </c>
      <c r="B46" s="84" t="s">
        <v>57</v>
      </c>
      <c r="C46" s="38"/>
      <c r="D46" s="32"/>
      <c r="E46" s="85">
        <f>SUM(E38:E45)</f>
        <v>0</v>
      </c>
      <c r="F46" s="86"/>
      <c r="G46" s="70">
        <v>13</v>
      </c>
      <c r="H46" s="84" t="s">
        <v>58</v>
      </c>
      <c r="I46" s="32"/>
      <c r="J46" s="87">
        <f>SUM(J38:J41)</f>
        <v>0</v>
      </c>
      <c r="K46" s="88"/>
      <c r="L46" s="70">
        <v>20</v>
      </c>
      <c r="M46" s="71" t="s">
        <v>59</v>
      </c>
      <c r="N46" s="28"/>
      <c r="O46" s="28"/>
      <c r="P46" s="28"/>
      <c r="Q46" s="89"/>
      <c r="R46" s="85">
        <f>SUM(R38:R45)</f>
        <v>0</v>
      </c>
      <c r="S46" s="48"/>
    </row>
    <row r="47" spans="1:19" ht="20.25" customHeight="1">
      <c r="A47" s="90">
        <v>21</v>
      </c>
      <c r="B47" s="91" t="s">
        <v>60</v>
      </c>
      <c r="C47" s="92"/>
      <c r="D47" s="93"/>
      <c r="E47" s="94">
        <f>SUMIF('soupis oceněný'!O14:O389,512,'soupis oceněný'!I14:I389)</f>
        <v>0</v>
      </c>
      <c r="F47" s="95"/>
      <c r="G47" s="90">
        <v>22</v>
      </c>
      <c r="H47" s="91" t="s">
        <v>61</v>
      </c>
      <c r="I47" s="93"/>
      <c r="J47" s="96">
        <f>E46*0</f>
        <v>0</v>
      </c>
      <c r="K47" s="97" t="str">
        <f>M51</f>
        <v>21</v>
      </c>
      <c r="L47" s="90">
        <v>23</v>
      </c>
      <c r="M47" s="91" t="s">
        <v>62</v>
      </c>
      <c r="N47" s="92"/>
      <c r="O47" s="92"/>
      <c r="P47" s="92"/>
      <c r="Q47" s="93"/>
      <c r="R47" s="94">
        <f>SUMIF('soupis oceněný'!O14:O389,"&lt;4",'soupis oceněný'!I14:I389)+SUMIF('soupis oceněný'!O14:O389,"&gt;1024",'soupis oceněný'!I14:I389)</f>
        <v>0</v>
      </c>
      <c r="S47" s="44"/>
    </row>
    <row r="48" spans="1:19" ht="20.25" customHeight="1">
      <c r="A48" s="98" t="s">
        <v>22</v>
      </c>
      <c r="B48" s="15"/>
      <c r="C48" s="15"/>
      <c r="D48" s="15"/>
      <c r="E48" s="15"/>
      <c r="F48" s="99"/>
      <c r="G48" s="100"/>
      <c r="H48" s="15"/>
      <c r="I48" s="15"/>
      <c r="J48" s="15"/>
      <c r="K48" s="15"/>
      <c r="L48" s="101" t="s">
        <v>63</v>
      </c>
      <c r="M48" s="51"/>
      <c r="N48" s="66" t="s">
        <v>64</v>
      </c>
      <c r="O48" s="50"/>
      <c r="P48" s="50"/>
      <c r="Q48" s="50"/>
      <c r="R48" s="50"/>
      <c r="S48" s="53"/>
    </row>
    <row r="49" spans="1:19" ht="20.25" customHeight="1">
      <c r="A49" s="17"/>
      <c r="B49" s="18"/>
      <c r="C49" s="18"/>
      <c r="D49" s="18"/>
      <c r="E49" s="18"/>
      <c r="F49" s="25"/>
      <c r="G49" s="102"/>
      <c r="H49" s="18"/>
      <c r="I49" s="18"/>
      <c r="J49" s="18"/>
      <c r="K49" s="18"/>
      <c r="L49" s="70">
        <v>24</v>
      </c>
      <c r="M49" s="75" t="s">
        <v>65</v>
      </c>
      <c r="N49" s="38"/>
      <c r="O49" s="38"/>
      <c r="P49" s="38"/>
      <c r="Q49" s="80"/>
      <c r="R49" s="85">
        <f>ROUND(E46+J46+R46+E47+J47+R47,2)</f>
        <v>0</v>
      </c>
      <c r="S49" s="103">
        <f>E46+J46+R46+E47+J47+R47</f>
        <v>0</v>
      </c>
    </row>
    <row r="50" spans="1:19" ht="20.25" customHeight="1">
      <c r="A50" s="104" t="s">
        <v>66</v>
      </c>
      <c r="B50" s="34"/>
      <c r="C50" s="34"/>
      <c r="D50" s="34"/>
      <c r="E50" s="34"/>
      <c r="F50" s="35"/>
      <c r="G50" s="105" t="s">
        <v>67</v>
      </c>
      <c r="H50" s="34"/>
      <c r="I50" s="34"/>
      <c r="J50" s="34"/>
      <c r="K50" s="34"/>
      <c r="L50" s="70">
        <v>25</v>
      </c>
      <c r="M50" s="106" t="s">
        <v>68</v>
      </c>
      <c r="N50" s="35" t="s">
        <v>46</v>
      </c>
      <c r="O50" s="107">
        <v>0</v>
      </c>
      <c r="P50" s="38" t="s">
        <v>69</v>
      </c>
      <c r="Q50" s="32"/>
      <c r="R50" s="108">
        <f>ROUND(O50*M50/100,2)</f>
        <v>0</v>
      </c>
      <c r="S50" s="109">
        <f>O50*M50/100</f>
        <v>0</v>
      </c>
    </row>
    <row r="51" spans="1:19" ht="20.25" customHeight="1" thickBot="1">
      <c r="A51" s="110" t="s">
        <v>20</v>
      </c>
      <c r="B51" s="28"/>
      <c r="C51" s="28"/>
      <c r="D51" s="28"/>
      <c r="E51" s="28"/>
      <c r="F51" s="21"/>
      <c r="G51" s="111"/>
      <c r="H51" s="28"/>
      <c r="I51" s="28"/>
      <c r="J51" s="28"/>
      <c r="K51" s="28"/>
      <c r="L51" s="70">
        <v>26</v>
      </c>
      <c r="M51" s="112" t="s">
        <v>70</v>
      </c>
      <c r="N51" s="32" t="s">
        <v>46</v>
      </c>
      <c r="O51" s="107">
        <f>R49</f>
        <v>0</v>
      </c>
      <c r="P51" s="38" t="s">
        <v>69</v>
      </c>
      <c r="Q51" s="32"/>
      <c r="R51" s="73">
        <f>ROUND(O51*M51/100,2)</f>
        <v>0</v>
      </c>
      <c r="S51" s="113">
        <f>O51*M51/100</f>
        <v>0</v>
      </c>
    </row>
    <row r="52" spans="1:19" ht="20.25" customHeight="1" thickBot="1">
      <c r="A52" s="17"/>
      <c r="B52" s="18"/>
      <c r="C52" s="18"/>
      <c r="D52" s="18"/>
      <c r="E52" s="18"/>
      <c r="F52" s="25"/>
      <c r="G52" s="102"/>
      <c r="H52" s="18"/>
      <c r="I52" s="18"/>
      <c r="J52" s="18"/>
      <c r="K52" s="18"/>
      <c r="L52" s="90">
        <v>27</v>
      </c>
      <c r="M52" s="114" t="s">
        <v>71</v>
      </c>
      <c r="N52" s="92"/>
      <c r="O52" s="92"/>
      <c r="P52" s="92"/>
      <c r="Q52" s="115"/>
      <c r="R52" s="116">
        <f>R49+R50+R51</f>
        <v>0</v>
      </c>
      <c r="S52" s="117"/>
    </row>
    <row r="53" spans="1:19" ht="20.25" customHeight="1">
      <c r="A53" s="104" t="s">
        <v>66</v>
      </c>
      <c r="B53" s="34"/>
      <c r="C53" s="34"/>
      <c r="D53" s="34"/>
      <c r="E53" s="34"/>
      <c r="F53" s="35"/>
      <c r="G53" s="105" t="s">
        <v>67</v>
      </c>
      <c r="H53" s="34"/>
      <c r="I53" s="34"/>
      <c r="J53" s="34"/>
      <c r="K53" s="34"/>
      <c r="L53" s="101" t="s">
        <v>72</v>
      </c>
      <c r="M53" s="51"/>
      <c r="N53" s="66" t="s">
        <v>73</v>
      </c>
      <c r="O53" s="50"/>
      <c r="P53" s="50"/>
      <c r="Q53" s="50"/>
      <c r="R53" s="118"/>
      <c r="S53" s="53"/>
    </row>
    <row r="54" spans="1:19" ht="20.25" customHeight="1">
      <c r="A54" s="110" t="s">
        <v>23</v>
      </c>
      <c r="B54" s="28"/>
      <c r="C54" s="28"/>
      <c r="D54" s="28"/>
      <c r="E54" s="28"/>
      <c r="F54" s="21"/>
      <c r="G54" s="111"/>
      <c r="H54" s="28"/>
      <c r="I54" s="28"/>
      <c r="J54" s="28"/>
      <c r="K54" s="28"/>
      <c r="L54" s="70">
        <v>28</v>
      </c>
      <c r="M54" s="75" t="s">
        <v>74</v>
      </c>
      <c r="N54" s="38"/>
      <c r="O54" s="38"/>
      <c r="P54" s="38"/>
      <c r="Q54" s="32"/>
      <c r="R54" s="73">
        <v>0</v>
      </c>
      <c r="S54" s="80"/>
    </row>
    <row r="55" spans="1:19" ht="20.25" customHeight="1">
      <c r="A55" s="17"/>
      <c r="B55" s="18"/>
      <c r="C55" s="18"/>
      <c r="D55" s="18"/>
      <c r="E55" s="18"/>
      <c r="F55" s="25"/>
      <c r="G55" s="102"/>
      <c r="H55" s="18"/>
      <c r="I55" s="18"/>
      <c r="J55" s="18"/>
      <c r="K55" s="18"/>
      <c r="L55" s="70">
        <v>29</v>
      </c>
      <c r="M55" s="75" t="s">
        <v>75</v>
      </c>
      <c r="N55" s="38"/>
      <c r="O55" s="38"/>
      <c r="P55" s="38"/>
      <c r="Q55" s="32"/>
      <c r="R55" s="73">
        <v>0</v>
      </c>
      <c r="S55" s="80"/>
    </row>
    <row r="56" spans="1:19" ht="20.25" customHeight="1">
      <c r="A56" s="119" t="s">
        <v>66</v>
      </c>
      <c r="B56" s="43"/>
      <c r="C56" s="43"/>
      <c r="D56" s="43"/>
      <c r="E56" s="43"/>
      <c r="F56" s="120"/>
      <c r="G56" s="121" t="s">
        <v>67</v>
      </c>
      <c r="H56" s="43"/>
      <c r="I56" s="43"/>
      <c r="J56" s="43"/>
      <c r="K56" s="43"/>
      <c r="L56" s="90">
        <v>30</v>
      </c>
      <c r="M56" s="91" t="s">
        <v>76</v>
      </c>
      <c r="N56" s="92"/>
      <c r="O56" s="92"/>
      <c r="P56" s="92"/>
      <c r="Q56" s="93"/>
      <c r="R56" s="57">
        <v>0</v>
      </c>
      <c r="S56" s="122"/>
    </row>
    <row r="58" ht="12.75">
      <c r="A58" s="150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5511811023623" right="0.5905511811023623" top="0.9055118110236221" bottom="0.9055118110236221" header="0.5118110236220472" footer="0.5118110236220472"/>
  <pageSetup errors="blank" fitToHeight="1" fitToWidth="1" horizontalDpi="200" verticalDpi="200" orientation="portrait" paperSize="9" scale="9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workbookViewId="0" topLeftCell="A1">
      <pane ySplit="13" topLeftCell="A14" activePane="bottomLeft" state="frozen"/>
      <selection pane="bottomLeft" activeCell="B54" sqref="B54"/>
    </sheetView>
  </sheetViews>
  <sheetFormatPr defaultColWidth="9.140625" defaultRowHeight="12.75"/>
  <cols>
    <col min="1" max="1" width="11.7109375" style="6" customWidth="1"/>
    <col min="2" max="2" width="62.8515625" style="6" customWidth="1"/>
    <col min="3" max="3" width="13.57421875" style="6" customWidth="1"/>
    <col min="4" max="4" width="13.7109375" style="6" hidden="1" customWidth="1"/>
    <col min="5" max="5" width="13.8515625" style="6" hidden="1" customWidth="1"/>
    <col min="6" max="6" width="9.140625" style="123" customWidth="1"/>
    <col min="7" max="16384" width="9.140625" style="6" customWidth="1"/>
  </cols>
  <sheetData>
    <row r="1" spans="1:5" ht="18">
      <c r="A1" s="243" t="s">
        <v>78</v>
      </c>
      <c r="B1" s="124"/>
      <c r="C1" s="124"/>
      <c r="D1" s="124"/>
      <c r="E1" s="124"/>
    </row>
    <row r="2" spans="1:5" ht="12.75">
      <c r="A2" s="125" t="s">
        <v>79</v>
      </c>
      <c r="B2" s="245" t="str">
        <f>'Krycí list'!E5</f>
        <v>Rekonstrukce učebny fyziky a řešení bezbariérovosti budovy školy (výtah) - vybavení nábytkem</v>
      </c>
      <c r="C2" s="126"/>
      <c r="D2" s="126"/>
      <c r="E2" s="126"/>
    </row>
    <row r="3" spans="1:5" ht="12.75">
      <c r="A3" s="125" t="s">
        <v>80</v>
      </c>
      <c r="B3" s="245" t="str">
        <f>'Krycí list'!E7</f>
        <v>ZŠ T.G.M. v České Kamenici, Palackého 535, Česká Kamenice</v>
      </c>
      <c r="C3" s="127"/>
      <c r="D3" s="245"/>
      <c r="E3" s="128"/>
    </row>
    <row r="4" spans="1:5" ht="12.75">
      <c r="A4" s="125" t="s">
        <v>81</v>
      </c>
      <c r="B4" s="245" t="str">
        <f>'Krycí list'!E9</f>
        <v>NEOCENĚNÝ SOUPIS PRACÍ A DODÁVEK A SLUŽEB</v>
      </c>
      <c r="C4" s="127"/>
      <c r="D4" s="245"/>
      <c r="E4" s="128"/>
    </row>
    <row r="5" spans="1:5" ht="12.75">
      <c r="A5" s="129" t="s">
        <v>82</v>
      </c>
      <c r="B5" s="245" t="str">
        <f>'Krycí list'!P5</f>
        <v xml:space="preserve"> </v>
      </c>
      <c r="C5" s="127"/>
      <c r="D5" s="245"/>
      <c r="E5" s="128"/>
    </row>
    <row r="6" spans="1:5" ht="6" customHeight="1">
      <c r="A6" s="129"/>
      <c r="B6" s="245"/>
      <c r="C6" s="127"/>
      <c r="D6" s="245"/>
      <c r="E6" s="128"/>
    </row>
    <row r="7" spans="1:5" ht="12.75">
      <c r="A7" s="130" t="s">
        <v>83</v>
      </c>
      <c r="B7" s="245" t="str">
        <f>'Krycí list'!E26</f>
        <v xml:space="preserve">Město Česká Kamenice, náměstí Míru 219, 407 21 </v>
      </c>
      <c r="C7" s="127"/>
      <c r="D7" s="245"/>
      <c r="E7" s="128"/>
    </row>
    <row r="8" spans="1:5" ht="12.75">
      <c r="A8" s="130" t="s">
        <v>84</v>
      </c>
      <c r="B8" s="245" t="str">
        <f>'Krycí list'!E28</f>
        <v xml:space="preserve"> </v>
      </c>
      <c r="C8" s="127"/>
      <c r="D8" s="245"/>
      <c r="E8" s="128"/>
    </row>
    <row r="9" spans="1:5" ht="12.75">
      <c r="A9" s="130" t="s">
        <v>85</v>
      </c>
      <c r="B9" s="244" t="str">
        <f>'Krycí list'!O31</f>
        <v>28.2.2020</v>
      </c>
      <c r="C9" s="127"/>
      <c r="D9" s="245"/>
      <c r="E9" s="128"/>
    </row>
    <row r="10" spans="1:5" ht="6.75" customHeight="1">
      <c r="A10" s="124"/>
      <c r="B10" s="124"/>
      <c r="C10" s="124"/>
      <c r="D10" s="124"/>
      <c r="E10" s="124"/>
    </row>
    <row r="11" spans="1:5" ht="12.75">
      <c r="A11" s="131" t="s">
        <v>86</v>
      </c>
      <c r="B11" s="132" t="s">
        <v>87</v>
      </c>
      <c r="C11" s="133" t="s">
        <v>88</v>
      </c>
      <c r="D11" s="134" t="s">
        <v>89</v>
      </c>
      <c r="E11" s="133" t="s">
        <v>90</v>
      </c>
    </row>
    <row r="12" spans="1:5" ht="12.75">
      <c r="A12" s="135">
        <v>1</v>
      </c>
      <c r="B12" s="136">
        <v>2</v>
      </c>
      <c r="C12" s="137">
        <v>3</v>
      </c>
      <c r="D12" s="138">
        <v>4</v>
      </c>
      <c r="E12" s="137">
        <v>5</v>
      </c>
    </row>
    <row r="13" spans="1:5" ht="4.5" customHeight="1">
      <c r="A13" s="139"/>
      <c r="B13" s="140"/>
      <c r="C13" s="140"/>
      <c r="D13" s="140"/>
      <c r="E13" s="141"/>
    </row>
    <row r="14" spans="1:5" s="1" customFormat="1" ht="11.25" hidden="1">
      <c r="A14" s="142" t="str">
        <f>'soupis oceněný'!D14</f>
        <v>HSV</v>
      </c>
      <c r="B14" s="1" t="str">
        <f>'soupis oceněný'!E14</f>
        <v>Práce a dodávky HSV</v>
      </c>
      <c r="C14" s="143">
        <f>'soupis oceněný'!I14</f>
        <v>0</v>
      </c>
      <c r="D14" s="144">
        <f>'soupis oceněný'!K14</f>
        <v>0</v>
      </c>
      <c r="E14" s="144">
        <f>'soupis oceněný'!M14</f>
        <v>0</v>
      </c>
    </row>
    <row r="15" spans="1:5" s="2" customFormat="1" ht="11.25" hidden="1">
      <c r="A15" s="145" t="str">
        <f>'soupis oceněný'!D15</f>
        <v>6</v>
      </c>
      <c r="B15" s="2" t="str">
        <f>'soupis oceněný'!E15</f>
        <v>Úpravy povrchů, podlahy a osazování výplní</v>
      </c>
      <c r="C15" s="146">
        <f>'soupis oceněný'!I15</f>
        <v>0</v>
      </c>
      <c r="D15" s="147">
        <f>'soupis oceněný'!K15</f>
        <v>0</v>
      </c>
      <c r="E15" s="147">
        <f>'soupis oceněný'!M15</f>
        <v>0</v>
      </c>
    </row>
    <row r="16" spans="1:5" s="2" customFormat="1" ht="11.25" hidden="1">
      <c r="A16" s="145" t="str">
        <f>'soupis oceněný'!D30</f>
        <v>9</v>
      </c>
      <c r="B16" s="2" t="str">
        <f>'soupis oceněný'!E30</f>
        <v>Ostatní konstrukce a práce, bourání</v>
      </c>
      <c r="C16" s="146">
        <f>'soupis oceněný'!I30</f>
        <v>0</v>
      </c>
      <c r="D16" s="147">
        <f>'soupis oceněný'!K30</f>
        <v>0</v>
      </c>
      <c r="E16" s="147">
        <f>'soupis oceněný'!M30</f>
        <v>0</v>
      </c>
    </row>
    <row r="17" spans="1:5" s="2" customFormat="1" ht="11.25" hidden="1">
      <c r="A17" s="145" t="str">
        <f>'soupis oceněný'!D127</f>
        <v>997</v>
      </c>
      <c r="B17" s="2" t="str">
        <f>'soupis oceněný'!E127</f>
        <v>Přesun sutě</v>
      </c>
      <c r="C17" s="146">
        <f>'soupis oceněný'!I127</f>
        <v>0</v>
      </c>
      <c r="D17" s="147">
        <f>'soupis oceněný'!K127</f>
        <v>0</v>
      </c>
      <c r="E17" s="147">
        <f>'soupis oceněný'!M127</f>
        <v>0</v>
      </c>
    </row>
    <row r="18" spans="1:5" s="2" customFormat="1" ht="11.25" hidden="1">
      <c r="A18" s="145" t="str">
        <f>'soupis oceněný'!D139</f>
        <v>998</v>
      </c>
      <c r="B18" s="2" t="str">
        <f>'soupis oceněný'!E139</f>
        <v>Přesun hmot</v>
      </c>
      <c r="C18" s="146">
        <f>'soupis oceněný'!I139</f>
        <v>0</v>
      </c>
      <c r="D18" s="147">
        <f>'soupis oceněný'!K139</f>
        <v>0</v>
      </c>
      <c r="E18" s="147">
        <f>'soupis oceněný'!M139</f>
        <v>0</v>
      </c>
    </row>
    <row r="19" spans="1:5" s="1" customFormat="1" ht="11.25" hidden="1">
      <c r="A19" s="142" t="str">
        <f>'soupis oceněný'!D147</f>
        <v>PSV</v>
      </c>
      <c r="B19" s="1" t="str">
        <f>'soupis oceněný'!E147</f>
        <v>Práce a dodávky PSV</v>
      </c>
      <c r="C19" s="143">
        <f>'soupis oceněný'!I147</f>
        <v>0</v>
      </c>
      <c r="D19" s="144">
        <f>'soupis oceněný'!K147</f>
        <v>0</v>
      </c>
      <c r="E19" s="144">
        <f>'soupis oceněný'!M147</f>
        <v>0</v>
      </c>
    </row>
    <row r="20" spans="1:5" s="2" customFormat="1" ht="11.25" hidden="1">
      <c r="A20" s="145" t="str">
        <f>'soupis oceněný'!D148</f>
        <v>711</v>
      </c>
      <c r="B20" s="2" t="str">
        <f>'soupis oceněný'!E148</f>
        <v>Izolace proti vodě, vlhkosti a plynům</v>
      </c>
      <c r="C20" s="146">
        <f>'soupis oceněný'!I148</f>
        <v>0</v>
      </c>
      <c r="D20" s="147">
        <f>'soupis oceněný'!K148</f>
        <v>0</v>
      </c>
      <c r="E20" s="147">
        <f>'soupis oceněný'!M148</f>
        <v>0</v>
      </c>
    </row>
    <row r="21" spans="1:5" s="2" customFormat="1" ht="11.25" hidden="1">
      <c r="A21" s="145" t="str">
        <f>'soupis oceněný'!D155</f>
        <v>725</v>
      </c>
      <c r="B21" s="2" t="str">
        <f>'soupis oceněný'!E155</f>
        <v>Zdravotechnika - zařizovací předměty</v>
      </c>
      <c r="C21" s="146">
        <f>'soupis oceněný'!I155</f>
        <v>0</v>
      </c>
      <c r="D21" s="147">
        <f>'soupis oceněný'!K155</f>
        <v>0</v>
      </c>
      <c r="E21" s="147">
        <f>'soupis oceněný'!M155</f>
        <v>0</v>
      </c>
    </row>
    <row r="22" spans="1:5" s="2" customFormat="1" ht="11.25" hidden="1">
      <c r="A22" s="145" t="str">
        <f>'soupis oceněný'!D165</f>
        <v>775</v>
      </c>
      <c r="B22" s="2" t="str">
        <f>'soupis oceněný'!E165</f>
        <v>Podlahy skládané</v>
      </c>
      <c r="C22" s="146">
        <f>'soupis oceněný'!I165</f>
        <v>0</v>
      </c>
      <c r="D22" s="147">
        <f>'soupis oceněný'!K165</f>
        <v>0</v>
      </c>
      <c r="E22" s="147">
        <f>'soupis oceněný'!M165</f>
        <v>0</v>
      </c>
    </row>
    <row r="23" spans="1:5" s="2" customFormat="1" ht="11.25" hidden="1">
      <c r="A23" s="145" t="str">
        <f>'soupis oceněný'!D201</f>
        <v>776</v>
      </c>
      <c r="B23" s="2" t="str">
        <f>'soupis oceněný'!E201</f>
        <v>Podlahy povlakové</v>
      </c>
      <c r="C23" s="146">
        <f>'soupis oceněný'!I201</f>
        <v>0</v>
      </c>
      <c r="D23" s="147">
        <f>'soupis oceněný'!K201</f>
        <v>0</v>
      </c>
      <c r="E23" s="147">
        <f>'soupis oceněný'!M201</f>
        <v>0</v>
      </c>
    </row>
    <row r="24" spans="1:5" s="2" customFormat="1" ht="11.25" hidden="1">
      <c r="A24" s="145" t="str">
        <f>'soupis oceněný'!D251</f>
        <v>781</v>
      </c>
      <c r="B24" s="2" t="str">
        <f>'soupis oceněný'!E251</f>
        <v>Dokončovací práce - obklady</v>
      </c>
      <c r="C24" s="146">
        <f>'soupis oceněný'!I251</f>
        <v>0</v>
      </c>
      <c r="D24" s="147">
        <f>'soupis oceněný'!K251</f>
        <v>0</v>
      </c>
      <c r="E24" s="147">
        <f>'soupis oceněný'!M251</f>
        <v>0</v>
      </c>
    </row>
    <row r="25" spans="1:5" s="2" customFormat="1" ht="11.25" hidden="1">
      <c r="A25" s="145" t="str">
        <f>'soupis oceněný'!D278</f>
        <v>784</v>
      </c>
      <c r="B25" s="2" t="str">
        <f>'soupis oceněný'!E278</f>
        <v>Dokončovací práce - malby a tapety</v>
      </c>
      <c r="C25" s="146">
        <f>'soupis oceněný'!I278</f>
        <v>0</v>
      </c>
      <c r="D25" s="147">
        <f>'soupis oceněný'!K278</f>
        <v>0</v>
      </c>
      <c r="E25" s="147">
        <f>'soupis oceněný'!M278</f>
        <v>0</v>
      </c>
    </row>
    <row r="26" spans="1:5" s="1" customFormat="1" ht="11.25">
      <c r="A26" s="142" t="str">
        <f>'soupis oceněný'!D320</f>
        <v>EL</v>
      </c>
      <c r="B26" s="1" t="s">
        <v>91</v>
      </c>
      <c r="C26" s="143">
        <f>'soupis oceněný'!I320</f>
        <v>0</v>
      </c>
      <c r="D26" s="144">
        <f>'soupis oceněný'!K154</f>
        <v>0</v>
      </c>
      <c r="E26" s="144">
        <f>'soupis oceněný'!M154</f>
        <v>0</v>
      </c>
    </row>
    <row r="27" spans="1:5" s="2" customFormat="1" ht="11.25">
      <c r="A27" s="145"/>
      <c r="B27" s="2" t="str">
        <f>'soupis oceněný'!E321</f>
        <v>Slaboproudé rozvody + příslušenství</v>
      </c>
      <c r="C27" s="146">
        <f>'soupis oceněný'!I321</f>
        <v>0</v>
      </c>
      <c r="D27" s="147"/>
      <c r="E27" s="147"/>
    </row>
    <row r="28" spans="1:5" s="2" customFormat="1" ht="11.25" hidden="1">
      <c r="A28" s="145"/>
      <c r="B28" s="2" t="str">
        <f>'soupis oceněný'!E338</f>
        <v>Silnoproudé rozvody + příslušenství</v>
      </c>
      <c r="C28" s="146">
        <f>'soupis oceněný'!I338</f>
        <v>0</v>
      </c>
      <c r="D28" s="147"/>
      <c r="E28" s="147"/>
    </row>
    <row r="29" spans="1:5" s="2" customFormat="1" ht="11.25" hidden="1">
      <c r="A29" s="145"/>
      <c r="B29" s="2" t="str">
        <f>'soupis oceněný'!E364</f>
        <v>Provozní osvětlení</v>
      </c>
      <c r="C29" s="146">
        <f>'soupis oceněný'!I364</f>
        <v>0</v>
      </c>
      <c r="D29" s="147"/>
      <c r="E29" s="147"/>
    </row>
    <row r="30" spans="1:5" s="2" customFormat="1" ht="11.25">
      <c r="A30" s="142" t="str">
        <f>'soupis oceněný'!D375</f>
        <v>AVT</v>
      </c>
      <c r="B30" s="1" t="s">
        <v>92</v>
      </c>
      <c r="C30" s="143">
        <f>'soupis oceněný'!I375</f>
        <v>0</v>
      </c>
      <c r="D30" s="147"/>
      <c r="E30" s="147"/>
    </row>
    <row r="31" spans="1:5" s="2" customFormat="1" ht="11.25">
      <c r="A31" s="145"/>
      <c r="B31" s="2" t="str">
        <f>'soupis oceněný'!E376</f>
        <v>Interaktivní tabule+ vizualizér</v>
      </c>
      <c r="C31" s="146">
        <f>'soupis oceněný'!I376</f>
        <v>0</v>
      </c>
      <c r="D31" s="147"/>
      <c r="E31" s="147"/>
    </row>
    <row r="32" spans="1:5" s="2" customFormat="1" ht="11.25">
      <c r="A32" s="145"/>
      <c r="B32" s="2" t="str">
        <f>'soupis oceněný'!E385</f>
        <v>Pracovní stanice + vybavení učebny přírodních věd</v>
      </c>
      <c r="C32" s="146">
        <f>'soupis oceněný'!I385</f>
        <v>0</v>
      </c>
      <c r="D32" s="147"/>
      <c r="E32" s="147"/>
    </row>
    <row r="33" spans="1:5" s="2" customFormat="1" ht="11.25" hidden="1">
      <c r="A33" s="145"/>
      <c r="B33" s="174" t="e">
        <f>#REF!</f>
        <v>#REF!</v>
      </c>
      <c r="C33" s="146" t="e">
        <f>#REF!</f>
        <v>#REF!</v>
      </c>
      <c r="D33" s="147"/>
      <c r="E33" s="147"/>
    </row>
    <row r="34" spans="1:5" s="2" customFormat="1" ht="11.25" hidden="1">
      <c r="A34" s="145"/>
      <c r="B34" s="174" t="e">
        <f>#REF!</f>
        <v>#REF!</v>
      </c>
      <c r="C34" s="146" t="e">
        <f>#REF!</f>
        <v>#REF!</v>
      </c>
      <c r="D34" s="147"/>
      <c r="E34" s="147"/>
    </row>
    <row r="35" spans="2:5" s="3" customFormat="1" ht="11.25">
      <c r="B35" s="3" t="s">
        <v>93</v>
      </c>
      <c r="C35" s="148">
        <f>'soupis oceněný'!I389</f>
        <v>0</v>
      </c>
      <c r="D35" s="149">
        <f>'soupis oceněný'!K389</f>
        <v>0</v>
      </c>
      <c r="E35" s="149">
        <f>'soupis oceněný'!M389</f>
        <v>0</v>
      </c>
    </row>
    <row r="38" ht="12.75">
      <c r="C38" s="188"/>
    </row>
    <row r="39" ht="12.75">
      <c r="C39" s="188"/>
    </row>
    <row r="40" ht="12.75">
      <c r="C40" s="188"/>
    </row>
    <row r="41" ht="12.75">
      <c r="C41" s="188"/>
    </row>
    <row r="43" ht="12.75">
      <c r="C43" s="188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3622047244095" right="1.1023622047244095" top="0.7874015748031497" bottom="0.7874015748031497" header="0.5118110236220472" footer="0.5118110236220472"/>
  <pageSetup errors="blank" fitToHeight="999" fitToWidth="1" horizontalDpi="8189" verticalDpi="8189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2"/>
  <sheetViews>
    <sheetView showGridLines="0" tabSelected="1" zoomScale="115" zoomScaleNormal="115" workbookViewId="0" topLeftCell="A1">
      <pane ySplit="13" topLeftCell="A384" activePane="bottomLeft" state="frozen"/>
      <selection pane="bottomLeft" activeCell="E393" sqref="E393"/>
    </sheetView>
  </sheetViews>
  <sheetFormatPr defaultColWidth="9.140625" defaultRowHeight="12.75"/>
  <cols>
    <col min="1" max="1" width="5.57421875" style="150" customWidth="1"/>
    <col min="2" max="2" width="4.421875" style="150" customWidth="1"/>
    <col min="3" max="3" width="4.7109375" style="150" customWidth="1"/>
    <col min="4" max="4" width="12.7109375" style="178" customWidth="1"/>
    <col min="5" max="5" width="55.57421875" style="150" customWidth="1"/>
    <col min="6" max="6" width="6.00390625" style="150" customWidth="1"/>
    <col min="7" max="7" width="9.8515625" style="150" customWidth="1"/>
    <col min="8" max="8" width="9.7109375" style="150" customWidth="1"/>
    <col min="9" max="9" width="13.57421875" style="150" customWidth="1"/>
    <col min="10" max="10" width="10.57421875" style="150" hidden="1" customWidth="1"/>
    <col min="11" max="11" width="10.8515625" style="150" hidden="1" customWidth="1"/>
    <col min="12" max="12" width="9.7109375" style="150" hidden="1" customWidth="1"/>
    <col min="13" max="13" width="11.57421875" style="150" hidden="1" customWidth="1"/>
    <col min="14" max="14" width="5.28125" style="150" customWidth="1"/>
    <col min="15" max="15" width="7.00390625" style="150" hidden="1" customWidth="1"/>
    <col min="16" max="16" width="7.28125" style="150" hidden="1" customWidth="1"/>
    <col min="17" max="17" width="9.140625" style="150" customWidth="1"/>
    <col min="18" max="19" width="9.140625" style="150" hidden="1" customWidth="1"/>
    <col min="20" max="20" width="18.7109375" style="150" hidden="1" customWidth="1"/>
    <col min="21" max="21" width="9.140625" style="232" customWidth="1"/>
    <col min="22" max="16384" width="9.140625" style="150" customWidth="1"/>
  </cols>
  <sheetData>
    <row r="1" spans="1:20" ht="15.75">
      <c r="A1" s="242" t="s">
        <v>94</v>
      </c>
      <c r="B1" s="151"/>
      <c r="C1" s="151"/>
      <c r="D1" s="176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2" customHeight="1">
      <c r="A2" s="125" t="s">
        <v>79</v>
      </c>
      <c r="B2" s="129"/>
      <c r="C2" s="245" t="str">
        <f>'Krycí list'!E5</f>
        <v>Rekonstrukce učebny fyziky a řešení bezbariérovosti budovy školy (výtah) - vybavení nábytkem</v>
      </c>
      <c r="D2" s="177"/>
      <c r="E2" s="153"/>
      <c r="F2" s="129"/>
      <c r="G2" s="129"/>
      <c r="H2" s="129"/>
      <c r="I2" s="129"/>
      <c r="J2" s="129"/>
      <c r="K2" s="12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2" customHeight="1">
      <c r="A3" s="125" t="s">
        <v>80</v>
      </c>
      <c r="B3" s="129"/>
      <c r="C3" s="260" t="str">
        <f>'Krycí list'!E7</f>
        <v>ZŠ T.G.M. v České Kamenici, Palackého 535, Česká Kamenice</v>
      </c>
      <c r="D3" s="259"/>
      <c r="E3" s="259"/>
      <c r="F3" s="129"/>
      <c r="G3" s="129"/>
      <c r="H3" s="129"/>
      <c r="I3" s="245"/>
      <c r="J3" s="153"/>
      <c r="K3" s="153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2" customHeight="1">
      <c r="A4" s="125" t="s">
        <v>81</v>
      </c>
      <c r="B4" s="129"/>
      <c r="C4" s="245" t="str">
        <f>'Krycí list'!E9</f>
        <v>NEOCENĚNÝ SOUPIS PRACÍ A DODÁVEK A SLUŽEB</v>
      </c>
      <c r="D4" s="177"/>
      <c r="E4" s="153"/>
      <c r="F4" s="129"/>
      <c r="G4" s="129"/>
      <c r="H4" s="129"/>
      <c r="I4" s="245"/>
      <c r="J4" s="153"/>
      <c r="K4" s="153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2" customHeight="1">
      <c r="A5" s="129" t="s">
        <v>95</v>
      </c>
      <c r="B5" s="129"/>
      <c r="C5" s="245" t="str">
        <f>'Krycí list'!P5</f>
        <v xml:space="preserve"> </v>
      </c>
      <c r="D5" s="177"/>
      <c r="E5" s="153"/>
      <c r="F5" s="129"/>
      <c r="G5" s="129"/>
      <c r="H5" s="129"/>
      <c r="I5" s="245"/>
      <c r="J5" s="153"/>
      <c r="K5" s="153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12" customHeight="1">
      <c r="A6" s="129"/>
      <c r="B6" s="129"/>
      <c r="C6" s="245"/>
      <c r="D6" s="177"/>
      <c r="E6" s="153"/>
      <c r="F6" s="129"/>
      <c r="G6" s="129"/>
      <c r="H6" s="129"/>
      <c r="I6" s="245"/>
      <c r="J6" s="153"/>
      <c r="K6" s="153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2" customHeight="1">
      <c r="A7" s="129" t="s">
        <v>83</v>
      </c>
      <c r="B7" s="129"/>
      <c r="C7" s="260" t="str">
        <f>'Krycí list'!E26</f>
        <v xml:space="preserve">Město Česká Kamenice, náměstí Míru 219, 407 21 </v>
      </c>
      <c r="D7" s="259"/>
      <c r="E7" s="259"/>
      <c r="F7" s="129"/>
      <c r="G7" s="129"/>
      <c r="H7" s="129"/>
      <c r="I7" s="245"/>
      <c r="J7" s="153"/>
      <c r="K7" s="153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2" customHeight="1">
      <c r="A8" s="129" t="s">
        <v>84</v>
      </c>
      <c r="B8" s="129"/>
      <c r="C8" s="260" t="str">
        <f>'Krycí list'!E28</f>
        <v xml:space="preserve"> </v>
      </c>
      <c r="D8" s="259"/>
      <c r="E8" s="153"/>
      <c r="F8" s="129"/>
      <c r="G8" s="129"/>
      <c r="H8" s="129"/>
      <c r="I8" s="245"/>
      <c r="J8" s="153"/>
      <c r="K8" s="153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2" customHeight="1">
      <c r="A9" s="129" t="s">
        <v>85</v>
      </c>
      <c r="B9" s="129"/>
      <c r="C9" s="258" t="str">
        <f>'Krycí list'!O31</f>
        <v>28.2.2020</v>
      </c>
      <c r="D9" s="259"/>
      <c r="E9" s="153"/>
      <c r="F9" s="129"/>
      <c r="G9" s="129"/>
      <c r="H9" s="129"/>
      <c r="I9" s="245"/>
      <c r="J9" s="153"/>
      <c r="K9" s="153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76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31.5" customHeight="1">
      <c r="A11" s="131" t="s">
        <v>96</v>
      </c>
      <c r="B11" s="132" t="s">
        <v>97</v>
      </c>
      <c r="C11" s="132" t="s">
        <v>98</v>
      </c>
      <c r="D11" s="132" t="s">
        <v>99</v>
      </c>
      <c r="E11" s="132" t="s">
        <v>100</v>
      </c>
      <c r="F11" s="132" t="s">
        <v>101</v>
      </c>
      <c r="G11" s="132" t="s">
        <v>102</v>
      </c>
      <c r="H11" s="132" t="s">
        <v>103</v>
      </c>
      <c r="I11" s="132" t="s">
        <v>104</v>
      </c>
      <c r="J11" s="132" t="s">
        <v>105</v>
      </c>
      <c r="K11" s="132" t="s">
        <v>89</v>
      </c>
      <c r="L11" s="132" t="s">
        <v>106</v>
      </c>
      <c r="M11" s="132" t="s">
        <v>107</v>
      </c>
      <c r="N11" s="132" t="s">
        <v>108</v>
      </c>
      <c r="O11" s="154" t="s">
        <v>109</v>
      </c>
      <c r="P11" s="155" t="s">
        <v>110</v>
      </c>
      <c r="Q11" s="132" t="s">
        <v>111</v>
      </c>
      <c r="R11" s="132"/>
      <c r="S11" s="132"/>
      <c r="T11" s="156" t="s">
        <v>112</v>
      </c>
      <c r="U11" s="233"/>
    </row>
    <row r="12" spans="1:21" ht="12.75">
      <c r="A12" s="135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/>
      <c r="K12" s="136"/>
      <c r="L12" s="136"/>
      <c r="M12" s="136"/>
      <c r="N12" s="136">
        <v>10</v>
      </c>
      <c r="O12" s="157">
        <v>11</v>
      </c>
      <c r="P12" s="158">
        <v>12</v>
      </c>
      <c r="Q12" s="136">
        <v>11</v>
      </c>
      <c r="R12" s="136"/>
      <c r="S12" s="136"/>
      <c r="T12" s="159">
        <v>11</v>
      </c>
      <c r="U12" s="233"/>
    </row>
    <row r="13" spans="1:20" ht="4.5" customHeight="1">
      <c r="A13" s="151"/>
      <c r="B13" s="151"/>
      <c r="C13" s="151"/>
      <c r="D13" s="176"/>
      <c r="E13" s="151"/>
      <c r="F13" s="151"/>
      <c r="G13" s="151"/>
      <c r="H13" s="151"/>
      <c r="I13" s="151"/>
      <c r="J13" s="151"/>
      <c r="K13" s="151"/>
      <c r="L13" s="151"/>
      <c r="M13" s="151"/>
      <c r="N13" s="160"/>
      <c r="O13" s="161"/>
      <c r="P13" s="162"/>
      <c r="Q13" s="160"/>
      <c r="R13" s="160"/>
      <c r="S13" s="160"/>
      <c r="T13" s="160"/>
    </row>
    <row r="14" spans="1:21" s="1" customFormat="1" ht="18.75" customHeight="1" hidden="1">
      <c r="A14" s="210"/>
      <c r="B14" s="211" t="s">
        <v>63</v>
      </c>
      <c r="C14" s="210"/>
      <c r="D14" s="212" t="s">
        <v>43</v>
      </c>
      <c r="E14" s="210" t="s">
        <v>113</v>
      </c>
      <c r="F14" s="210"/>
      <c r="G14" s="210"/>
      <c r="H14" s="210"/>
      <c r="I14" s="213">
        <f>I15+I30+I127+I139</f>
        <v>0</v>
      </c>
      <c r="J14" s="163"/>
      <c r="K14" s="164">
        <f>K15+K30+K127+K139</f>
        <v>0</v>
      </c>
      <c r="L14" s="163"/>
      <c r="M14" s="164">
        <f>M15+M30+M127+M139</f>
        <v>0</v>
      </c>
      <c r="N14" s="163"/>
      <c r="P14" s="1" t="s">
        <v>114</v>
      </c>
      <c r="U14" s="185"/>
    </row>
    <row r="15" spans="1:21" s="2" customFormat="1" ht="18.75" customHeight="1" hidden="1">
      <c r="A15" s="201"/>
      <c r="B15" s="202" t="s">
        <v>63</v>
      </c>
      <c r="C15" s="201"/>
      <c r="D15" s="203" t="s">
        <v>115</v>
      </c>
      <c r="E15" s="201" t="s">
        <v>116</v>
      </c>
      <c r="F15" s="201"/>
      <c r="G15" s="223"/>
      <c r="H15" s="223"/>
      <c r="I15" s="205">
        <f>SUM(I16:I29)</f>
        <v>0</v>
      </c>
      <c r="K15" s="147">
        <f>SUM(K16:K28)</f>
        <v>0</v>
      </c>
      <c r="M15" s="147">
        <f>SUM(M16:M28)</f>
        <v>0</v>
      </c>
      <c r="P15" s="2" t="s">
        <v>117</v>
      </c>
      <c r="U15" s="201"/>
    </row>
    <row r="16" spans="1:21" s="4" customFormat="1" ht="11.25" customHeight="1" hidden="1">
      <c r="A16" s="179">
        <v>1</v>
      </c>
      <c r="B16" s="179" t="s">
        <v>118</v>
      </c>
      <c r="C16" s="179" t="s">
        <v>119</v>
      </c>
      <c r="D16" s="180" t="s">
        <v>120</v>
      </c>
      <c r="E16" s="173" t="s">
        <v>121</v>
      </c>
      <c r="F16" s="179" t="s">
        <v>122</v>
      </c>
      <c r="G16" s="224"/>
      <c r="H16" s="225">
        <v>363</v>
      </c>
      <c r="I16" s="182">
        <f aca="true" t="shared" si="0" ref="I16:I29">ROUND(G16*H16,2)</f>
        <v>0</v>
      </c>
      <c r="J16" s="166">
        <v>0.04</v>
      </c>
      <c r="K16" s="165">
        <f aca="true" t="shared" si="1" ref="K16:K28">G16*J16</f>
        <v>0</v>
      </c>
      <c r="L16" s="166">
        <v>0</v>
      </c>
      <c r="M16" s="165">
        <f aca="true" t="shared" si="2" ref="M16:M28">G16*L16</f>
        <v>0</v>
      </c>
      <c r="N16" s="167">
        <v>21</v>
      </c>
      <c r="O16" s="168">
        <v>4</v>
      </c>
      <c r="P16" s="4" t="s">
        <v>123</v>
      </c>
      <c r="Q16" s="216">
        <f>I16+((I16/100)*N16)</f>
        <v>0</v>
      </c>
      <c r="U16" s="215"/>
    </row>
    <row r="17" spans="1:21" s="4" customFormat="1" ht="11.25" customHeight="1" hidden="1">
      <c r="A17" s="179">
        <v>2</v>
      </c>
      <c r="B17" s="179" t="s">
        <v>118</v>
      </c>
      <c r="C17" s="179" t="s">
        <v>119</v>
      </c>
      <c r="D17" s="180" t="s">
        <v>124</v>
      </c>
      <c r="E17" s="173" t="s">
        <v>125</v>
      </c>
      <c r="F17" s="179" t="s">
        <v>122</v>
      </c>
      <c r="G17" s="224"/>
      <c r="H17" s="225">
        <v>827</v>
      </c>
      <c r="I17" s="182">
        <f t="shared" si="0"/>
        <v>0</v>
      </c>
      <c r="J17" s="166">
        <v>0.04153</v>
      </c>
      <c r="K17" s="165">
        <f t="shared" si="1"/>
        <v>0</v>
      </c>
      <c r="L17" s="166">
        <v>0</v>
      </c>
      <c r="M17" s="165">
        <f t="shared" si="2"/>
        <v>0</v>
      </c>
      <c r="N17" s="167">
        <v>21</v>
      </c>
      <c r="O17" s="168">
        <v>4</v>
      </c>
      <c r="P17" s="4" t="s">
        <v>123</v>
      </c>
      <c r="Q17" s="216">
        <f aca="true" t="shared" si="3" ref="Q17:Q81">I17+((I17/100)*N17)</f>
        <v>0</v>
      </c>
      <c r="U17" s="215"/>
    </row>
    <row r="18" spans="1:21" s="4" customFormat="1" ht="11.25" customHeight="1" hidden="1">
      <c r="A18" s="179">
        <v>3</v>
      </c>
      <c r="B18" s="179" t="s">
        <v>118</v>
      </c>
      <c r="C18" s="179" t="s">
        <v>119</v>
      </c>
      <c r="D18" s="180" t="s">
        <v>126</v>
      </c>
      <c r="E18" s="173" t="s">
        <v>127</v>
      </c>
      <c r="F18" s="179" t="s">
        <v>122</v>
      </c>
      <c r="G18" s="224"/>
      <c r="H18" s="225">
        <v>680</v>
      </c>
      <c r="I18" s="182">
        <f t="shared" si="0"/>
        <v>0</v>
      </c>
      <c r="J18" s="166">
        <v>0.04153</v>
      </c>
      <c r="K18" s="165">
        <f t="shared" si="1"/>
        <v>0</v>
      </c>
      <c r="L18" s="166">
        <v>0</v>
      </c>
      <c r="M18" s="165">
        <f t="shared" si="2"/>
        <v>0</v>
      </c>
      <c r="N18" s="167">
        <v>21</v>
      </c>
      <c r="O18" s="168">
        <v>4</v>
      </c>
      <c r="P18" s="4" t="s">
        <v>123</v>
      </c>
      <c r="Q18" s="216">
        <f t="shared" si="3"/>
        <v>0</v>
      </c>
      <c r="U18" s="215"/>
    </row>
    <row r="19" spans="1:21" s="4" customFormat="1" ht="11.25" customHeight="1" hidden="1">
      <c r="A19" s="179">
        <v>4</v>
      </c>
      <c r="B19" s="179" t="s">
        <v>118</v>
      </c>
      <c r="C19" s="179" t="s">
        <v>119</v>
      </c>
      <c r="D19" s="180" t="s">
        <v>128</v>
      </c>
      <c r="E19" s="173" t="s">
        <v>129</v>
      </c>
      <c r="F19" s="179" t="s">
        <v>122</v>
      </c>
      <c r="G19" s="224"/>
      <c r="H19" s="225">
        <v>606</v>
      </c>
      <c r="I19" s="182">
        <f t="shared" si="0"/>
        <v>0</v>
      </c>
      <c r="J19" s="166">
        <v>0.04153</v>
      </c>
      <c r="K19" s="165">
        <f t="shared" si="1"/>
        <v>0</v>
      </c>
      <c r="L19" s="166">
        <v>0</v>
      </c>
      <c r="M19" s="165">
        <f t="shared" si="2"/>
        <v>0</v>
      </c>
      <c r="N19" s="167">
        <v>21</v>
      </c>
      <c r="O19" s="168">
        <v>4</v>
      </c>
      <c r="P19" s="4" t="s">
        <v>123</v>
      </c>
      <c r="Q19" s="216">
        <f t="shared" si="3"/>
        <v>0</v>
      </c>
      <c r="U19" s="215"/>
    </row>
    <row r="20" spans="1:21" s="4" customFormat="1" ht="11.25" customHeight="1" hidden="1">
      <c r="A20" s="179">
        <v>3</v>
      </c>
      <c r="B20" s="179" t="s">
        <v>118</v>
      </c>
      <c r="C20" s="179" t="s">
        <v>119</v>
      </c>
      <c r="D20" s="180" t="s">
        <v>130</v>
      </c>
      <c r="E20" s="173" t="s">
        <v>131</v>
      </c>
      <c r="F20" s="179" t="s">
        <v>122</v>
      </c>
      <c r="G20" s="224"/>
      <c r="H20" s="225">
        <v>322</v>
      </c>
      <c r="I20" s="182">
        <f t="shared" si="0"/>
        <v>0</v>
      </c>
      <c r="J20" s="166">
        <v>0.04</v>
      </c>
      <c r="K20" s="165">
        <f t="shared" si="1"/>
        <v>0</v>
      </c>
      <c r="L20" s="166">
        <v>0</v>
      </c>
      <c r="M20" s="165">
        <f t="shared" si="2"/>
        <v>0</v>
      </c>
      <c r="N20" s="167">
        <v>21</v>
      </c>
      <c r="O20" s="168">
        <v>4</v>
      </c>
      <c r="P20" s="4" t="s">
        <v>123</v>
      </c>
      <c r="Q20" s="216">
        <f t="shared" si="3"/>
        <v>0</v>
      </c>
      <c r="U20" s="215"/>
    </row>
    <row r="21" spans="1:21" s="4" customFormat="1" ht="22.5" customHeight="1" hidden="1">
      <c r="A21" s="179">
        <v>6</v>
      </c>
      <c r="B21" s="179" t="s">
        <v>118</v>
      </c>
      <c r="C21" s="179" t="s">
        <v>132</v>
      </c>
      <c r="D21" s="180" t="s">
        <v>133</v>
      </c>
      <c r="E21" s="173" t="s">
        <v>134</v>
      </c>
      <c r="F21" s="179" t="s">
        <v>122</v>
      </c>
      <c r="G21" s="224"/>
      <c r="H21" s="225">
        <v>177</v>
      </c>
      <c r="I21" s="182">
        <f t="shared" si="0"/>
        <v>0</v>
      </c>
      <c r="J21" s="166">
        <v>0.0154</v>
      </c>
      <c r="K21" s="165">
        <f t="shared" si="1"/>
        <v>0</v>
      </c>
      <c r="L21" s="166">
        <v>0</v>
      </c>
      <c r="M21" s="165">
        <f t="shared" si="2"/>
        <v>0</v>
      </c>
      <c r="N21" s="167">
        <v>21</v>
      </c>
      <c r="O21" s="168">
        <v>4</v>
      </c>
      <c r="P21" s="4" t="s">
        <v>123</v>
      </c>
      <c r="Q21" s="216">
        <f t="shared" si="3"/>
        <v>0</v>
      </c>
      <c r="U21" s="215"/>
    </row>
    <row r="22" spans="1:21" s="4" customFormat="1" ht="11.25" customHeight="1" hidden="1">
      <c r="A22" s="179">
        <v>4</v>
      </c>
      <c r="B22" s="179" t="s">
        <v>118</v>
      </c>
      <c r="C22" s="179" t="s">
        <v>119</v>
      </c>
      <c r="D22" s="180" t="s">
        <v>135</v>
      </c>
      <c r="E22" s="173" t="s">
        <v>136</v>
      </c>
      <c r="F22" s="179" t="s">
        <v>122</v>
      </c>
      <c r="G22" s="224"/>
      <c r="H22" s="225">
        <v>689</v>
      </c>
      <c r="I22" s="182">
        <f t="shared" si="0"/>
        <v>0</v>
      </c>
      <c r="J22" s="166">
        <v>0.04153</v>
      </c>
      <c r="K22" s="165">
        <f t="shared" si="1"/>
        <v>0</v>
      </c>
      <c r="L22" s="166">
        <v>0</v>
      </c>
      <c r="M22" s="165">
        <f t="shared" si="2"/>
        <v>0</v>
      </c>
      <c r="N22" s="167">
        <v>21</v>
      </c>
      <c r="O22" s="168">
        <v>4</v>
      </c>
      <c r="P22" s="4" t="s">
        <v>123</v>
      </c>
      <c r="Q22" s="216">
        <f t="shared" si="3"/>
        <v>0</v>
      </c>
      <c r="U22" s="215"/>
    </row>
    <row r="23" spans="1:21" s="4" customFormat="1" ht="11.25" customHeight="1" hidden="1">
      <c r="A23" s="179">
        <v>8</v>
      </c>
      <c r="B23" s="179" t="s">
        <v>118</v>
      </c>
      <c r="C23" s="179" t="s">
        <v>119</v>
      </c>
      <c r="D23" s="180" t="s">
        <v>137</v>
      </c>
      <c r="E23" s="173" t="s">
        <v>138</v>
      </c>
      <c r="F23" s="179" t="s">
        <v>122</v>
      </c>
      <c r="G23" s="224"/>
      <c r="H23" s="225">
        <v>574</v>
      </c>
      <c r="I23" s="182">
        <f t="shared" si="0"/>
        <v>0</v>
      </c>
      <c r="J23" s="166">
        <v>0.04153</v>
      </c>
      <c r="K23" s="165">
        <f t="shared" si="1"/>
        <v>0</v>
      </c>
      <c r="L23" s="166">
        <v>0</v>
      </c>
      <c r="M23" s="165">
        <f t="shared" si="2"/>
        <v>0</v>
      </c>
      <c r="N23" s="167">
        <v>21</v>
      </c>
      <c r="O23" s="168">
        <v>4</v>
      </c>
      <c r="P23" s="4" t="s">
        <v>123</v>
      </c>
      <c r="Q23" s="216">
        <f t="shared" si="3"/>
        <v>0</v>
      </c>
      <c r="U23" s="215"/>
    </row>
    <row r="24" spans="1:21" s="4" customFormat="1" ht="11.25" customHeight="1" hidden="1">
      <c r="A24" s="179">
        <v>9</v>
      </c>
      <c r="B24" s="179" t="s">
        <v>118</v>
      </c>
      <c r="C24" s="179" t="s">
        <v>119</v>
      </c>
      <c r="D24" s="180" t="s">
        <v>139</v>
      </c>
      <c r="E24" s="173" t="s">
        <v>140</v>
      </c>
      <c r="F24" s="179" t="s">
        <v>122</v>
      </c>
      <c r="G24" s="224"/>
      <c r="H24" s="225">
        <v>517</v>
      </c>
      <c r="I24" s="182">
        <f t="shared" si="0"/>
        <v>0</v>
      </c>
      <c r="J24" s="166">
        <v>0.04153</v>
      </c>
      <c r="K24" s="165">
        <f t="shared" si="1"/>
        <v>0</v>
      </c>
      <c r="L24" s="166">
        <v>0</v>
      </c>
      <c r="M24" s="165">
        <f t="shared" si="2"/>
        <v>0</v>
      </c>
      <c r="N24" s="167">
        <v>21</v>
      </c>
      <c r="O24" s="168">
        <v>4</v>
      </c>
      <c r="P24" s="4" t="s">
        <v>123</v>
      </c>
      <c r="Q24" s="216">
        <f t="shared" si="3"/>
        <v>0</v>
      </c>
      <c r="U24" s="215"/>
    </row>
    <row r="25" spans="1:21" s="4" customFormat="1" ht="22.5" customHeight="1" hidden="1">
      <c r="A25" s="179">
        <v>10</v>
      </c>
      <c r="B25" s="179" t="s">
        <v>118</v>
      </c>
      <c r="C25" s="179" t="s">
        <v>119</v>
      </c>
      <c r="D25" s="180" t="s">
        <v>141</v>
      </c>
      <c r="E25" s="173" t="s">
        <v>142</v>
      </c>
      <c r="F25" s="179" t="s">
        <v>143</v>
      </c>
      <c r="G25" s="224"/>
      <c r="H25" s="225">
        <v>342</v>
      </c>
      <c r="I25" s="182">
        <f t="shared" si="0"/>
        <v>0</v>
      </c>
      <c r="J25" s="166">
        <v>0.0382</v>
      </c>
      <c r="K25" s="165">
        <f t="shared" si="1"/>
        <v>0</v>
      </c>
      <c r="L25" s="166">
        <v>0</v>
      </c>
      <c r="M25" s="165">
        <f t="shared" si="2"/>
        <v>0</v>
      </c>
      <c r="N25" s="167">
        <v>21</v>
      </c>
      <c r="O25" s="168">
        <v>4</v>
      </c>
      <c r="P25" s="4" t="s">
        <v>123</v>
      </c>
      <c r="Q25" s="216">
        <f t="shared" si="3"/>
        <v>0</v>
      </c>
      <c r="U25" s="215"/>
    </row>
    <row r="26" spans="1:21" s="4" customFormat="1" ht="21.75" customHeight="1" hidden="1">
      <c r="A26" s="179">
        <v>5</v>
      </c>
      <c r="B26" s="179" t="s">
        <v>118</v>
      </c>
      <c r="C26" s="179" t="s">
        <v>119</v>
      </c>
      <c r="D26" s="180" t="s">
        <v>144</v>
      </c>
      <c r="E26" s="173" t="s">
        <v>145</v>
      </c>
      <c r="F26" s="179" t="s">
        <v>143</v>
      </c>
      <c r="G26" s="224"/>
      <c r="H26" s="225">
        <v>1230</v>
      </c>
      <c r="I26" s="182">
        <f t="shared" si="0"/>
        <v>0</v>
      </c>
      <c r="J26" s="166">
        <v>0.147</v>
      </c>
      <c r="K26" s="165">
        <f t="shared" si="1"/>
        <v>0</v>
      </c>
      <c r="L26" s="166">
        <v>0</v>
      </c>
      <c r="M26" s="165">
        <f t="shared" si="2"/>
        <v>0</v>
      </c>
      <c r="N26" s="167">
        <v>21</v>
      </c>
      <c r="O26" s="168">
        <v>4</v>
      </c>
      <c r="P26" s="4" t="s">
        <v>123</v>
      </c>
      <c r="Q26" s="216">
        <f t="shared" si="3"/>
        <v>0</v>
      </c>
      <c r="U26" s="215"/>
    </row>
    <row r="27" spans="1:21" s="4" customFormat="1" ht="11.25" customHeight="1" hidden="1">
      <c r="A27" s="179">
        <v>6</v>
      </c>
      <c r="B27" s="179" t="s">
        <v>118</v>
      </c>
      <c r="C27" s="179" t="s">
        <v>132</v>
      </c>
      <c r="D27" s="180" t="s">
        <v>146</v>
      </c>
      <c r="E27" s="173" t="s">
        <v>147</v>
      </c>
      <c r="F27" s="179" t="s">
        <v>122</v>
      </c>
      <c r="G27" s="224"/>
      <c r="H27" s="225">
        <v>22.2</v>
      </c>
      <c r="I27" s="182">
        <f t="shared" si="0"/>
        <v>0</v>
      </c>
      <c r="J27" s="166">
        <v>0.00012</v>
      </c>
      <c r="K27" s="165">
        <f t="shared" si="1"/>
        <v>0</v>
      </c>
      <c r="L27" s="166">
        <v>0</v>
      </c>
      <c r="M27" s="165">
        <f t="shared" si="2"/>
        <v>0</v>
      </c>
      <c r="N27" s="167">
        <v>21</v>
      </c>
      <c r="O27" s="168">
        <v>4</v>
      </c>
      <c r="P27" s="4" t="s">
        <v>123</v>
      </c>
      <c r="Q27" s="216">
        <f t="shared" si="3"/>
        <v>0</v>
      </c>
      <c r="U27" s="215"/>
    </row>
    <row r="28" spans="1:21" s="4" customFormat="1" ht="11.25" customHeight="1" hidden="1">
      <c r="A28" s="179">
        <v>7</v>
      </c>
      <c r="B28" s="179" t="s">
        <v>118</v>
      </c>
      <c r="C28" s="179" t="s">
        <v>132</v>
      </c>
      <c r="D28" s="180" t="s">
        <v>148</v>
      </c>
      <c r="E28" s="173" t="s">
        <v>149</v>
      </c>
      <c r="F28" s="179" t="s">
        <v>122</v>
      </c>
      <c r="G28" s="224"/>
      <c r="H28" s="225">
        <v>44.7</v>
      </c>
      <c r="I28" s="182">
        <f t="shared" si="0"/>
        <v>0</v>
      </c>
      <c r="J28" s="166">
        <v>0.00024</v>
      </c>
      <c r="K28" s="165">
        <f t="shared" si="1"/>
        <v>0</v>
      </c>
      <c r="L28" s="166">
        <v>0</v>
      </c>
      <c r="M28" s="165">
        <f t="shared" si="2"/>
        <v>0</v>
      </c>
      <c r="N28" s="167">
        <v>21</v>
      </c>
      <c r="O28" s="168">
        <v>4</v>
      </c>
      <c r="P28" s="4" t="s">
        <v>123</v>
      </c>
      <c r="Q28" s="216">
        <f t="shared" si="3"/>
        <v>0</v>
      </c>
      <c r="U28" s="215"/>
    </row>
    <row r="29" spans="1:21" s="4" customFormat="1" ht="22.5" customHeight="1" hidden="1">
      <c r="A29" s="179">
        <v>8</v>
      </c>
      <c r="B29" s="179" t="s">
        <v>118</v>
      </c>
      <c r="C29" s="179" t="s">
        <v>119</v>
      </c>
      <c r="D29" s="180" t="s">
        <v>150</v>
      </c>
      <c r="E29" s="173" t="s">
        <v>151</v>
      </c>
      <c r="F29" s="179" t="s">
        <v>143</v>
      </c>
      <c r="G29" s="224"/>
      <c r="H29" s="225">
        <v>73.7</v>
      </c>
      <c r="I29" s="182">
        <f t="shared" si="0"/>
        <v>0</v>
      </c>
      <c r="J29" s="166"/>
      <c r="K29" s="165"/>
      <c r="L29" s="166"/>
      <c r="M29" s="165"/>
      <c r="N29" s="167">
        <v>21</v>
      </c>
      <c r="O29" s="168">
        <v>4</v>
      </c>
      <c r="P29" s="4" t="s">
        <v>123</v>
      </c>
      <c r="Q29" s="216">
        <f t="shared" si="3"/>
        <v>0</v>
      </c>
      <c r="U29" s="215"/>
    </row>
    <row r="30" spans="1:21" s="2" customFormat="1" ht="18.75" customHeight="1" hidden="1">
      <c r="A30" s="201"/>
      <c r="B30" s="202" t="s">
        <v>63</v>
      </c>
      <c r="C30" s="201"/>
      <c r="D30" s="203" t="s">
        <v>152</v>
      </c>
      <c r="E30" s="201" t="s">
        <v>153</v>
      </c>
      <c r="F30" s="201"/>
      <c r="G30" s="223"/>
      <c r="H30" s="223"/>
      <c r="I30" s="205">
        <f>SUM(I37:I126)</f>
        <v>0</v>
      </c>
      <c r="K30" s="147">
        <f>SUM(K31:K124)</f>
        <v>0</v>
      </c>
      <c r="M30" s="147">
        <f>SUM(M31:M124)</f>
        <v>0</v>
      </c>
      <c r="P30" s="2" t="s">
        <v>117</v>
      </c>
      <c r="Q30" s="216"/>
      <c r="U30" s="201"/>
    </row>
    <row r="31" spans="1:21" s="4" customFormat="1" ht="22.5" customHeight="1" hidden="1">
      <c r="A31" s="179">
        <v>14</v>
      </c>
      <c r="B31" s="179" t="s">
        <v>118</v>
      </c>
      <c r="C31" s="179" t="s">
        <v>119</v>
      </c>
      <c r="D31" s="180" t="s">
        <v>154</v>
      </c>
      <c r="E31" s="173" t="s">
        <v>155</v>
      </c>
      <c r="F31" s="179" t="s">
        <v>122</v>
      </c>
      <c r="G31" s="224"/>
      <c r="H31" s="225">
        <v>31.4</v>
      </c>
      <c r="I31" s="182">
        <f aca="true" t="shared" si="4" ref="I31:I62">ROUND(G31*H31,2)</f>
        <v>0</v>
      </c>
      <c r="J31" s="166">
        <v>1E-05</v>
      </c>
      <c r="K31" s="165">
        <f aca="true" t="shared" si="5" ref="K31:K62">G31*J31</f>
        <v>0</v>
      </c>
      <c r="L31" s="166">
        <v>0</v>
      </c>
      <c r="M31" s="165">
        <f aca="true" t="shared" si="6" ref="M31:M62">G31*L31</f>
        <v>0</v>
      </c>
      <c r="N31" s="167">
        <v>21</v>
      </c>
      <c r="O31" s="168">
        <v>4</v>
      </c>
      <c r="P31" s="4" t="s">
        <v>123</v>
      </c>
      <c r="Q31" s="216">
        <f t="shared" si="3"/>
        <v>0</v>
      </c>
      <c r="U31" s="215"/>
    </row>
    <row r="32" spans="1:21" s="4" customFormat="1" ht="22.5" customHeight="1" hidden="1">
      <c r="A32" s="179">
        <v>15</v>
      </c>
      <c r="B32" s="179" t="s">
        <v>118</v>
      </c>
      <c r="C32" s="179" t="s">
        <v>119</v>
      </c>
      <c r="D32" s="180" t="s">
        <v>156</v>
      </c>
      <c r="E32" s="173" t="s">
        <v>157</v>
      </c>
      <c r="F32" s="179" t="s">
        <v>122</v>
      </c>
      <c r="G32" s="224"/>
      <c r="H32" s="225">
        <v>23.8</v>
      </c>
      <c r="I32" s="182">
        <f t="shared" si="4"/>
        <v>0</v>
      </c>
      <c r="J32" s="166">
        <v>1E-05</v>
      </c>
      <c r="K32" s="165">
        <f t="shared" si="5"/>
        <v>0</v>
      </c>
      <c r="L32" s="166">
        <v>0</v>
      </c>
      <c r="M32" s="165">
        <f t="shared" si="6"/>
        <v>0</v>
      </c>
      <c r="N32" s="167">
        <v>21</v>
      </c>
      <c r="O32" s="168">
        <v>4</v>
      </c>
      <c r="P32" s="4" t="s">
        <v>123</v>
      </c>
      <c r="Q32" s="216">
        <f t="shared" si="3"/>
        <v>0</v>
      </c>
      <c r="U32" s="215"/>
    </row>
    <row r="33" spans="1:21" s="4" customFormat="1" ht="22.5" customHeight="1" hidden="1">
      <c r="A33" s="179">
        <v>16</v>
      </c>
      <c r="B33" s="179" t="s">
        <v>118</v>
      </c>
      <c r="C33" s="179" t="s">
        <v>119</v>
      </c>
      <c r="D33" s="180" t="s">
        <v>158</v>
      </c>
      <c r="E33" s="173" t="s">
        <v>159</v>
      </c>
      <c r="F33" s="179" t="s">
        <v>122</v>
      </c>
      <c r="G33" s="224"/>
      <c r="H33" s="225">
        <v>19.1</v>
      </c>
      <c r="I33" s="182">
        <f t="shared" si="4"/>
        <v>0</v>
      </c>
      <c r="J33" s="166">
        <v>1E-05</v>
      </c>
      <c r="K33" s="165">
        <f t="shared" si="5"/>
        <v>0</v>
      </c>
      <c r="L33" s="166">
        <v>0</v>
      </c>
      <c r="M33" s="165">
        <f t="shared" si="6"/>
        <v>0</v>
      </c>
      <c r="N33" s="167">
        <v>21</v>
      </c>
      <c r="O33" s="168">
        <v>4</v>
      </c>
      <c r="P33" s="4" t="s">
        <v>123</v>
      </c>
      <c r="Q33" s="216">
        <f t="shared" si="3"/>
        <v>0</v>
      </c>
      <c r="U33" s="215"/>
    </row>
    <row r="34" spans="1:21" s="4" customFormat="1" ht="22.5" customHeight="1" hidden="1">
      <c r="A34" s="179">
        <v>17</v>
      </c>
      <c r="B34" s="179" t="s">
        <v>118</v>
      </c>
      <c r="C34" s="179" t="s">
        <v>119</v>
      </c>
      <c r="D34" s="180" t="s">
        <v>160</v>
      </c>
      <c r="E34" s="173" t="s">
        <v>161</v>
      </c>
      <c r="F34" s="179" t="s">
        <v>122</v>
      </c>
      <c r="G34" s="224"/>
      <c r="H34" s="225">
        <v>14.3</v>
      </c>
      <c r="I34" s="182">
        <f t="shared" si="4"/>
        <v>0</v>
      </c>
      <c r="J34" s="166">
        <v>1E-05</v>
      </c>
      <c r="K34" s="165">
        <f t="shared" si="5"/>
        <v>0</v>
      </c>
      <c r="L34" s="166">
        <v>0</v>
      </c>
      <c r="M34" s="165">
        <f t="shared" si="6"/>
        <v>0</v>
      </c>
      <c r="N34" s="167">
        <v>21</v>
      </c>
      <c r="O34" s="168">
        <v>4</v>
      </c>
      <c r="P34" s="4" t="s">
        <v>123</v>
      </c>
      <c r="Q34" s="216">
        <f t="shared" si="3"/>
        <v>0</v>
      </c>
      <c r="U34" s="215"/>
    </row>
    <row r="35" spans="1:21" s="4" customFormat="1" ht="22.5" customHeight="1" hidden="1">
      <c r="A35" s="179">
        <v>18</v>
      </c>
      <c r="B35" s="179" t="s">
        <v>118</v>
      </c>
      <c r="C35" s="179" t="s">
        <v>119</v>
      </c>
      <c r="D35" s="180" t="s">
        <v>162</v>
      </c>
      <c r="E35" s="173" t="s">
        <v>163</v>
      </c>
      <c r="F35" s="179" t="s">
        <v>122</v>
      </c>
      <c r="G35" s="224"/>
      <c r="H35" s="225">
        <v>44.7</v>
      </c>
      <c r="I35" s="182">
        <f t="shared" si="4"/>
        <v>0</v>
      </c>
      <c r="J35" s="166">
        <v>2E-05</v>
      </c>
      <c r="K35" s="165">
        <f t="shared" si="5"/>
        <v>0</v>
      </c>
      <c r="L35" s="166">
        <v>0</v>
      </c>
      <c r="M35" s="165">
        <f t="shared" si="6"/>
        <v>0</v>
      </c>
      <c r="N35" s="167">
        <v>21</v>
      </c>
      <c r="O35" s="168">
        <v>4</v>
      </c>
      <c r="P35" s="4" t="s">
        <v>123</v>
      </c>
      <c r="Q35" s="216">
        <f t="shared" si="3"/>
        <v>0</v>
      </c>
      <c r="U35" s="215"/>
    </row>
    <row r="36" spans="1:21" s="4" customFormat="1" ht="22.5" customHeight="1" hidden="1">
      <c r="A36" s="179">
        <v>19</v>
      </c>
      <c r="B36" s="179" t="s">
        <v>118</v>
      </c>
      <c r="C36" s="179" t="s">
        <v>119</v>
      </c>
      <c r="D36" s="180" t="s">
        <v>164</v>
      </c>
      <c r="E36" s="173" t="s">
        <v>165</v>
      </c>
      <c r="F36" s="179" t="s">
        <v>122</v>
      </c>
      <c r="G36" s="224"/>
      <c r="H36" s="225">
        <v>31</v>
      </c>
      <c r="I36" s="182">
        <f t="shared" si="4"/>
        <v>0</v>
      </c>
      <c r="J36" s="166">
        <v>2E-05</v>
      </c>
      <c r="K36" s="165">
        <f t="shared" si="5"/>
        <v>0</v>
      </c>
      <c r="L36" s="166">
        <v>0</v>
      </c>
      <c r="M36" s="165">
        <f t="shared" si="6"/>
        <v>0</v>
      </c>
      <c r="N36" s="167">
        <v>21</v>
      </c>
      <c r="O36" s="168">
        <v>4</v>
      </c>
      <c r="P36" s="4" t="s">
        <v>123</v>
      </c>
      <c r="Q36" s="216">
        <f t="shared" si="3"/>
        <v>0</v>
      </c>
      <c r="U36" s="215"/>
    </row>
    <row r="37" spans="1:21" s="4" customFormat="1" ht="22.5" customHeight="1" hidden="1">
      <c r="A37" s="179">
        <v>9</v>
      </c>
      <c r="B37" s="179" t="s">
        <v>118</v>
      </c>
      <c r="C37" s="179" t="s">
        <v>119</v>
      </c>
      <c r="D37" s="180" t="s">
        <v>166</v>
      </c>
      <c r="E37" s="173" t="s">
        <v>167</v>
      </c>
      <c r="F37" s="179" t="s">
        <v>122</v>
      </c>
      <c r="G37" s="224"/>
      <c r="H37" s="225">
        <v>24.6</v>
      </c>
      <c r="I37" s="182">
        <f t="shared" si="4"/>
        <v>0</v>
      </c>
      <c r="J37" s="166">
        <v>2E-05</v>
      </c>
      <c r="K37" s="165">
        <f t="shared" si="5"/>
        <v>0</v>
      </c>
      <c r="L37" s="166">
        <v>0</v>
      </c>
      <c r="M37" s="165">
        <f t="shared" si="6"/>
        <v>0</v>
      </c>
      <c r="N37" s="167">
        <v>21</v>
      </c>
      <c r="O37" s="168">
        <v>4</v>
      </c>
      <c r="P37" s="4" t="s">
        <v>123</v>
      </c>
      <c r="Q37" s="216">
        <f t="shared" si="3"/>
        <v>0</v>
      </c>
      <c r="U37" s="215"/>
    </row>
    <row r="38" spans="1:21" s="4" customFormat="1" ht="22.5" customHeight="1" hidden="1">
      <c r="A38" s="179">
        <v>21</v>
      </c>
      <c r="B38" s="179" t="s">
        <v>118</v>
      </c>
      <c r="C38" s="179" t="s">
        <v>119</v>
      </c>
      <c r="D38" s="180" t="s">
        <v>168</v>
      </c>
      <c r="E38" s="173" t="s">
        <v>169</v>
      </c>
      <c r="F38" s="179" t="s">
        <v>122</v>
      </c>
      <c r="G38" s="224"/>
      <c r="H38" s="225">
        <v>18.5</v>
      </c>
      <c r="I38" s="182">
        <f t="shared" si="4"/>
        <v>0</v>
      </c>
      <c r="J38" s="166">
        <v>2E-05</v>
      </c>
      <c r="K38" s="165">
        <f t="shared" si="5"/>
        <v>0</v>
      </c>
      <c r="L38" s="166">
        <v>0</v>
      </c>
      <c r="M38" s="165">
        <f t="shared" si="6"/>
        <v>0</v>
      </c>
      <c r="N38" s="167">
        <v>21</v>
      </c>
      <c r="O38" s="168">
        <v>4</v>
      </c>
      <c r="P38" s="4" t="s">
        <v>123</v>
      </c>
      <c r="Q38" s="216">
        <f t="shared" si="3"/>
        <v>0</v>
      </c>
      <c r="U38" s="215"/>
    </row>
    <row r="39" spans="1:21" s="4" customFormat="1" ht="11.25" customHeight="1" hidden="1">
      <c r="A39" s="179">
        <v>22</v>
      </c>
      <c r="B39" s="179" t="s">
        <v>118</v>
      </c>
      <c r="C39" s="179" t="s">
        <v>119</v>
      </c>
      <c r="D39" s="180" t="s">
        <v>170</v>
      </c>
      <c r="E39" s="173" t="s">
        <v>171</v>
      </c>
      <c r="F39" s="179" t="s">
        <v>122</v>
      </c>
      <c r="G39" s="224"/>
      <c r="H39" s="225">
        <v>23.7</v>
      </c>
      <c r="I39" s="182">
        <f t="shared" si="4"/>
        <v>0</v>
      </c>
      <c r="J39" s="166">
        <v>1E-05</v>
      </c>
      <c r="K39" s="165">
        <f t="shared" si="5"/>
        <v>0</v>
      </c>
      <c r="L39" s="166">
        <v>0</v>
      </c>
      <c r="M39" s="165">
        <f t="shared" si="6"/>
        <v>0</v>
      </c>
      <c r="N39" s="167">
        <v>21</v>
      </c>
      <c r="O39" s="168">
        <v>4</v>
      </c>
      <c r="P39" s="4" t="s">
        <v>123</v>
      </c>
      <c r="Q39" s="216">
        <f t="shared" si="3"/>
        <v>0</v>
      </c>
      <c r="U39" s="215"/>
    </row>
    <row r="40" spans="1:21" s="4" customFormat="1" ht="11.25" customHeight="1" hidden="1">
      <c r="A40" s="179">
        <v>10</v>
      </c>
      <c r="B40" s="179" t="s">
        <v>118</v>
      </c>
      <c r="C40" s="179" t="s">
        <v>119</v>
      </c>
      <c r="D40" s="180" t="s">
        <v>172</v>
      </c>
      <c r="E40" s="173" t="s">
        <v>173</v>
      </c>
      <c r="F40" s="179" t="s">
        <v>122</v>
      </c>
      <c r="G40" s="224"/>
      <c r="H40" s="225">
        <v>18</v>
      </c>
      <c r="I40" s="182">
        <f t="shared" si="4"/>
        <v>0</v>
      </c>
      <c r="J40" s="166">
        <v>1E-05</v>
      </c>
      <c r="K40" s="165">
        <f t="shared" si="5"/>
        <v>0</v>
      </c>
      <c r="L40" s="166">
        <v>0</v>
      </c>
      <c r="M40" s="165">
        <f t="shared" si="6"/>
        <v>0</v>
      </c>
      <c r="N40" s="167">
        <v>21</v>
      </c>
      <c r="O40" s="168">
        <v>4</v>
      </c>
      <c r="P40" s="4" t="s">
        <v>123</v>
      </c>
      <c r="Q40" s="216">
        <f t="shared" si="3"/>
        <v>0</v>
      </c>
      <c r="U40" s="215"/>
    </row>
    <row r="41" spans="1:21" s="4" customFormat="1" ht="11.25" customHeight="1" hidden="1">
      <c r="A41" s="179">
        <v>19</v>
      </c>
      <c r="B41" s="179" t="s">
        <v>118</v>
      </c>
      <c r="C41" s="179" t="s">
        <v>119</v>
      </c>
      <c r="D41" s="180" t="s">
        <v>174</v>
      </c>
      <c r="E41" s="173" t="s">
        <v>175</v>
      </c>
      <c r="F41" s="179" t="s">
        <v>122</v>
      </c>
      <c r="G41" s="224"/>
      <c r="H41" s="225">
        <v>15.2</v>
      </c>
      <c r="I41" s="182">
        <f t="shared" si="4"/>
        <v>0</v>
      </c>
      <c r="J41" s="166">
        <v>1E-05</v>
      </c>
      <c r="K41" s="165">
        <f t="shared" si="5"/>
        <v>0</v>
      </c>
      <c r="L41" s="166">
        <v>0</v>
      </c>
      <c r="M41" s="165">
        <f t="shared" si="6"/>
        <v>0</v>
      </c>
      <c r="N41" s="167">
        <v>21</v>
      </c>
      <c r="O41" s="168">
        <v>4</v>
      </c>
      <c r="P41" s="4" t="s">
        <v>123</v>
      </c>
      <c r="Q41" s="216">
        <f t="shared" si="3"/>
        <v>0</v>
      </c>
      <c r="U41" s="215"/>
    </row>
    <row r="42" spans="1:21" s="4" customFormat="1" ht="11.25" customHeight="1" hidden="1">
      <c r="A42" s="179">
        <v>11</v>
      </c>
      <c r="B42" s="179" t="s">
        <v>118</v>
      </c>
      <c r="C42" s="179" t="s">
        <v>119</v>
      </c>
      <c r="D42" s="180" t="s">
        <v>176</v>
      </c>
      <c r="E42" s="173" t="s">
        <v>177</v>
      </c>
      <c r="F42" s="179" t="s">
        <v>122</v>
      </c>
      <c r="G42" s="224"/>
      <c r="H42" s="225">
        <v>2.13</v>
      </c>
      <c r="I42" s="182">
        <f t="shared" si="4"/>
        <v>0</v>
      </c>
      <c r="J42" s="166">
        <v>0</v>
      </c>
      <c r="K42" s="165">
        <f t="shared" si="5"/>
        <v>0</v>
      </c>
      <c r="L42" s="166">
        <v>0</v>
      </c>
      <c r="M42" s="165">
        <f t="shared" si="6"/>
        <v>0</v>
      </c>
      <c r="N42" s="167">
        <v>21</v>
      </c>
      <c r="O42" s="168">
        <v>4</v>
      </c>
      <c r="P42" s="4" t="s">
        <v>123</v>
      </c>
      <c r="Q42" s="216">
        <f t="shared" si="3"/>
        <v>0</v>
      </c>
      <c r="U42" s="215"/>
    </row>
    <row r="43" spans="1:21" s="4" customFormat="1" ht="11.25" customHeight="1" hidden="1">
      <c r="A43" s="179">
        <v>12</v>
      </c>
      <c r="B43" s="179" t="s">
        <v>118</v>
      </c>
      <c r="C43" s="179" t="s">
        <v>119</v>
      </c>
      <c r="D43" s="180" t="s">
        <v>178</v>
      </c>
      <c r="E43" s="173" t="s">
        <v>179</v>
      </c>
      <c r="F43" s="179" t="s">
        <v>122</v>
      </c>
      <c r="G43" s="224"/>
      <c r="H43" s="225">
        <v>4.31</v>
      </c>
      <c r="I43" s="182">
        <f t="shared" si="4"/>
        <v>0</v>
      </c>
      <c r="J43" s="166">
        <v>1E-05</v>
      </c>
      <c r="K43" s="165">
        <f t="shared" si="5"/>
        <v>0</v>
      </c>
      <c r="L43" s="166">
        <v>0</v>
      </c>
      <c r="M43" s="165">
        <f t="shared" si="6"/>
        <v>0</v>
      </c>
      <c r="N43" s="167">
        <v>21</v>
      </c>
      <c r="O43" s="168">
        <v>4</v>
      </c>
      <c r="P43" s="4" t="s">
        <v>123</v>
      </c>
      <c r="Q43" s="216">
        <f t="shared" si="3"/>
        <v>0</v>
      </c>
      <c r="U43" s="215"/>
    </row>
    <row r="44" spans="1:21" s="4" customFormat="1" ht="11.25" customHeight="1" hidden="1">
      <c r="A44" s="179">
        <v>13</v>
      </c>
      <c r="B44" s="179" t="s">
        <v>118</v>
      </c>
      <c r="C44" s="179" t="s">
        <v>119</v>
      </c>
      <c r="D44" s="180" t="s">
        <v>180</v>
      </c>
      <c r="E44" s="173" t="s">
        <v>181</v>
      </c>
      <c r="F44" s="179" t="s">
        <v>122</v>
      </c>
      <c r="G44" s="224"/>
      <c r="H44" s="225">
        <v>8.56</v>
      </c>
      <c r="I44" s="182">
        <f t="shared" si="4"/>
        <v>0</v>
      </c>
      <c r="J44" s="166">
        <v>0</v>
      </c>
      <c r="K44" s="165">
        <f t="shared" si="5"/>
        <v>0</v>
      </c>
      <c r="L44" s="166">
        <v>0</v>
      </c>
      <c r="M44" s="165">
        <f t="shared" si="6"/>
        <v>0</v>
      </c>
      <c r="N44" s="167">
        <v>21</v>
      </c>
      <c r="O44" s="168">
        <v>4</v>
      </c>
      <c r="P44" s="4" t="s">
        <v>123</v>
      </c>
      <c r="Q44" s="216">
        <f t="shared" si="3"/>
        <v>0</v>
      </c>
      <c r="U44" s="215"/>
    </row>
    <row r="45" spans="1:21" s="4" customFormat="1" ht="11.25" customHeight="1" hidden="1">
      <c r="A45" s="179">
        <v>20.6</v>
      </c>
      <c r="B45" s="179" t="s">
        <v>118</v>
      </c>
      <c r="C45" s="179" t="s">
        <v>182</v>
      </c>
      <c r="D45" s="180" t="s">
        <v>183</v>
      </c>
      <c r="E45" s="173" t="s">
        <v>184</v>
      </c>
      <c r="F45" s="179" t="s">
        <v>143</v>
      </c>
      <c r="G45" s="224"/>
      <c r="H45" s="225">
        <v>22.2</v>
      </c>
      <c r="I45" s="182">
        <f t="shared" si="4"/>
        <v>0</v>
      </c>
      <c r="J45" s="166">
        <v>0</v>
      </c>
      <c r="K45" s="165">
        <f t="shared" si="5"/>
        <v>0</v>
      </c>
      <c r="L45" s="166">
        <v>0</v>
      </c>
      <c r="M45" s="165">
        <f t="shared" si="6"/>
        <v>0</v>
      </c>
      <c r="N45" s="167">
        <v>21</v>
      </c>
      <c r="O45" s="168">
        <v>4</v>
      </c>
      <c r="P45" s="4" t="s">
        <v>123</v>
      </c>
      <c r="Q45" s="216">
        <f t="shared" si="3"/>
        <v>0</v>
      </c>
      <c r="U45" s="215"/>
    </row>
    <row r="46" spans="1:21" s="4" customFormat="1" ht="11.25" customHeight="1" hidden="1">
      <c r="A46" s="179">
        <v>21</v>
      </c>
      <c r="B46" s="179" t="s">
        <v>118</v>
      </c>
      <c r="C46" s="179" t="s">
        <v>182</v>
      </c>
      <c r="D46" s="180" t="s">
        <v>185</v>
      </c>
      <c r="E46" s="173" t="s">
        <v>186</v>
      </c>
      <c r="F46" s="179" t="s">
        <v>143</v>
      </c>
      <c r="G46" s="224"/>
      <c r="H46" s="225">
        <v>28.6</v>
      </c>
      <c r="I46" s="182">
        <f t="shared" si="4"/>
        <v>0</v>
      </c>
      <c r="J46" s="166">
        <v>0</v>
      </c>
      <c r="K46" s="165">
        <f t="shared" si="5"/>
        <v>0</v>
      </c>
      <c r="L46" s="166">
        <v>0</v>
      </c>
      <c r="M46" s="165">
        <f t="shared" si="6"/>
        <v>0</v>
      </c>
      <c r="N46" s="167">
        <v>21</v>
      </c>
      <c r="O46" s="168">
        <v>4</v>
      </c>
      <c r="P46" s="4" t="s">
        <v>123</v>
      </c>
      <c r="Q46" s="216">
        <f t="shared" si="3"/>
        <v>0</v>
      </c>
      <c r="U46" s="215"/>
    </row>
    <row r="47" spans="1:21" s="4" customFormat="1" ht="11.25" customHeight="1" hidden="1">
      <c r="A47" s="179">
        <v>21.4</v>
      </c>
      <c r="B47" s="179" t="s">
        <v>118</v>
      </c>
      <c r="C47" s="179" t="s">
        <v>182</v>
      </c>
      <c r="D47" s="180" t="s">
        <v>187</v>
      </c>
      <c r="E47" s="173" t="s">
        <v>188</v>
      </c>
      <c r="F47" s="179" t="s">
        <v>143</v>
      </c>
      <c r="G47" s="224"/>
      <c r="H47" s="225">
        <v>47.8</v>
      </c>
      <c r="I47" s="182">
        <f t="shared" si="4"/>
        <v>0</v>
      </c>
      <c r="J47" s="166">
        <v>0</v>
      </c>
      <c r="K47" s="165">
        <f t="shared" si="5"/>
        <v>0</v>
      </c>
      <c r="L47" s="166">
        <v>0.001</v>
      </c>
      <c r="M47" s="165">
        <f t="shared" si="6"/>
        <v>0</v>
      </c>
      <c r="N47" s="167">
        <v>21</v>
      </c>
      <c r="O47" s="168">
        <v>4</v>
      </c>
      <c r="P47" s="4" t="s">
        <v>123</v>
      </c>
      <c r="Q47" s="216">
        <f t="shared" si="3"/>
        <v>0</v>
      </c>
      <c r="U47" s="215"/>
    </row>
    <row r="48" spans="1:21" s="4" customFormat="1" ht="11.25" customHeight="1" hidden="1">
      <c r="A48" s="179">
        <v>21.8</v>
      </c>
      <c r="B48" s="179" t="s">
        <v>118</v>
      </c>
      <c r="C48" s="179" t="s">
        <v>182</v>
      </c>
      <c r="D48" s="180" t="s">
        <v>189</v>
      </c>
      <c r="E48" s="173" t="s">
        <v>190</v>
      </c>
      <c r="F48" s="179" t="s">
        <v>143</v>
      </c>
      <c r="G48" s="224"/>
      <c r="H48" s="225">
        <v>83.2</v>
      </c>
      <c r="I48" s="182">
        <f t="shared" si="4"/>
        <v>0</v>
      </c>
      <c r="J48" s="166">
        <v>0</v>
      </c>
      <c r="K48" s="165">
        <f t="shared" si="5"/>
        <v>0</v>
      </c>
      <c r="L48" s="166">
        <v>0.005</v>
      </c>
      <c r="M48" s="165">
        <f t="shared" si="6"/>
        <v>0</v>
      </c>
      <c r="N48" s="167">
        <v>21</v>
      </c>
      <c r="O48" s="168">
        <v>4</v>
      </c>
      <c r="P48" s="4" t="s">
        <v>123</v>
      </c>
      <c r="Q48" s="216">
        <f t="shared" si="3"/>
        <v>0</v>
      </c>
      <c r="U48" s="215"/>
    </row>
    <row r="49" spans="1:21" s="4" customFormat="1" ht="22.5" customHeight="1" hidden="1">
      <c r="A49" s="179">
        <v>22.2</v>
      </c>
      <c r="B49" s="179" t="s">
        <v>118</v>
      </c>
      <c r="C49" s="179" t="s">
        <v>182</v>
      </c>
      <c r="D49" s="180" t="s">
        <v>191</v>
      </c>
      <c r="E49" s="173" t="s">
        <v>192</v>
      </c>
      <c r="F49" s="179" t="s">
        <v>143</v>
      </c>
      <c r="G49" s="224"/>
      <c r="H49" s="225">
        <v>20.1</v>
      </c>
      <c r="I49" s="182">
        <f t="shared" si="4"/>
        <v>0</v>
      </c>
      <c r="J49" s="166">
        <v>0</v>
      </c>
      <c r="K49" s="165">
        <f t="shared" si="5"/>
        <v>0</v>
      </c>
      <c r="L49" s="166">
        <v>0</v>
      </c>
      <c r="M49" s="165">
        <f t="shared" si="6"/>
        <v>0</v>
      </c>
      <c r="N49" s="167">
        <v>21</v>
      </c>
      <c r="O49" s="168">
        <v>4</v>
      </c>
      <c r="P49" s="4" t="s">
        <v>123</v>
      </c>
      <c r="Q49" s="216">
        <f t="shared" si="3"/>
        <v>0</v>
      </c>
      <c r="U49" s="215"/>
    </row>
    <row r="50" spans="1:21" s="4" customFormat="1" ht="22.5" customHeight="1" hidden="1">
      <c r="A50" s="179">
        <v>22.6</v>
      </c>
      <c r="B50" s="179" t="s">
        <v>118</v>
      </c>
      <c r="C50" s="179" t="s">
        <v>182</v>
      </c>
      <c r="D50" s="180" t="s">
        <v>193</v>
      </c>
      <c r="E50" s="173" t="s">
        <v>194</v>
      </c>
      <c r="F50" s="179" t="s">
        <v>143</v>
      </c>
      <c r="G50" s="224"/>
      <c r="H50" s="225">
        <v>27.4</v>
      </c>
      <c r="I50" s="182">
        <f t="shared" si="4"/>
        <v>0</v>
      </c>
      <c r="J50" s="166">
        <v>0</v>
      </c>
      <c r="K50" s="165">
        <f t="shared" si="5"/>
        <v>0</v>
      </c>
      <c r="L50" s="166">
        <v>0</v>
      </c>
      <c r="M50" s="165">
        <f t="shared" si="6"/>
        <v>0</v>
      </c>
      <c r="N50" s="167">
        <v>21</v>
      </c>
      <c r="O50" s="168">
        <v>4</v>
      </c>
      <c r="P50" s="4" t="s">
        <v>123</v>
      </c>
      <c r="Q50" s="216">
        <f t="shared" si="3"/>
        <v>0</v>
      </c>
      <c r="U50" s="215"/>
    </row>
    <row r="51" spans="1:21" s="4" customFormat="1" ht="22.5" customHeight="1" hidden="1">
      <c r="A51" s="179">
        <v>23</v>
      </c>
      <c r="B51" s="179" t="s">
        <v>118</v>
      </c>
      <c r="C51" s="179" t="s">
        <v>182</v>
      </c>
      <c r="D51" s="180" t="s">
        <v>195</v>
      </c>
      <c r="E51" s="173" t="s">
        <v>196</v>
      </c>
      <c r="F51" s="179" t="s">
        <v>143</v>
      </c>
      <c r="G51" s="224"/>
      <c r="H51" s="225">
        <v>35.9</v>
      </c>
      <c r="I51" s="182">
        <f t="shared" si="4"/>
        <v>0</v>
      </c>
      <c r="J51" s="166">
        <v>0</v>
      </c>
      <c r="K51" s="165">
        <f t="shared" si="5"/>
        <v>0</v>
      </c>
      <c r="L51" s="166">
        <v>0.001</v>
      </c>
      <c r="M51" s="165">
        <f t="shared" si="6"/>
        <v>0</v>
      </c>
      <c r="N51" s="167">
        <v>21</v>
      </c>
      <c r="O51" s="168">
        <v>4</v>
      </c>
      <c r="P51" s="4" t="s">
        <v>123</v>
      </c>
      <c r="Q51" s="216">
        <f t="shared" si="3"/>
        <v>0</v>
      </c>
      <c r="U51" s="215"/>
    </row>
    <row r="52" spans="1:21" s="4" customFormat="1" ht="22.5" customHeight="1" hidden="1">
      <c r="A52" s="179">
        <v>23.4</v>
      </c>
      <c r="B52" s="179" t="s">
        <v>118</v>
      </c>
      <c r="C52" s="179" t="s">
        <v>182</v>
      </c>
      <c r="D52" s="180" t="s">
        <v>197</v>
      </c>
      <c r="E52" s="173" t="s">
        <v>198</v>
      </c>
      <c r="F52" s="179" t="s">
        <v>143</v>
      </c>
      <c r="G52" s="224"/>
      <c r="H52" s="225">
        <v>76.6</v>
      </c>
      <c r="I52" s="182">
        <f t="shared" si="4"/>
        <v>0</v>
      </c>
      <c r="J52" s="166">
        <v>0</v>
      </c>
      <c r="K52" s="165">
        <f t="shared" si="5"/>
        <v>0</v>
      </c>
      <c r="L52" s="166">
        <v>0.003</v>
      </c>
      <c r="M52" s="165">
        <f t="shared" si="6"/>
        <v>0</v>
      </c>
      <c r="N52" s="167">
        <v>21</v>
      </c>
      <c r="O52" s="168">
        <v>4</v>
      </c>
      <c r="P52" s="4" t="s">
        <v>123</v>
      </c>
      <c r="Q52" s="216">
        <f t="shared" si="3"/>
        <v>0</v>
      </c>
      <c r="U52" s="215"/>
    </row>
    <row r="53" spans="1:21" s="4" customFormat="1" ht="22.5" customHeight="1" hidden="1">
      <c r="A53" s="179">
        <v>23.8</v>
      </c>
      <c r="B53" s="179" t="s">
        <v>118</v>
      </c>
      <c r="C53" s="179" t="s">
        <v>182</v>
      </c>
      <c r="D53" s="180" t="s">
        <v>199</v>
      </c>
      <c r="E53" s="173" t="s">
        <v>200</v>
      </c>
      <c r="F53" s="179" t="s">
        <v>143</v>
      </c>
      <c r="G53" s="224"/>
      <c r="H53" s="225">
        <v>32.2</v>
      </c>
      <c r="I53" s="182">
        <f t="shared" si="4"/>
        <v>0</v>
      </c>
      <c r="J53" s="166">
        <v>0</v>
      </c>
      <c r="K53" s="165">
        <f t="shared" si="5"/>
        <v>0</v>
      </c>
      <c r="L53" s="166">
        <v>0</v>
      </c>
      <c r="M53" s="165">
        <f t="shared" si="6"/>
        <v>0</v>
      </c>
      <c r="N53" s="167">
        <v>21</v>
      </c>
      <c r="O53" s="168">
        <v>4</v>
      </c>
      <c r="P53" s="4" t="s">
        <v>123</v>
      </c>
      <c r="Q53" s="216">
        <f t="shared" si="3"/>
        <v>0</v>
      </c>
      <c r="U53" s="215"/>
    </row>
    <row r="54" spans="1:21" s="4" customFormat="1" ht="22.5" customHeight="1" hidden="1">
      <c r="A54" s="179">
        <v>24.2</v>
      </c>
      <c r="B54" s="179" t="s">
        <v>118</v>
      </c>
      <c r="C54" s="179" t="s">
        <v>182</v>
      </c>
      <c r="D54" s="180" t="s">
        <v>201</v>
      </c>
      <c r="E54" s="173" t="s">
        <v>202</v>
      </c>
      <c r="F54" s="179" t="s">
        <v>143</v>
      </c>
      <c r="G54" s="224"/>
      <c r="H54" s="225">
        <v>43.5</v>
      </c>
      <c r="I54" s="182">
        <f t="shared" si="4"/>
        <v>0</v>
      </c>
      <c r="J54" s="166">
        <v>0</v>
      </c>
      <c r="K54" s="165">
        <f t="shared" si="5"/>
        <v>0</v>
      </c>
      <c r="L54" s="166">
        <v>0</v>
      </c>
      <c r="M54" s="165">
        <f t="shared" si="6"/>
        <v>0</v>
      </c>
      <c r="N54" s="167">
        <v>21</v>
      </c>
      <c r="O54" s="168">
        <v>4</v>
      </c>
      <c r="P54" s="4" t="s">
        <v>123</v>
      </c>
      <c r="Q54" s="216">
        <f t="shared" si="3"/>
        <v>0</v>
      </c>
      <c r="U54" s="215"/>
    </row>
    <row r="55" spans="1:21" s="4" customFormat="1" ht="22.5" customHeight="1" hidden="1">
      <c r="A55" s="179">
        <v>24.6</v>
      </c>
      <c r="B55" s="179" t="s">
        <v>118</v>
      </c>
      <c r="C55" s="179" t="s">
        <v>182</v>
      </c>
      <c r="D55" s="180" t="s">
        <v>203</v>
      </c>
      <c r="E55" s="173" t="s">
        <v>204</v>
      </c>
      <c r="F55" s="179" t="s">
        <v>143</v>
      </c>
      <c r="G55" s="224"/>
      <c r="H55" s="225">
        <v>69</v>
      </c>
      <c r="I55" s="182">
        <f t="shared" si="4"/>
        <v>0</v>
      </c>
      <c r="J55" s="166">
        <v>0</v>
      </c>
      <c r="K55" s="165">
        <f t="shared" si="5"/>
        <v>0</v>
      </c>
      <c r="L55" s="166">
        <v>0.001</v>
      </c>
      <c r="M55" s="165">
        <f t="shared" si="6"/>
        <v>0</v>
      </c>
      <c r="N55" s="167">
        <v>21</v>
      </c>
      <c r="O55" s="168">
        <v>4</v>
      </c>
      <c r="P55" s="4" t="s">
        <v>123</v>
      </c>
      <c r="Q55" s="216">
        <f t="shared" si="3"/>
        <v>0</v>
      </c>
      <c r="U55" s="215"/>
    </row>
    <row r="56" spans="1:21" s="4" customFormat="1" ht="22.5" customHeight="1" hidden="1">
      <c r="A56" s="179">
        <v>25</v>
      </c>
      <c r="B56" s="179" t="s">
        <v>118</v>
      </c>
      <c r="C56" s="179" t="s">
        <v>182</v>
      </c>
      <c r="D56" s="180" t="s">
        <v>205</v>
      </c>
      <c r="E56" s="173" t="s">
        <v>206</v>
      </c>
      <c r="F56" s="179" t="s">
        <v>143</v>
      </c>
      <c r="G56" s="224"/>
      <c r="H56" s="225">
        <v>158</v>
      </c>
      <c r="I56" s="182">
        <f t="shared" si="4"/>
        <v>0</v>
      </c>
      <c r="J56" s="166">
        <v>0</v>
      </c>
      <c r="K56" s="165">
        <f t="shared" si="5"/>
        <v>0</v>
      </c>
      <c r="L56" s="166">
        <v>0.003</v>
      </c>
      <c r="M56" s="165">
        <f t="shared" si="6"/>
        <v>0</v>
      </c>
      <c r="N56" s="167">
        <v>21</v>
      </c>
      <c r="O56" s="168">
        <v>4</v>
      </c>
      <c r="P56" s="4" t="s">
        <v>123</v>
      </c>
      <c r="Q56" s="216">
        <f t="shared" si="3"/>
        <v>0</v>
      </c>
      <c r="U56" s="215"/>
    </row>
    <row r="57" spans="1:21" s="4" customFormat="1" ht="11.25" customHeight="1" hidden="1">
      <c r="A57" s="179">
        <v>25.4</v>
      </c>
      <c r="B57" s="179" t="s">
        <v>118</v>
      </c>
      <c r="C57" s="179" t="s">
        <v>182</v>
      </c>
      <c r="D57" s="180" t="s">
        <v>207</v>
      </c>
      <c r="E57" s="173" t="s">
        <v>208</v>
      </c>
      <c r="F57" s="179" t="s">
        <v>143</v>
      </c>
      <c r="G57" s="224"/>
      <c r="H57" s="225">
        <v>17.3</v>
      </c>
      <c r="I57" s="182">
        <f t="shared" si="4"/>
        <v>0</v>
      </c>
      <c r="J57" s="166">
        <v>0</v>
      </c>
      <c r="K57" s="165">
        <f t="shared" si="5"/>
        <v>0</v>
      </c>
      <c r="L57" s="166">
        <v>0</v>
      </c>
      <c r="M57" s="165">
        <f t="shared" si="6"/>
        <v>0</v>
      </c>
      <c r="N57" s="167">
        <v>21</v>
      </c>
      <c r="O57" s="168">
        <v>4</v>
      </c>
      <c r="P57" s="4" t="s">
        <v>123</v>
      </c>
      <c r="Q57" s="216">
        <f t="shared" si="3"/>
        <v>0</v>
      </c>
      <c r="U57" s="215"/>
    </row>
    <row r="58" spans="1:21" s="4" customFormat="1" ht="11.25" customHeight="1" hidden="1">
      <c r="A58" s="179">
        <v>25.8</v>
      </c>
      <c r="B58" s="179" t="s">
        <v>118</v>
      </c>
      <c r="C58" s="179" t="s">
        <v>182</v>
      </c>
      <c r="D58" s="180" t="s">
        <v>209</v>
      </c>
      <c r="E58" s="173" t="s">
        <v>210</v>
      </c>
      <c r="F58" s="179" t="s">
        <v>143</v>
      </c>
      <c r="G58" s="224"/>
      <c r="H58" s="225">
        <v>22</v>
      </c>
      <c r="I58" s="182">
        <f t="shared" si="4"/>
        <v>0</v>
      </c>
      <c r="J58" s="166">
        <v>0</v>
      </c>
      <c r="K58" s="165">
        <f t="shared" si="5"/>
        <v>0</v>
      </c>
      <c r="L58" s="166">
        <v>0</v>
      </c>
      <c r="M58" s="165">
        <f t="shared" si="6"/>
        <v>0</v>
      </c>
      <c r="N58" s="167">
        <v>21</v>
      </c>
      <c r="O58" s="168">
        <v>4</v>
      </c>
      <c r="P58" s="4" t="s">
        <v>123</v>
      </c>
      <c r="Q58" s="216">
        <f t="shared" si="3"/>
        <v>0</v>
      </c>
      <c r="U58" s="215"/>
    </row>
    <row r="59" spans="1:21" s="4" customFormat="1" ht="11.25" customHeight="1" hidden="1">
      <c r="A59" s="179">
        <v>26.2</v>
      </c>
      <c r="B59" s="179" t="s">
        <v>118</v>
      </c>
      <c r="C59" s="179" t="s">
        <v>182</v>
      </c>
      <c r="D59" s="180" t="s">
        <v>211</v>
      </c>
      <c r="E59" s="173" t="s">
        <v>212</v>
      </c>
      <c r="F59" s="179" t="s">
        <v>143</v>
      </c>
      <c r="G59" s="224"/>
      <c r="H59" s="225">
        <v>25.1</v>
      </c>
      <c r="I59" s="182">
        <f t="shared" si="4"/>
        <v>0</v>
      </c>
      <c r="J59" s="166">
        <v>0</v>
      </c>
      <c r="K59" s="165">
        <f t="shared" si="5"/>
        <v>0</v>
      </c>
      <c r="L59" s="166">
        <v>0.001</v>
      </c>
      <c r="M59" s="165">
        <f t="shared" si="6"/>
        <v>0</v>
      </c>
      <c r="N59" s="167">
        <v>21</v>
      </c>
      <c r="O59" s="168">
        <v>4</v>
      </c>
      <c r="P59" s="4" t="s">
        <v>123</v>
      </c>
      <c r="Q59" s="216">
        <f t="shared" si="3"/>
        <v>0</v>
      </c>
      <c r="U59" s="215"/>
    </row>
    <row r="60" spans="1:21" s="4" customFormat="1" ht="11.25" customHeight="1" hidden="1">
      <c r="A60" s="179">
        <v>26.6</v>
      </c>
      <c r="B60" s="179" t="s">
        <v>118</v>
      </c>
      <c r="C60" s="179" t="s">
        <v>182</v>
      </c>
      <c r="D60" s="180" t="s">
        <v>213</v>
      </c>
      <c r="E60" s="173" t="s">
        <v>214</v>
      </c>
      <c r="F60" s="179" t="s">
        <v>143</v>
      </c>
      <c r="G60" s="224"/>
      <c r="H60" s="225">
        <v>52</v>
      </c>
      <c r="I60" s="182">
        <f t="shared" si="4"/>
        <v>0</v>
      </c>
      <c r="J60" s="166">
        <v>0</v>
      </c>
      <c r="K60" s="165">
        <f t="shared" si="5"/>
        <v>0</v>
      </c>
      <c r="L60" s="166">
        <v>0.002</v>
      </c>
      <c r="M60" s="165">
        <f t="shared" si="6"/>
        <v>0</v>
      </c>
      <c r="N60" s="167">
        <v>21</v>
      </c>
      <c r="O60" s="168">
        <v>4</v>
      </c>
      <c r="P60" s="4" t="s">
        <v>123</v>
      </c>
      <c r="Q60" s="216">
        <f t="shared" si="3"/>
        <v>0</v>
      </c>
      <c r="U60" s="215"/>
    </row>
    <row r="61" spans="1:21" s="4" customFormat="1" ht="11.25" customHeight="1" hidden="1">
      <c r="A61" s="179">
        <v>27</v>
      </c>
      <c r="B61" s="179" t="s">
        <v>118</v>
      </c>
      <c r="C61" s="179" t="s">
        <v>182</v>
      </c>
      <c r="D61" s="180" t="s">
        <v>215</v>
      </c>
      <c r="E61" s="173" t="s">
        <v>216</v>
      </c>
      <c r="F61" s="179" t="s">
        <v>143</v>
      </c>
      <c r="G61" s="224"/>
      <c r="H61" s="225">
        <v>32.2</v>
      </c>
      <c r="I61" s="182">
        <f t="shared" si="4"/>
        <v>0</v>
      </c>
      <c r="J61" s="166">
        <v>0</v>
      </c>
      <c r="K61" s="165">
        <f t="shared" si="5"/>
        <v>0</v>
      </c>
      <c r="L61" s="166">
        <v>0</v>
      </c>
      <c r="M61" s="165">
        <f t="shared" si="6"/>
        <v>0</v>
      </c>
      <c r="N61" s="167">
        <v>21</v>
      </c>
      <c r="O61" s="168">
        <v>4</v>
      </c>
      <c r="P61" s="4" t="s">
        <v>123</v>
      </c>
      <c r="Q61" s="216">
        <f t="shared" si="3"/>
        <v>0</v>
      </c>
      <c r="U61" s="215"/>
    </row>
    <row r="62" spans="1:21" s="4" customFormat="1" ht="11.25" customHeight="1" hidden="1">
      <c r="A62" s="179">
        <v>27.4</v>
      </c>
      <c r="B62" s="179" t="s">
        <v>118</v>
      </c>
      <c r="C62" s="179" t="s">
        <v>182</v>
      </c>
      <c r="D62" s="180" t="s">
        <v>217</v>
      </c>
      <c r="E62" s="173" t="s">
        <v>218</v>
      </c>
      <c r="F62" s="179" t="s">
        <v>143</v>
      </c>
      <c r="G62" s="224"/>
      <c r="H62" s="225">
        <v>49.2</v>
      </c>
      <c r="I62" s="182">
        <f t="shared" si="4"/>
        <v>0</v>
      </c>
      <c r="J62" s="166">
        <v>0</v>
      </c>
      <c r="K62" s="165">
        <f t="shared" si="5"/>
        <v>0</v>
      </c>
      <c r="L62" s="166">
        <v>0</v>
      </c>
      <c r="M62" s="165">
        <f t="shared" si="6"/>
        <v>0</v>
      </c>
      <c r="N62" s="167">
        <v>21</v>
      </c>
      <c r="O62" s="168">
        <v>4</v>
      </c>
      <c r="P62" s="4" t="s">
        <v>123</v>
      </c>
      <c r="Q62" s="216">
        <f t="shared" si="3"/>
        <v>0</v>
      </c>
      <c r="U62" s="215"/>
    </row>
    <row r="63" spans="1:21" s="4" customFormat="1" ht="11.25" customHeight="1" hidden="1">
      <c r="A63" s="179">
        <v>27.8</v>
      </c>
      <c r="B63" s="179" t="s">
        <v>118</v>
      </c>
      <c r="C63" s="179" t="s">
        <v>182</v>
      </c>
      <c r="D63" s="180" t="s">
        <v>219</v>
      </c>
      <c r="E63" s="173" t="s">
        <v>220</v>
      </c>
      <c r="F63" s="179" t="s">
        <v>143</v>
      </c>
      <c r="G63" s="224"/>
      <c r="H63" s="225">
        <v>75.9</v>
      </c>
      <c r="I63" s="182">
        <f aca="true" t="shared" si="7" ref="I63:I94">ROUND(G63*H63,2)</f>
        <v>0</v>
      </c>
      <c r="J63" s="166">
        <v>0</v>
      </c>
      <c r="K63" s="165">
        <f aca="true" t="shared" si="8" ref="K63:K94">G63*J63</f>
        <v>0</v>
      </c>
      <c r="L63" s="166">
        <v>0.001</v>
      </c>
      <c r="M63" s="165">
        <f aca="true" t="shared" si="9" ref="M63:M94">G63*L63</f>
        <v>0</v>
      </c>
      <c r="N63" s="167">
        <v>21</v>
      </c>
      <c r="O63" s="168">
        <v>4</v>
      </c>
      <c r="P63" s="4" t="s">
        <v>123</v>
      </c>
      <c r="Q63" s="216">
        <f t="shared" si="3"/>
        <v>0</v>
      </c>
      <c r="U63" s="215"/>
    </row>
    <row r="64" spans="1:21" s="4" customFormat="1" ht="11.25" customHeight="1" hidden="1">
      <c r="A64" s="179">
        <v>28.2</v>
      </c>
      <c r="B64" s="179" t="s">
        <v>118</v>
      </c>
      <c r="C64" s="179" t="s">
        <v>182</v>
      </c>
      <c r="D64" s="180" t="s">
        <v>221</v>
      </c>
      <c r="E64" s="173" t="s">
        <v>222</v>
      </c>
      <c r="F64" s="179" t="s">
        <v>143</v>
      </c>
      <c r="G64" s="224"/>
      <c r="H64" s="225">
        <v>150</v>
      </c>
      <c r="I64" s="182">
        <f t="shared" si="7"/>
        <v>0</v>
      </c>
      <c r="J64" s="166">
        <v>0</v>
      </c>
      <c r="K64" s="165">
        <f t="shared" si="8"/>
        <v>0</v>
      </c>
      <c r="L64" s="166">
        <v>0.005</v>
      </c>
      <c r="M64" s="165">
        <f t="shared" si="9"/>
        <v>0</v>
      </c>
      <c r="N64" s="167">
        <v>21</v>
      </c>
      <c r="O64" s="168">
        <v>4</v>
      </c>
      <c r="P64" s="4" t="s">
        <v>123</v>
      </c>
      <c r="Q64" s="216">
        <f t="shared" si="3"/>
        <v>0</v>
      </c>
      <c r="U64" s="215"/>
    </row>
    <row r="65" spans="1:21" s="4" customFormat="1" ht="11.25" customHeight="1" hidden="1">
      <c r="A65" s="179">
        <v>28.6</v>
      </c>
      <c r="B65" s="179" t="s">
        <v>118</v>
      </c>
      <c r="C65" s="179" t="s">
        <v>182</v>
      </c>
      <c r="D65" s="180" t="s">
        <v>223</v>
      </c>
      <c r="E65" s="173" t="s">
        <v>224</v>
      </c>
      <c r="F65" s="179" t="s">
        <v>225</v>
      </c>
      <c r="G65" s="224"/>
      <c r="H65" s="225">
        <v>48.5</v>
      </c>
      <c r="I65" s="182">
        <f t="shared" si="7"/>
        <v>0</v>
      </c>
      <c r="J65" s="166">
        <v>0</v>
      </c>
      <c r="K65" s="165">
        <f t="shared" si="8"/>
        <v>0</v>
      </c>
      <c r="L65" s="166">
        <v>0.002</v>
      </c>
      <c r="M65" s="165">
        <f t="shared" si="9"/>
        <v>0</v>
      </c>
      <c r="N65" s="167">
        <v>21</v>
      </c>
      <c r="O65" s="168">
        <v>4</v>
      </c>
      <c r="P65" s="4" t="s">
        <v>123</v>
      </c>
      <c r="Q65" s="216">
        <f t="shared" si="3"/>
        <v>0</v>
      </c>
      <c r="U65" s="215"/>
    </row>
    <row r="66" spans="1:21" s="4" customFormat="1" ht="11.25" customHeight="1" hidden="1">
      <c r="A66" s="179">
        <v>29</v>
      </c>
      <c r="B66" s="179" t="s">
        <v>118</v>
      </c>
      <c r="C66" s="179" t="s">
        <v>182</v>
      </c>
      <c r="D66" s="180" t="s">
        <v>226</v>
      </c>
      <c r="E66" s="173" t="s">
        <v>227</v>
      </c>
      <c r="F66" s="179" t="s">
        <v>225</v>
      </c>
      <c r="G66" s="224"/>
      <c r="H66" s="225">
        <v>55.6</v>
      </c>
      <c r="I66" s="182">
        <f t="shared" si="7"/>
        <v>0</v>
      </c>
      <c r="J66" s="166">
        <v>0</v>
      </c>
      <c r="K66" s="165">
        <f t="shared" si="8"/>
        <v>0</v>
      </c>
      <c r="L66" s="166">
        <v>0.004</v>
      </c>
      <c r="M66" s="165">
        <f t="shared" si="9"/>
        <v>0</v>
      </c>
      <c r="N66" s="167">
        <v>21</v>
      </c>
      <c r="O66" s="168">
        <v>4</v>
      </c>
      <c r="P66" s="4" t="s">
        <v>123</v>
      </c>
      <c r="Q66" s="216">
        <f t="shared" si="3"/>
        <v>0</v>
      </c>
      <c r="U66" s="215"/>
    </row>
    <row r="67" spans="1:21" s="4" customFormat="1" ht="11.25" customHeight="1" hidden="1">
      <c r="A67" s="179">
        <v>29.4</v>
      </c>
      <c r="B67" s="179" t="s">
        <v>118</v>
      </c>
      <c r="C67" s="179" t="s">
        <v>182</v>
      </c>
      <c r="D67" s="180" t="s">
        <v>228</v>
      </c>
      <c r="E67" s="173" t="s">
        <v>229</v>
      </c>
      <c r="F67" s="179" t="s">
        <v>225</v>
      </c>
      <c r="G67" s="224"/>
      <c r="H67" s="225">
        <v>57.9</v>
      </c>
      <c r="I67" s="182">
        <f t="shared" si="7"/>
        <v>0</v>
      </c>
      <c r="J67" s="166">
        <v>0</v>
      </c>
      <c r="K67" s="165">
        <f t="shared" si="8"/>
        <v>0</v>
      </c>
      <c r="L67" s="166">
        <v>0.005</v>
      </c>
      <c r="M67" s="165">
        <f t="shared" si="9"/>
        <v>0</v>
      </c>
      <c r="N67" s="167">
        <v>21</v>
      </c>
      <c r="O67" s="168">
        <v>4</v>
      </c>
      <c r="P67" s="4" t="s">
        <v>123</v>
      </c>
      <c r="Q67" s="216">
        <f t="shared" si="3"/>
        <v>0</v>
      </c>
      <c r="U67" s="215"/>
    </row>
    <row r="68" spans="1:21" s="4" customFormat="1" ht="11.25" customHeight="1" hidden="1">
      <c r="A68" s="179">
        <v>29.8</v>
      </c>
      <c r="B68" s="179" t="s">
        <v>118</v>
      </c>
      <c r="C68" s="179" t="s">
        <v>182</v>
      </c>
      <c r="D68" s="180" t="s">
        <v>230</v>
      </c>
      <c r="E68" s="173" t="s">
        <v>231</v>
      </c>
      <c r="F68" s="179" t="s">
        <v>225</v>
      </c>
      <c r="G68" s="224"/>
      <c r="H68" s="225">
        <v>72.4</v>
      </c>
      <c r="I68" s="182">
        <f t="shared" si="7"/>
        <v>0</v>
      </c>
      <c r="J68" s="166">
        <v>0</v>
      </c>
      <c r="K68" s="165">
        <f t="shared" si="8"/>
        <v>0</v>
      </c>
      <c r="L68" s="166">
        <v>0.013</v>
      </c>
      <c r="M68" s="165">
        <f t="shared" si="9"/>
        <v>0</v>
      </c>
      <c r="N68" s="167">
        <v>21</v>
      </c>
      <c r="O68" s="168">
        <v>4</v>
      </c>
      <c r="P68" s="4" t="s">
        <v>123</v>
      </c>
      <c r="Q68" s="216">
        <f t="shared" si="3"/>
        <v>0</v>
      </c>
      <c r="U68" s="215"/>
    </row>
    <row r="69" spans="1:21" s="4" customFormat="1" ht="11.25" customHeight="1" hidden="1">
      <c r="A69" s="179">
        <v>30.2</v>
      </c>
      <c r="B69" s="179" t="s">
        <v>118</v>
      </c>
      <c r="C69" s="179" t="s">
        <v>182</v>
      </c>
      <c r="D69" s="180" t="s">
        <v>232</v>
      </c>
      <c r="E69" s="173" t="s">
        <v>233</v>
      </c>
      <c r="F69" s="179" t="s">
        <v>225</v>
      </c>
      <c r="G69" s="224"/>
      <c r="H69" s="225">
        <v>69.8</v>
      </c>
      <c r="I69" s="182">
        <f t="shared" si="7"/>
        <v>0</v>
      </c>
      <c r="J69" s="166">
        <v>0</v>
      </c>
      <c r="K69" s="165">
        <f t="shared" si="8"/>
        <v>0</v>
      </c>
      <c r="L69" s="166">
        <v>0.006</v>
      </c>
      <c r="M69" s="165">
        <f t="shared" si="9"/>
        <v>0</v>
      </c>
      <c r="N69" s="167">
        <v>21</v>
      </c>
      <c r="O69" s="168">
        <v>4</v>
      </c>
      <c r="P69" s="4" t="s">
        <v>123</v>
      </c>
      <c r="Q69" s="216">
        <f t="shared" si="3"/>
        <v>0</v>
      </c>
      <c r="U69" s="215"/>
    </row>
    <row r="70" spans="1:21" s="4" customFormat="1" ht="11.25" customHeight="1" hidden="1">
      <c r="A70" s="179">
        <v>30.6</v>
      </c>
      <c r="B70" s="179" t="s">
        <v>118</v>
      </c>
      <c r="C70" s="179" t="s">
        <v>182</v>
      </c>
      <c r="D70" s="180" t="s">
        <v>234</v>
      </c>
      <c r="E70" s="173" t="s">
        <v>235</v>
      </c>
      <c r="F70" s="179" t="s">
        <v>225</v>
      </c>
      <c r="G70" s="224"/>
      <c r="H70" s="225">
        <v>71.2</v>
      </c>
      <c r="I70" s="182">
        <f t="shared" si="7"/>
        <v>0</v>
      </c>
      <c r="J70" s="166">
        <v>0</v>
      </c>
      <c r="K70" s="165">
        <f t="shared" si="8"/>
        <v>0</v>
      </c>
      <c r="L70" s="166">
        <v>0.009</v>
      </c>
      <c r="M70" s="165">
        <f t="shared" si="9"/>
        <v>0</v>
      </c>
      <c r="N70" s="167">
        <v>21</v>
      </c>
      <c r="O70" s="168">
        <v>4</v>
      </c>
      <c r="P70" s="4" t="s">
        <v>123</v>
      </c>
      <c r="Q70" s="216">
        <f t="shared" si="3"/>
        <v>0</v>
      </c>
      <c r="U70" s="215"/>
    </row>
    <row r="71" spans="1:21" s="4" customFormat="1" ht="11.25" customHeight="1" hidden="1">
      <c r="A71" s="179">
        <v>31</v>
      </c>
      <c r="B71" s="179" t="s">
        <v>118</v>
      </c>
      <c r="C71" s="179" t="s">
        <v>182</v>
      </c>
      <c r="D71" s="180" t="s">
        <v>236</v>
      </c>
      <c r="E71" s="173" t="s">
        <v>237</v>
      </c>
      <c r="F71" s="179" t="s">
        <v>225</v>
      </c>
      <c r="G71" s="224"/>
      <c r="H71" s="225">
        <v>80.9</v>
      </c>
      <c r="I71" s="182">
        <f t="shared" si="7"/>
        <v>0</v>
      </c>
      <c r="J71" s="166">
        <v>0</v>
      </c>
      <c r="K71" s="165">
        <f t="shared" si="8"/>
        <v>0</v>
      </c>
      <c r="L71" s="166">
        <v>0.013</v>
      </c>
      <c r="M71" s="165">
        <f t="shared" si="9"/>
        <v>0</v>
      </c>
      <c r="N71" s="167">
        <v>21</v>
      </c>
      <c r="O71" s="168">
        <v>4</v>
      </c>
      <c r="P71" s="4" t="s">
        <v>123</v>
      </c>
      <c r="Q71" s="216">
        <f t="shared" si="3"/>
        <v>0</v>
      </c>
      <c r="U71" s="215"/>
    </row>
    <row r="72" spans="1:21" s="4" customFormat="1" ht="11.25" customHeight="1" hidden="1">
      <c r="A72" s="179">
        <v>31.4</v>
      </c>
      <c r="B72" s="179" t="s">
        <v>118</v>
      </c>
      <c r="C72" s="179" t="s">
        <v>182</v>
      </c>
      <c r="D72" s="180" t="s">
        <v>238</v>
      </c>
      <c r="E72" s="173" t="s">
        <v>239</v>
      </c>
      <c r="F72" s="179" t="s">
        <v>225</v>
      </c>
      <c r="G72" s="224"/>
      <c r="H72" s="225">
        <v>96.7</v>
      </c>
      <c r="I72" s="182">
        <f t="shared" si="7"/>
        <v>0</v>
      </c>
      <c r="J72" s="166">
        <v>0</v>
      </c>
      <c r="K72" s="165">
        <f t="shared" si="8"/>
        <v>0</v>
      </c>
      <c r="L72" s="166">
        <v>0.018</v>
      </c>
      <c r="M72" s="165">
        <f t="shared" si="9"/>
        <v>0</v>
      </c>
      <c r="N72" s="167">
        <v>21</v>
      </c>
      <c r="O72" s="168">
        <v>4</v>
      </c>
      <c r="P72" s="4" t="s">
        <v>123</v>
      </c>
      <c r="Q72" s="216">
        <f t="shared" si="3"/>
        <v>0</v>
      </c>
      <c r="U72" s="215"/>
    </row>
    <row r="73" spans="1:21" s="4" customFormat="1" ht="11.25" customHeight="1" hidden="1">
      <c r="A73" s="179">
        <v>31.8</v>
      </c>
      <c r="B73" s="179" t="s">
        <v>118</v>
      </c>
      <c r="C73" s="179" t="s">
        <v>182</v>
      </c>
      <c r="D73" s="180" t="s">
        <v>240</v>
      </c>
      <c r="E73" s="173" t="s">
        <v>241</v>
      </c>
      <c r="F73" s="179" t="s">
        <v>225</v>
      </c>
      <c r="G73" s="224"/>
      <c r="H73" s="225">
        <v>62.7</v>
      </c>
      <c r="I73" s="182">
        <f t="shared" si="7"/>
        <v>0</v>
      </c>
      <c r="J73" s="166">
        <v>0</v>
      </c>
      <c r="K73" s="165">
        <f t="shared" si="8"/>
        <v>0</v>
      </c>
      <c r="L73" s="166">
        <v>0.009</v>
      </c>
      <c r="M73" s="165">
        <f t="shared" si="9"/>
        <v>0</v>
      </c>
      <c r="N73" s="167">
        <v>21</v>
      </c>
      <c r="O73" s="168">
        <v>4</v>
      </c>
      <c r="P73" s="4" t="s">
        <v>123</v>
      </c>
      <c r="Q73" s="216">
        <f t="shared" si="3"/>
        <v>0</v>
      </c>
      <c r="U73" s="215"/>
    </row>
    <row r="74" spans="1:21" s="4" customFormat="1" ht="11.25" customHeight="1" hidden="1">
      <c r="A74" s="179">
        <v>32.2</v>
      </c>
      <c r="B74" s="179" t="s">
        <v>118</v>
      </c>
      <c r="C74" s="179" t="s">
        <v>182</v>
      </c>
      <c r="D74" s="180" t="s">
        <v>242</v>
      </c>
      <c r="E74" s="173" t="s">
        <v>243</v>
      </c>
      <c r="F74" s="179" t="s">
        <v>225</v>
      </c>
      <c r="G74" s="224"/>
      <c r="H74" s="225">
        <v>71.2</v>
      </c>
      <c r="I74" s="182">
        <f t="shared" si="7"/>
        <v>0</v>
      </c>
      <c r="J74" s="166">
        <v>0</v>
      </c>
      <c r="K74" s="165">
        <f t="shared" si="8"/>
        <v>0</v>
      </c>
      <c r="L74" s="166">
        <v>0.013</v>
      </c>
      <c r="M74" s="165">
        <f t="shared" si="9"/>
        <v>0</v>
      </c>
      <c r="N74" s="167">
        <v>21</v>
      </c>
      <c r="O74" s="168">
        <v>4</v>
      </c>
      <c r="P74" s="4" t="s">
        <v>123</v>
      </c>
      <c r="Q74" s="216">
        <f t="shared" si="3"/>
        <v>0</v>
      </c>
      <c r="U74" s="215"/>
    </row>
    <row r="75" spans="1:21" s="4" customFormat="1" ht="11.25" customHeight="1" hidden="1">
      <c r="A75" s="179">
        <v>32.6</v>
      </c>
      <c r="B75" s="179" t="s">
        <v>118</v>
      </c>
      <c r="C75" s="179" t="s">
        <v>182</v>
      </c>
      <c r="D75" s="180" t="s">
        <v>244</v>
      </c>
      <c r="E75" s="173" t="s">
        <v>245</v>
      </c>
      <c r="F75" s="179" t="s">
        <v>225</v>
      </c>
      <c r="G75" s="224"/>
      <c r="H75" s="225">
        <v>103</v>
      </c>
      <c r="I75" s="182">
        <f t="shared" si="7"/>
        <v>0</v>
      </c>
      <c r="J75" s="166">
        <v>0</v>
      </c>
      <c r="K75" s="165">
        <f t="shared" si="8"/>
        <v>0</v>
      </c>
      <c r="L75" s="166">
        <v>0.025</v>
      </c>
      <c r="M75" s="165">
        <f t="shared" si="9"/>
        <v>0</v>
      </c>
      <c r="N75" s="167">
        <v>21</v>
      </c>
      <c r="O75" s="168">
        <v>4</v>
      </c>
      <c r="P75" s="4" t="s">
        <v>123</v>
      </c>
      <c r="Q75" s="216">
        <f t="shared" si="3"/>
        <v>0</v>
      </c>
      <c r="U75" s="215"/>
    </row>
    <row r="76" spans="1:21" s="4" customFormat="1" ht="11.25" customHeight="1" hidden="1">
      <c r="A76" s="179">
        <v>33</v>
      </c>
      <c r="B76" s="179" t="s">
        <v>118</v>
      </c>
      <c r="C76" s="179" t="s">
        <v>182</v>
      </c>
      <c r="D76" s="180" t="s">
        <v>246</v>
      </c>
      <c r="E76" s="173" t="s">
        <v>247</v>
      </c>
      <c r="F76" s="179" t="s">
        <v>225</v>
      </c>
      <c r="G76" s="224"/>
      <c r="H76" s="225">
        <v>80.9</v>
      </c>
      <c r="I76" s="182">
        <f t="shared" si="7"/>
        <v>0</v>
      </c>
      <c r="J76" s="166">
        <v>0</v>
      </c>
      <c r="K76" s="165">
        <f t="shared" si="8"/>
        <v>0</v>
      </c>
      <c r="L76" s="166">
        <v>0.018</v>
      </c>
      <c r="M76" s="165">
        <f t="shared" si="9"/>
        <v>0</v>
      </c>
      <c r="N76" s="167">
        <v>21</v>
      </c>
      <c r="O76" s="168">
        <v>4</v>
      </c>
      <c r="P76" s="4" t="s">
        <v>123</v>
      </c>
      <c r="Q76" s="216">
        <f t="shared" si="3"/>
        <v>0</v>
      </c>
      <c r="U76" s="215"/>
    </row>
    <row r="77" spans="1:21" s="4" customFormat="1" ht="11.25" customHeight="1" hidden="1">
      <c r="A77" s="179">
        <v>33.4</v>
      </c>
      <c r="B77" s="179" t="s">
        <v>118</v>
      </c>
      <c r="C77" s="179" t="s">
        <v>182</v>
      </c>
      <c r="D77" s="180" t="s">
        <v>248</v>
      </c>
      <c r="E77" s="173" t="s">
        <v>249</v>
      </c>
      <c r="F77" s="179" t="s">
        <v>225</v>
      </c>
      <c r="G77" s="224"/>
      <c r="H77" s="225">
        <v>99.8</v>
      </c>
      <c r="I77" s="182">
        <f t="shared" si="7"/>
        <v>0</v>
      </c>
      <c r="J77" s="166">
        <v>0</v>
      </c>
      <c r="K77" s="165">
        <f t="shared" si="8"/>
        <v>0</v>
      </c>
      <c r="L77" s="166">
        <v>0.027</v>
      </c>
      <c r="M77" s="165">
        <f t="shared" si="9"/>
        <v>0</v>
      </c>
      <c r="N77" s="167">
        <v>21</v>
      </c>
      <c r="O77" s="168">
        <v>4</v>
      </c>
      <c r="P77" s="4" t="s">
        <v>123</v>
      </c>
      <c r="Q77" s="216">
        <f t="shared" si="3"/>
        <v>0</v>
      </c>
      <c r="U77" s="215"/>
    </row>
    <row r="78" spans="1:21" s="4" customFormat="1" ht="11.25" customHeight="1" hidden="1">
      <c r="A78" s="179">
        <v>33.8</v>
      </c>
      <c r="B78" s="179" t="s">
        <v>118</v>
      </c>
      <c r="C78" s="179" t="s">
        <v>182</v>
      </c>
      <c r="D78" s="180" t="s">
        <v>250</v>
      </c>
      <c r="E78" s="173" t="s">
        <v>251</v>
      </c>
      <c r="F78" s="179" t="s">
        <v>225</v>
      </c>
      <c r="G78" s="224"/>
      <c r="H78" s="225">
        <v>141</v>
      </c>
      <c r="I78" s="182">
        <f t="shared" si="7"/>
        <v>0</v>
      </c>
      <c r="J78" s="166">
        <v>0</v>
      </c>
      <c r="K78" s="165">
        <f t="shared" si="8"/>
        <v>0</v>
      </c>
      <c r="L78" s="166">
        <v>0.038</v>
      </c>
      <c r="M78" s="165">
        <f t="shared" si="9"/>
        <v>0</v>
      </c>
      <c r="N78" s="167">
        <v>21</v>
      </c>
      <c r="O78" s="168">
        <v>4</v>
      </c>
      <c r="P78" s="4" t="s">
        <v>123</v>
      </c>
      <c r="Q78" s="216">
        <f t="shared" si="3"/>
        <v>0</v>
      </c>
      <c r="U78" s="215"/>
    </row>
    <row r="79" spans="1:21" s="4" customFormat="1" ht="11.25" customHeight="1" hidden="1">
      <c r="A79" s="179">
        <v>34.2</v>
      </c>
      <c r="B79" s="179" t="s">
        <v>118</v>
      </c>
      <c r="C79" s="179" t="s">
        <v>182</v>
      </c>
      <c r="D79" s="180" t="s">
        <v>252</v>
      </c>
      <c r="E79" s="173" t="s">
        <v>253</v>
      </c>
      <c r="F79" s="179" t="s">
        <v>225</v>
      </c>
      <c r="G79" s="224"/>
      <c r="H79" s="225">
        <v>158</v>
      </c>
      <c r="I79" s="182">
        <f t="shared" si="7"/>
        <v>0</v>
      </c>
      <c r="J79" s="166">
        <v>0</v>
      </c>
      <c r="K79" s="165">
        <f t="shared" si="8"/>
        <v>0</v>
      </c>
      <c r="L79" s="166">
        <v>0.04</v>
      </c>
      <c r="M79" s="165">
        <f t="shared" si="9"/>
        <v>0</v>
      </c>
      <c r="N79" s="167">
        <v>21</v>
      </c>
      <c r="O79" s="168">
        <v>4</v>
      </c>
      <c r="P79" s="4" t="s">
        <v>123</v>
      </c>
      <c r="Q79" s="216">
        <f t="shared" si="3"/>
        <v>0</v>
      </c>
      <c r="U79" s="215"/>
    </row>
    <row r="80" spans="1:21" s="4" customFormat="1" ht="11.25" customHeight="1" hidden="1">
      <c r="A80" s="179">
        <v>34.6</v>
      </c>
      <c r="B80" s="179" t="s">
        <v>118</v>
      </c>
      <c r="C80" s="179" t="s">
        <v>182</v>
      </c>
      <c r="D80" s="180" t="s">
        <v>254</v>
      </c>
      <c r="E80" s="173" t="s">
        <v>255</v>
      </c>
      <c r="F80" s="179" t="s">
        <v>225</v>
      </c>
      <c r="G80" s="224"/>
      <c r="H80" s="225">
        <v>172</v>
      </c>
      <c r="I80" s="182">
        <f t="shared" si="7"/>
        <v>0</v>
      </c>
      <c r="J80" s="166">
        <v>0</v>
      </c>
      <c r="K80" s="165">
        <f t="shared" si="8"/>
        <v>0</v>
      </c>
      <c r="L80" s="166">
        <v>0.054</v>
      </c>
      <c r="M80" s="165">
        <f t="shared" si="9"/>
        <v>0</v>
      </c>
      <c r="N80" s="167">
        <v>21</v>
      </c>
      <c r="O80" s="168">
        <v>4</v>
      </c>
      <c r="P80" s="4" t="s">
        <v>123</v>
      </c>
      <c r="Q80" s="216">
        <f t="shared" si="3"/>
        <v>0</v>
      </c>
      <c r="U80" s="215"/>
    </row>
    <row r="81" spans="1:21" s="4" customFormat="1" ht="11.25" customHeight="1" hidden="1">
      <c r="A81" s="179">
        <v>35</v>
      </c>
      <c r="B81" s="179" t="s">
        <v>118</v>
      </c>
      <c r="C81" s="179" t="s">
        <v>182</v>
      </c>
      <c r="D81" s="180" t="s">
        <v>256</v>
      </c>
      <c r="E81" s="173" t="s">
        <v>257</v>
      </c>
      <c r="F81" s="179" t="s">
        <v>225</v>
      </c>
      <c r="G81" s="224"/>
      <c r="H81" s="225">
        <v>192</v>
      </c>
      <c r="I81" s="182">
        <f t="shared" si="7"/>
        <v>0</v>
      </c>
      <c r="J81" s="166">
        <v>0</v>
      </c>
      <c r="K81" s="165">
        <f t="shared" si="8"/>
        <v>0</v>
      </c>
      <c r="L81" s="166">
        <v>0.081</v>
      </c>
      <c r="M81" s="165">
        <f t="shared" si="9"/>
        <v>0</v>
      </c>
      <c r="N81" s="167">
        <v>21</v>
      </c>
      <c r="O81" s="168">
        <v>4</v>
      </c>
      <c r="P81" s="4" t="s">
        <v>123</v>
      </c>
      <c r="Q81" s="216">
        <f t="shared" si="3"/>
        <v>0</v>
      </c>
      <c r="U81" s="215"/>
    </row>
    <row r="82" spans="1:24" s="4" customFormat="1" ht="11.25" customHeight="1" hidden="1">
      <c r="A82" s="179">
        <v>14</v>
      </c>
      <c r="B82" s="179" t="s">
        <v>118</v>
      </c>
      <c r="C82" s="179" t="s">
        <v>182</v>
      </c>
      <c r="D82" s="180" t="s">
        <v>258</v>
      </c>
      <c r="E82" s="173" t="s">
        <v>259</v>
      </c>
      <c r="F82" s="179" t="s">
        <v>225</v>
      </c>
      <c r="G82" s="224"/>
      <c r="H82" s="225">
        <v>96.7</v>
      </c>
      <c r="I82" s="182">
        <f t="shared" si="7"/>
        <v>0</v>
      </c>
      <c r="J82" s="166">
        <v>0</v>
      </c>
      <c r="K82" s="165">
        <f t="shared" si="8"/>
        <v>0</v>
      </c>
      <c r="L82" s="166">
        <v>0.002</v>
      </c>
      <c r="M82" s="165">
        <f t="shared" si="9"/>
        <v>0</v>
      </c>
      <c r="N82" s="167">
        <v>21</v>
      </c>
      <c r="O82" s="168">
        <v>4</v>
      </c>
      <c r="P82" s="4" t="s">
        <v>123</v>
      </c>
      <c r="Q82" s="216">
        <f aca="true" t="shared" si="10" ref="Q82:Q149">I82+((I82/100)*N82)</f>
        <v>0</v>
      </c>
      <c r="U82" s="215"/>
      <c r="X82" s="4">
        <f>G82*0.002</f>
        <v>0</v>
      </c>
    </row>
    <row r="83" spans="1:24" s="4" customFormat="1" ht="11.25" customHeight="1" hidden="1">
      <c r="A83" s="179">
        <v>35.8</v>
      </c>
      <c r="B83" s="179" t="s">
        <v>118</v>
      </c>
      <c r="C83" s="179" t="s">
        <v>182</v>
      </c>
      <c r="D83" s="180" t="s">
        <v>260</v>
      </c>
      <c r="E83" s="173" t="s">
        <v>261</v>
      </c>
      <c r="F83" s="179" t="s">
        <v>225</v>
      </c>
      <c r="G83" s="224"/>
      <c r="H83" s="225">
        <v>129</v>
      </c>
      <c r="I83" s="182">
        <f t="shared" si="7"/>
        <v>0</v>
      </c>
      <c r="J83" s="166">
        <v>0</v>
      </c>
      <c r="K83" s="165">
        <f t="shared" si="8"/>
        <v>0</v>
      </c>
      <c r="L83" s="166">
        <v>0.005</v>
      </c>
      <c r="M83" s="165">
        <f t="shared" si="9"/>
        <v>0</v>
      </c>
      <c r="N83" s="167">
        <v>21</v>
      </c>
      <c r="O83" s="168">
        <v>4</v>
      </c>
      <c r="P83" s="4" t="s">
        <v>123</v>
      </c>
      <c r="Q83" s="216">
        <f t="shared" si="10"/>
        <v>0</v>
      </c>
      <c r="U83" s="215"/>
      <c r="X83" s="4">
        <f>G83*0.002</f>
        <v>0</v>
      </c>
    </row>
    <row r="84" spans="1:24" s="4" customFormat="1" ht="11.25" customHeight="1" hidden="1">
      <c r="A84" s="179">
        <v>36.2</v>
      </c>
      <c r="B84" s="179" t="s">
        <v>118</v>
      </c>
      <c r="C84" s="179" t="s">
        <v>182</v>
      </c>
      <c r="D84" s="180" t="s">
        <v>262</v>
      </c>
      <c r="E84" s="173" t="s">
        <v>263</v>
      </c>
      <c r="F84" s="179" t="s">
        <v>225</v>
      </c>
      <c r="G84" s="224"/>
      <c r="H84" s="225">
        <v>151</v>
      </c>
      <c r="I84" s="182">
        <f t="shared" si="7"/>
        <v>0</v>
      </c>
      <c r="J84" s="166">
        <v>0</v>
      </c>
      <c r="K84" s="165">
        <f t="shared" si="8"/>
        <v>0</v>
      </c>
      <c r="L84" s="166">
        <v>0.007</v>
      </c>
      <c r="M84" s="165">
        <f t="shared" si="9"/>
        <v>0</v>
      </c>
      <c r="N84" s="167">
        <v>21</v>
      </c>
      <c r="O84" s="168">
        <v>4</v>
      </c>
      <c r="P84" s="4" t="s">
        <v>123</v>
      </c>
      <c r="Q84" s="216">
        <f t="shared" si="10"/>
        <v>0</v>
      </c>
      <c r="U84" s="215"/>
      <c r="X84" s="4">
        <f>G84*0.002</f>
        <v>0</v>
      </c>
    </row>
    <row r="85" spans="1:24" s="4" customFormat="1" ht="11.25" customHeight="1" hidden="1">
      <c r="A85" s="179">
        <v>36.6</v>
      </c>
      <c r="B85" s="179" t="s">
        <v>118</v>
      </c>
      <c r="C85" s="179" t="s">
        <v>182</v>
      </c>
      <c r="D85" s="180" t="s">
        <v>264</v>
      </c>
      <c r="E85" s="173" t="s">
        <v>265</v>
      </c>
      <c r="F85" s="179" t="s">
        <v>225</v>
      </c>
      <c r="G85" s="224"/>
      <c r="H85" s="225">
        <v>177</v>
      </c>
      <c r="I85" s="182">
        <f t="shared" si="7"/>
        <v>0</v>
      </c>
      <c r="J85" s="166">
        <v>0</v>
      </c>
      <c r="K85" s="165">
        <f t="shared" si="8"/>
        <v>0</v>
      </c>
      <c r="L85" s="166">
        <v>0.01</v>
      </c>
      <c r="M85" s="165">
        <f t="shared" si="9"/>
        <v>0</v>
      </c>
      <c r="N85" s="167">
        <v>21</v>
      </c>
      <c r="O85" s="168">
        <v>4</v>
      </c>
      <c r="P85" s="4" t="s">
        <v>123</v>
      </c>
      <c r="Q85" s="216">
        <f t="shared" si="10"/>
        <v>0</v>
      </c>
      <c r="U85" s="215"/>
      <c r="X85" s="4">
        <f>G85*0.002</f>
        <v>0</v>
      </c>
    </row>
    <row r="86" spans="1:24" s="4" customFormat="1" ht="11.25" customHeight="1" hidden="1">
      <c r="A86" s="179">
        <v>37</v>
      </c>
      <c r="B86" s="179" t="s">
        <v>118</v>
      </c>
      <c r="C86" s="179" t="s">
        <v>182</v>
      </c>
      <c r="D86" s="180" t="s">
        <v>266</v>
      </c>
      <c r="E86" s="173" t="s">
        <v>267</v>
      </c>
      <c r="F86" s="179" t="s">
        <v>225</v>
      </c>
      <c r="G86" s="224"/>
      <c r="H86" s="225">
        <v>180</v>
      </c>
      <c r="I86" s="182">
        <f t="shared" si="7"/>
        <v>0</v>
      </c>
      <c r="J86" s="166">
        <v>0</v>
      </c>
      <c r="K86" s="165">
        <f t="shared" si="8"/>
        <v>0</v>
      </c>
      <c r="L86" s="166">
        <v>0.008</v>
      </c>
      <c r="M86" s="165">
        <f t="shared" si="9"/>
        <v>0</v>
      </c>
      <c r="N86" s="167">
        <v>21</v>
      </c>
      <c r="O86" s="168">
        <v>4</v>
      </c>
      <c r="P86" s="4" t="s">
        <v>123</v>
      </c>
      <c r="Q86" s="216">
        <f t="shared" si="10"/>
        <v>0</v>
      </c>
      <c r="U86" s="215"/>
      <c r="X86" s="4">
        <f>G86*0.002</f>
        <v>0</v>
      </c>
    </row>
    <row r="87" spans="1:24" s="4" customFormat="1" ht="11.25" customHeight="1" hidden="1">
      <c r="A87" s="179">
        <v>15</v>
      </c>
      <c r="B87" s="179" t="s">
        <v>118</v>
      </c>
      <c r="C87" s="179" t="s">
        <v>182</v>
      </c>
      <c r="D87" s="180" t="s">
        <v>268</v>
      </c>
      <c r="E87" s="173" t="s">
        <v>269</v>
      </c>
      <c r="F87" s="179" t="s">
        <v>225</v>
      </c>
      <c r="G87" s="224"/>
      <c r="H87" s="225">
        <v>214</v>
      </c>
      <c r="I87" s="182">
        <f t="shared" si="7"/>
        <v>0</v>
      </c>
      <c r="J87" s="166">
        <v>0</v>
      </c>
      <c r="K87" s="165">
        <f t="shared" si="8"/>
        <v>0</v>
      </c>
      <c r="L87" s="166">
        <v>0.011</v>
      </c>
      <c r="M87" s="165">
        <f t="shared" si="9"/>
        <v>0</v>
      </c>
      <c r="N87" s="167">
        <v>21</v>
      </c>
      <c r="O87" s="168">
        <v>4</v>
      </c>
      <c r="P87" s="4" t="s">
        <v>123</v>
      </c>
      <c r="Q87" s="216">
        <f t="shared" si="10"/>
        <v>0</v>
      </c>
      <c r="U87" s="215"/>
      <c r="X87" s="4">
        <f>G87*0.011</f>
        <v>0</v>
      </c>
    </row>
    <row r="88" spans="1:24" s="4" customFormat="1" ht="11.25" customHeight="1" hidden="1">
      <c r="A88" s="179">
        <v>37.8</v>
      </c>
      <c r="B88" s="179" t="s">
        <v>118</v>
      </c>
      <c r="C88" s="179" t="s">
        <v>182</v>
      </c>
      <c r="D88" s="180" t="s">
        <v>270</v>
      </c>
      <c r="E88" s="173" t="s">
        <v>271</v>
      </c>
      <c r="F88" s="179" t="s">
        <v>225</v>
      </c>
      <c r="G88" s="224"/>
      <c r="H88" s="225">
        <v>236</v>
      </c>
      <c r="I88" s="182">
        <f t="shared" si="7"/>
        <v>0</v>
      </c>
      <c r="J88" s="166">
        <v>0</v>
      </c>
      <c r="K88" s="165">
        <f t="shared" si="8"/>
        <v>0</v>
      </c>
      <c r="L88" s="166">
        <v>0.016</v>
      </c>
      <c r="M88" s="165">
        <f t="shared" si="9"/>
        <v>0</v>
      </c>
      <c r="N88" s="167">
        <v>21</v>
      </c>
      <c r="O88" s="168">
        <v>4</v>
      </c>
      <c r="P88" s="4" t="s">
        <v>123</v>
      </c>
      <c r="Q88" s="216">
        <f t="shared" si="10"/>
        <v>0</v>
      </c>
      <c r="U88" s="215"/>
      <c r="X88" s="4">
        <f aca="true" t="shared" si="11" ref="X88:X99">G88*0.011</f>
        <v>0</v>
      </c>
    </row>
    <row r="89" spans="1:24" s="4" customFormat="1" ht="11.25" customHeight="1" hidden="1">
      <c r="A89" s="179">
        <v>38.2</v>
      </c>
      <c r="B89" s="179" t="s">
        <v>118</v>
      </c>
      <c r="C89" s="179" t="s">
        <v>182</v>
      </c>
      <c r="D89" s="180" t="s">
        <v>272</v>
      </c>
      <c r="E89" s="173" t="s">
        <v>273</v>
      </c>
      <c r="F89" s="179" t="s">
        <v>225</v>
      </c>
      <c r="G89" s="224"/>
      <c r="H89" s="225">
        <v>180</v>
      </c>
      <c r="I89" s="182">
        <f t="shared" si="7"/>
        <v>0</v>
      </c>
      <c r="J89" s="166">
        <v>0</v>
      </c>
      <c r="K89" s="165">
        <f t="shared" si="8"/>
        <v>0</v>
      </c>
      <c r="L89" s="166">
        <v>0.011</v>
      </c>
      <c r="M89" s="165">
        <f t="shared" si="9"/>
        <v>0</v>
      </c>
      <c r="N89" s="167">
        <v>21</v>
      </c>
      <c r="O89" s="168">
        <v>4</v>
      </c>
      <c r="P89" s="4" t="s">
        <v>123</v>
      </c>
      <c r="Q89" s="216">
        <f t="shared" si="10"/>
        <v>0</v>
      </c>
      <c r="U89" s="215"/>
      <c r="X89" s="4">
        <f t="shared" si="11"/>
        <v>0</v>
      </c>
    </row>
    <row r="90" spans="1:24" s="4" customFormat="1" ht="11.25" customHeight="1" hidden="1">
      <c r="A90" s="179">
        <v>38.6</v>
      </c>
      <c r="B90" s="179" t="s">
        <v>118</v>
      </c>
      <c r="C90" s="179" t="s">
        <v>182</v>
      </c>
      <c r="D90" s="180" t="s">
        <v>274</v>
      </c>
      <c r="E90" s="173" t="s">
        <v>275</v>
      </c>
      <c r="F90" s="179" t="s">
        <v>225</v>
      </c>
      <c r="G90" s="224"/>
      <c r="H90" s="225">
        <v>213</v>
      </c>
      <c r="I90" s="182">
        <f t="shared" si="7"/>
        <v>0</v>
      </c>
      <c r="J90" s="166">
        <v>0</v>
      </c>
      <c r="K90" s="165">
        <f t="shared" si="8"/>
        <v>0</v>
      </c>
      <c r="L90" s="166">
        <v>0.015</v>
      </c>
      <c r="M90" s="165">
        <f t="shared" si="9"/>
        <v>0</v>
      </c>
      <c r="N90" s="167">
        <v>21</v>
      </c>
      <c r="O90" s="168">
        <v>4</v>
      </c>
      <c r="P90" s="4" t="s">
        <v>123</v>
      </c>
      <c r="Q90" s="216">
        <f t="shared" si="10"/>
        <v>0</v>
      </c>
      <c r="U90" s="215"/>
      <c r="X90" s="4">
        <f t="shared" si="11"/>
        <v>0</v>
      </c>
    </row>
    <row r="91" spans="1:24" s="4" customFormat="1" ht="11.25" customHeight="1" hidden="1">
      <c r="A91" s="179">
        <v>39</v>
      </c>
      <c r="B91" s="179" t="s">
        <v>118</v>
      </c>
      <c r="C91" s="179" t="s">
        <v>182</v>
      </c>
      <c r="D91" s="180" t="s">
        <v>276</v>
      </c>
      <c r="E91" s="173" t="s">
        <v>277</v>
      </c>
      <c r="F91" s="179" t="s">
        <v>225</v>
      </c>
      <c r="G91" s="224"/>
      <c r="H91" s="225">
        <v>269</v>
      </c>
      <c r="I91" s="182">
        <f t="shared" si="7"/>
        <v>0</v>
      </c>
      <c r="J91" s="166">
        <v>0</v>
      </c>
      <c r="K91" s="165">
        <f t="shared" si="8"/>
        <v>0</v>
      </c>
      <c r="L91" s="166">
        <v>0.023</v>
      </c>
      <c r="M91" s="165">
        <f t="shared" si="9"/>
        <v>0</v>
      </c>
      <c r="N91" s="167">
        <v>21</v>
      </c>
      <c r="O91" s="168">
        <v>4</v>
      </c>
      <c r="P91" s="4" t="s">
        <v>123</v>
      </c>
      <c r="Q91" s="216">
        <f t="shared" si="10"/>
        <v>0</v>
      </c>
      <c r="U91" s="215"/>
      <c r="X91" s="4">
        <f t="shared" si="11"/>
        <v>0</v>
      </c>
    </row>
    <row r="92" spans="1:24" s="4" customFormat="1" ht="11.25" customHeight="1" hidden="1">
      <c r="A92" s="179">
        <v>39.4</v>
      </c>
      <c r="B92" s="179" t="s">
        <v>118</v>
      </c>
      <c r="C92" s="179" t="s">
        <v>182</v>
      </c>
      <c r="D92" s="180" t="s">
        <v>278</v>
      </c>
      <c r="E92" s="173" t="s">
        <v>279</v>
      </c>
      <c r="F92" s="179" t="s">
        <v>225</v>
      </c>
      <c r="G92" s="224"/>
      <c r="H92" s="225">
        <v>301</v>
      </c>
      <c r="I92" s="182">
        <f t="shared" si="7"/>
        <v>0</v>
      </c>
      <c r="J92" s="166">
        <v>0</v>
      </c>
      <c r="K92" s="165">
        <f t="shared" si="8"/>
        <v>0</v>
      </c>
      <c r="L92" s="166">
        <v>0.022</v>
      </c>
      <c r="M92" s="165">
        <f t="shared" si="9"/>
        <v>0</v>
      </c>
      <c r="N92" s="167">
        <v>21</v>
      </c>
      <c r="O92" s="168">
        <v>4</v>
      </c>
      <c r="P92" s="4" t="s">
        <v>123</v>
      </c>
      <c r="Q92" s="216">
        <f t="shared" si="10"/>
        <v>0</v>
      </c>
      <c r="U92" s="215"/>
      <c r="X92" s="4">
        <f t="shared" si="11"/>
        <v>0</v>
      </c>
    </row>
    <row r="93" spans="1:24" s="4" customFormat="1" ht="11.25" customHeight="1" hidden="1">
      <c r="A93" s="179">
        <v>39.8</v>
      </c>
      <c r="B93" s="179" t="s">
        <v>118</v>
      </c>
      <c r="C93" s="179" t="s">
        <v>182</v>
      </c>
      <c r="D93" s="180" t="s">
        <v>280</v>
      </c>
      <c r="E93" s="173" t="s">
        <v>281</v>
      </c>
      <c r="F93" s="179" t="s">
        <v>225</v>
      </c>
      <c r="G93" s="224"/>
      <c r="H93" s="225">
        <v>365</v>
      </c>
      <c r="I93" s="182">
        <f t="shared" si="7"/>
        <v>0</v>
      </c>
      <c r="J93" s="166">
        <v>0</v>
      </c>
      <c r="K93" s="165">
        <f t="shared" si="8"/>
        <v>0</v>
      </c>
      <c r="L93" s="166">
        <v>0.033</v>
      </c>
      <c r="M93" s="165">
        <f t="shared" si="9"/>
        <v>0</v>
      </c>
      <c r="N93" s="167">
        <v>21</v>
      </c>
      <c r="O93" s="168">
        <v>4</v>
      </c>
      <c r="P93" s="4" t="s">
        <v>123</v>
      </c>
      <c r="Q93" s="216">
        <f t="shared" si="10"/>
        <v>0</v>
      </c>
      <c r="U93" s="215"/>
      <c r="X93" s="4">
        <f t="shared" si="11"/>
        <v>0</v>
      </c>
    </row>
    <row r="94" spans="1:24" s="4" customFormat="1" ht="11.25" customHeight="1" hidden="1">
      <c r="A94" s="179">
        <v>40.2</v>
      </c>
      <c r="B94" s="179" t="s">
        <v>118</v>
      </c>
      <c r="C94" s="179" t="s">
        <v>182</v>
      </c>
      <c r="D94" s="180" t="s">
        <v>282</v>
      </c>
      <c r="E94" s="173" t="s">
        <v>283</v>
      </c>
      <c r="F94" s="179" t="s">
        <v>225</v>
      </c>
      <c r="G94" s="224"/>
      <c r="H94" s="225">
        <v>423</v>
      </c>
      <c r="I94" s="182">
        <f t="shared" si="7"/>
        <v>0</v>
      </c>
      <c r="J94" s="166">
        <v>0</v>
      </c>
      <c r="K94" s="165">
        <f t="shared" si="8"/>
        <v>0</v>
      </c>
      <c r="L94" s="166">
        <v>0.046</v>
      </c>
      <c r="M94" s="165">
        <f t="shared" si="9"/>
        <v>0</v>
      </c>
      <c r="N94" s="167">
        <v>21</v>
      </c>
      <c r="O94" s="168">
        <v>4</v>
      </c>
      <c r="P94" s="4" t="s">
        <v>123</v>
      </c>
      <c r="Q94" s="216">
        <f t="shared" si="10"/>
        <v>0</v>
      </c>
      <c r="U94" s="215"/>
      <c r="X94" s="4">
        <f t="shared" si="11"/>
        <v>0</v>
      </c>
    </row>
    <row r="95" spans="1:24" s="4" customFormat="1" ht="11.25" customHeight="1" hidden="1">
      <c r="A95" s="179">
        <v>40.6</v>
      </c>
      <c r="B95" s="179" t="s">
        <v>118</v>
      </c>
      <c r="C95" s="179" t="s">
        <v>182</v>
      </c>
      <c r="D95" s="180" t="s">
        <v>284</v>
      </c>
      <c r="E95" s="173" t="s">
        <v>285</v>
      </c>
      <c r="F95" s="179" t="s">
        <v>225</v>
      </c>
      <c r="G95" s="224"/>
      <c r="H95" s="225">
        <v>460</v>
      </c>
      <c r="I95" s="182">
        <f aca="true" t="shared" si="12" ref="I95:I126">ROUND(G95*H95,2)</f>
        <v>0</v>
      </c>
      <c r="J95" s="166">
        <v>0</v>
      </c>
      <c r="K95" s="165">
        <f aca="true" t="shared" si="13" ref="K95:K124">G95*J95</f>
        <v>0</v>
      </c>
      <c r="L95" s="166">
        <v>0.049</v>
      </c>
      <c r="M95" s="165">
        <f aca="true" t="shared" si="14" ref="M95:M124">G95*L95</f>
        <v>0</v>
      </c>
      <c r="N95" s="167">
        <v>21</v>
      </c>
      <c r="O95" s="168">
        <v>4</v>
      </c>
      <c r="P95" s="4" t="s">
        <v>123</v>
      </c>
      <c r="Q95" s="216">
        <f t="shared" si="10"/>
        <v>0</v>
      </c>
      <c r="U95" s="215"/>
      <c r="X95" s="4">
        <f t="shared" si="11"/>
        <v>0</v>
      </c>
    </row>
    <row r="96" spans="1:24" s="4" customFormat="1" ht="11.25" customHeight="1" hidden="1">
      <c r="A96" s="179">
        <v>41</v>
      </c>
      <c r="B96" s="179" t="s">
        <v>118</v>
      </c>
      <c r="C96" s="179" t="s">
        <v>182</v>
      </c>
      <c r="D96" s="180" t="s">
        <v>286</v>
      </c>
      <c r="E96" s="173" t="s">
        <v>287</v>
      </c>
      <c r="F96" s="179" t="s">
        <v>225</v>
      </c>
      <c r="G96" s="224"/>
      <c r="H96" s="225">
        <v>489</v>
      </c>
      <c r="I96" s="182">
        <f t="shared" si="12"/>
        <v>0</v>
      </c>
      <c r="J96" s="166">
        <v>0</v>
      </c>
      <c r="K96" s="165">
        <f t="shared" si="13"/>
        <v>0</v>
      </c>
      <c r="L96" s="166">
        <v>0.066</v>
      </c>
      <c r="M96" s="165">
        <f t="shared" si="14"/>
        <v>0</v>
      </c>
      <c r="N96" s="167">
        <v>21</v>
      </c>
      <c r="O96" s="168">
        <v>4</v>
      </c>
      <c r="P96" s="4" t="s">
        <v>123</v>
      </c>
      <c r="Q96" s="216">
        <f t="shared" si="10"/>
        <v>0</v>
      </c>
      <c r="U96" s="215"/>
      <c r="X96" s="4">
        <f t="shared" si="11"/>
        <v>0</v>
      </c>
    </row>
    <row r="97" spans="1:24" s="4" customFormat="1" ht="11.25" customHeight="1" hidden="1">
      <c r="A97" s="179">
        <v>41.4</v>
      </c>
      <c r="B97" s="179" t="s">
        <v>118</v>
      </c>
      <c r="C97" s="179" t="s">
        <v>182</v>
      </c>
      <c r="D97" s="180" t="s">
        <v>288</v>
      </c>
      <c r="E97" s="173" t="s">
        <v>289</v>
      </c>
      <c r="F97" s="179" t="s">
        <v>225</v>
      </c>
      <c r="G97" s="224"/>
      <c r="H97" s="225">
        <v>862</v>
      </c>
      <c r="I97" s="182">
        <f t="shared" si="12"/>
        <v>0</v>
      </c>
      <c r="J97" s="166">
        <v>0</v>
      </c>
      <c r="K97" s="165">
        <f t="shared" si="13"/>
        <v>0</v>
      </c>
      <c r="L97" s="166">
        <v>0.087</v>
      </c>
      <c r="M97" s="165">
        <f t="shared" si="14"/>
        <v>0</v>
      </c>
      <c r="N97" s="167">
        <v>21</v>
      </c>
      <c r="O97" s="168">
        <v>4</v>
      </c>
      <c r="P97" s="4" t="s">
        <v>123</v>
      </c>
      <c r="Q97" s="216">
        <f t="shared" si="10"/>
        <v>0</v>
      </c>
      <c r="U97" s="215"/>
      <c r="X97" s="4">
        <f t="shared" si="11"/>
        <v>0</v>
      </c>
    </row>
    <row r="98" spans="1:24" s="4" customFormat="1" ht="11.25" customHeight="1" hidden="1">
      <c r="A98" s="179">
        <v>41.8</v>
      </c>
      <c r="B98" s="179" t="s">
        <v>118</v>
      </c>
      <c r="C98" s="179" t="s">
        <v>182</v>
      </c>
      <c r="D98" s="180" t="s">
        <v>290</v>
      </c>
      <c r="E98" s="173" t="s">
        <v>291</v>
      </c>
      <c r="F98" s="179" t="s">
        <v>225</v>
      </c>
      <c r="G98" s="224"/>
      <c r="H98" s="225">
        <v>1040</v>
      </c>
      <c r="I98" s="182">
        <f t="shared" si="12"/>
        <v>0</v>
      </c>
      <c r="J98" s="166">
        <v>0</v>
      </c>
      <c r="K98" s="165">
        <f t="shared" si="13"/>
        <v>0</v>
      </c>
      <c r="L98" s="166">
        <v>0.124</v>
      </c>
      <c r="M98" s="165">
        <f t="shared" si="14"/>
        <v>0</v>
      </c>
      <c r="N98" s="167">
        <v>21</v>
      </c>
      <c r="O98" s="168">
        <v>4</v>
      </c>
      <c r="P98" s="4" t="s">
        <v>123</v>
      </c>
      <c r="Q98" s="216">
        <f t="shared" si="10"/>
        <v>0</v>
      </c>
      <c r="U98" s="215"/>
      <c r="X98" s="4">
        <f t="shared" si="11"/>
        <v>0</v>
      </c>
    </row>
    <row r="99" spans="1:24" s="4" customFormat="1" ht="11.25" customHeight="1" hidden="1">
      <c r="A99" s="179">
        <v>42.2</v>
      </c>
      <c r="B99" s="179" t="s">
        <v>118</v>
      </c>
      <c r="C99" s="179" t="s">
        <v>182</v>
      </c>
      <c r="D99" s="180" t="s">
        <v>292</v>
      </c>
      <c r="E99" s="173" t="s">
        <v>293</v>
      </c>
      <c r="F99" s="179" t="s">
        <v>225</v>
      </c>
      <c r="G99" s="224"/>
      <c r="H99" s="225">
        <v>27.2</v>
      </c>
      <c r="I99" s="182">
        <f t="shared" si="12"/>
        <v>0</v>
      </c>
      <c r="J99" s="166">
        <v>0</v>
      </c>
      <c r="K99" s="165">
        <f t="shared" si="13"/>
        <v>0</v>
      </c>
      <c r="L99" s="166">
        <v>0.001</v>
      </c>
      <c r="M99" s="165">
        <f t="shared" si="14"/>
        <v>0</v>
      </c>
      <c r="N99" s="167">
        <v>21</v>
      </c>
      <c r="O99" s="168">
        <v>4</v>
      </c>
      <c r="P99" s="4" t="s">
        <v>123</v>
      </c>
      <c r="Q99" s="216">
        <f t="shared" si="10"/>
        <v>0</v>
      </c>
      <c r="U99" s="215"/>
      <c r="X99" s="4">
        <f t="shared" si="11"/>
        <v>0</v>
      </c>
    </row>
    <row r="100" spans="1:24" s="4" customFormat="1" ht="11.25" customHeight="1" hidden="1">
      <c r="A100" s="179">
        <v>16</v>
      </c>
      <c r="B100" s="179" t="s">
        <v>118</v>
      </c>
      <c r="C100" s="179" t="s">
        <v>182</v>
      </c>
      <c r="D100" s="180" t="s">
        <v>294</v>
      </c>
      <c r="E100" s="173" t="s">
        <v>295</v>
      </c>
      <c r="F100" s="179" t="s">
        <v>225</v>
      </c>
      <c r="G100" s="224"/>
      <c r="H100" s="225">
        <v>28.4</v>
      </c>
      <c r="I100" s="182">
        <f t="shared" si="12"/>
        <v>0</v>
      </c>
      <c r="J100" s="166">
        <v>0</v>
      </c>
      <c r="K100" s="165">
        <f t="shared" si="13"/>
        <v>0</v>
      </c>
      <c r="L100" s="166">
        <v>0.002</v>
      </c>
      <c r="M100" s="165">
        <f t="shared" si="14"/>
        <v>0</v>
      </c>
      <c r="N100" s="167">
        <v>21</v>
      </c>
      <c r="O100" s="168">
        <v>4</v>
      </c>
      <c r="P100" s="4" t="s">
        <v>123</v>
      </c>
      <c r="Q100" s="216">
        <f t="shared" si="10"/>
        <v>0</v>
      </c>
      <c r="U100" s="215"/>
      <c r="X100" s="4">
        <f>G100*0.002</f>
        <v>0</v>
      </c>
    </row>
    <row r="101" spans="1:24" s="4" customFormat="1" ht="11.25" customHeight="1" hidden="1">
      <c r="A101" s="179">
        <v>43</v>
      </c>
      <c r="B101" s="179" t="s">
        <v>118</v>
      </c>
      <c r="C101" s="179" t="s">
        <v>182</v>
      </c>
      <c r="D101" s="180" t="s">
        <v>296</v>
      </c>
      <c r="E101" s="173" t="s">
        <v>297</v>
      </c>
      <c r="F101" s="179" t="s">
        <v>225</v>
      </c>
      <c r="G101" s="224"/>
      <c r="H101" s="225">
        <v>29.6</v>
      </c>
      <c r="I101" s="182">
        <f t="shared" si="12"/>
        <v>0</v>
      </c>
      <c r="J101" s="166">
        <v>0</v>
      </c>
      <c r="K101" s="165">
        <f t="shared" si="13"/>
        <v>0</v>
      </c>
      <c r="L101" s="166">
        <v>0.002</v>
      </c>
      <c r="M101" s="165">
        <f t="shared" si="14"/>
        <v>0</v>
      </c>
      <c r="N101" s="167">
        <v>21</v>
      </c>
      <c r="O101" s="168">
        <v>4</v>
      </c>
      <c r="P101" s="4" t="s">
        <v>123</v>
      </c>
      <c r="Q101" s="216">
        <f t="shared" si="10"/>
        <v>0</v>
      </c>
      <c r="U101" s="215"/>
      <c r="X101" s="4">
        <f aca="true" t="shared" si="15" ref="X101:X119">G101*0.002</f>
        <v>0</v>
      </c>
    </row>
    <row r="102" spans="1:24" s="4" customFormat="1" ht="11.25" customHeight="1" hidden="1">
      <c r="A102" s="179">
        <v>43.4</v>
      </c>
      <c r="B102" s="179" t="s">
        <v>118</v>
      </c>
      <c r="C102" s="179" t="s">
        <v>182</v>
      </c>
      <c r="D102" s="180" t="s">
        <v>298</v>
      </c>
      <c r="E102" s="173" t="s">
        <v>299</v>
      </c>
      <c r="F102" s="179" t="s">
        <v>225</v>
      </c>
      <c r="G102" s="224"/>
      <c r="H102" s="225">
        <v>34.3</v>
      </c>
      <c r="I102" s="182">
        <f t="shared" si="12"/>
        <v>0</v>
      </c>
      <c r="J102" s="166">
        <v>0</v>
      </c>
      <c r="K102" s="165">
        <f t="shared" si="13"/>
        <v>0</v>
      </c>
      <c r="L102" s="166">
        <v>0.003</v>
      </c>
      <c r="M102" s="165">
        <f t="shared" si="14"/>
        <v>0</v>
      </c>
      <c r="N102" s="167">
        <v>21</v>
      </c>
      <c r="O102" s="168">
        <v>4</v>
      </c>
      <c r="P102" s="4" t="s">
        <v>123</v>
      </c>
      <c r="Q102" s="216">
        <f t="shared" si="10"/>
        <v>0</v>
      </c>
      <c r="U102" s="215"/>
      <c r="X102" s="4">
        <f t="shared" si="15"/>
        <v>0</v>
      </c>
    </row>
    <row r="103" spans="1:24" s="4" customFormat="1" ht="11.25" customHeight="1" hidden="1">
      <c r="A103" s="179">
        <v>43.8</v>
      </c>
      <c r="B103" s="179" t="s">
        <v>118</v>
      </c>
      <c r="C103" s="179" t="s">
        <v>182</v>
      </c>
      <c r="D103" s="180" t="s">
        <v>300</v>
      </c>
      <c r="E103" s="173" t="s">
        <v>301</v>
      </c>
      <c r="F103" s="179" t="s">
        <v>225</v>
      </c>
      <c r="G103" s="224"/>
      <c r="H103" s="225">
        <v>36.7</v>
      </c>
      <c r="I103" s="182">
        <f t="shared" si="12"/>
        <v>0</v>
      </c>
      <c r="J103" s="166">
        <v>0</v>
      </c>
      <c r="K103" s="165">
        <f t="shared" si="13"/>
        <v>0</v>
      </c>
      <c r="L103" s="166">
        <v>0.005</v>
      </c>
      <c r="M103" s="165">
        <f t="shared" si="14"/>
        <v>0</v>
      </c>
      <c r="N103" s="167">
        <v>21</v>
      </c>
      <c r="O103" s="168">
        <v>4</v>
      </c>
      <c r="P103" s="4" t="s">
        <v>123</v>
      </c>
      <c r="Q103" s="216">
        <f t="shared" si="10"/>
        <v>0</v>
      </c>
      <c r="U103" s="215"/>
      <c r="X103" s="4">
        <f t="shared" si="15"/>
        <v>0</v>
      </c>
    </row>
    <row r="104" spans="1:24" s="4" customFormat="1" ht="11.25" customHeight="1" hidden="1">
      <c r="A104" s="179">
        <v>44.2</v>
      </c>
      <c r="B104" s="179" t="s">
        <v>118</v>
      </c>
      <c r="C104" s="179" t="s">
        <v>182</v>
      </c>
      <c r="D104" s="180" t="s">
        <v>302</v>
      </c>
      <c r="E104" s="173" t="s">
        <v>303</v>
      </c>
      <c r="F104" s="179" t="s">
        <v>225</v>
      </c>
      <c r="G104" s="224"/>
      <c r="H104" s="225">
        <v>52.3</v>
      </c>
      <c r="I104" s="182">
        <f t="shared" si="12"/>
        <v>0</v>
      </c>
      <c r="J104" s="166">
        <v>0</v>
      </c>
      <c r="K104" s="165">
        <f t="shared" si="13"/>
        <v>0</v>
      </c>
      <c r="L104" s="166">
        <v>0.001</v>
      </c>
      <c r="M104" s="165">
        <f t="shared" si="14"/>
        <v>0</v>
      </c>
      <c r="N104" s="167">
        <v>21</v>
      </c>
      <c r="O104" s="168">
        <v>4</v>
      </c>
      <c r="P104" s="4" t="s">
        <v>123</v>
      </c>
      <c r="Q104" s="216">
        <f t="shared" si="10"/>
        <v>0</v>
      </c>
      <c r="U104" s="215"/>
      <c r="X104" s="4">
        <f t="shared" si="15"/>
        <v>0</v>
      </c>
    </row>
    <row r="105" spans="1:24" s="4" customFormat="1" ht="11.25" customHeight="1" hidden="1">
      <c r="A105" s="179">
        <v>44.6</v>
      </c>
      <c r="B105" s="179" t="s">
        <v>118</v>
      </c>
      <c r="C105" s="179" t="s">
        <v>182</v>
      </c>
      <c r="D105" s="180" t="s">
        <v>304</v>
      </c>
      <c r="E105" s="173" t="s">
        <v>305</v>
      </c>
      <c r="F105" s="179" t="s">
        <v>225</v>
      </c>
      <c r="G105" s="224"/>
      <c r="H105" s="225">
        <v>53.4</v>
      </c>
      <c r="I105" s="182">
        <f t="shared" si="12"/>
        <v>0</v>
      </c>
      <c r="J105" s="166">
        <v>0</v>
      </c>
      <c r="K105" s="165">
        <f t="shared" si="13"/>
        <v>0</v>
      </c>
      <c r="L105" s="166">
        <v>0.002</v>
      </c>
      <c r="M105" s="165">
        <f t="shared" si="14"/>
        <v>0</v>
      </c>
      <c r="N105" s="167">
        <v>21</v>
      </c>
      <c r="O105" s="168">
        <v>4</v>
      </c>
      <c r="P105" s="4" t="s">
        <v>123</v>
      </c>
      <c r="Q105" s="216">
        <f t="shared" si="10"/>
        <v>0</v>
      </c>
      <c r="U105" s="215"/>
      <c r="X105" s="4">
        <f t="shared" si="15"/>
        <v>0</v>
      </c>
    </row>
    <row r="106" spans="1:24" s="4" customFormat="1" ht="11.25" customHeight="1" hidden="1">
      <c r="A106" s="179">
        <v>45</v>
      </c>
      <c r="B106" s="179" t="s">
        <v>118</v>
      </c>
      <c r="C106" s="179" t="s">
        <v>182</v>
      </c>
      <c r="D106" s="180" t="s">
        <v>306</v>
      </c>
      <c r="E106" s="173" t="s">
        <v>307</v>
      </c>
      <c r="F106" s="179" t="s">
        <v>225</v>
      </c>
      <c r="G106" s="224"/>
      <c r="H106" s="225">
        <v>54.6</v>
      </c>
      <c r="I106" s="182">
        <f t="shared" si="12"/>
        <v>0</v>
      </c>
      <c r="J106" s="166">
        <v>0</v>
      </c>
      <c r="K106" s="165">
        <f t="shared" si="13"/>
        <v>0</v>
      </c>
      <c r="L106" s="166">
        <v>0.002</v>
      </c>
      <c r="M106" s="165">
        <f t="shared" si="14"/>
        <v>0</v>
      </c>
      <c r="N106" s="167">
        <v>21</v>
      </c>
      <c r="O106" s="168">
        <v>4</v>
      </c>
      <c r="P106" s="4" t="s">
        <v>123</v>
      </c>
      <c r="Q106" s="216">
        <f t="shared" si="10"/>
        <v>0</v>
      </c>
      <c r="U106" s="215"/>
      <c r="X106" s="4">
        <f t="shared" si="15"/>
        <v>0</v>
      </c>
    </row>
    <row r="107" spans="1:24" s="4" customFormat="1" ht="11.25" customHeight="1" hidden="1">
      <c r="A107" s="179">
        <v>45.4</v>
      </c>
      <c r="B107" s="179" t="s">
        <v>118</v>
      </c>
      <c r="C107" s="179" t="s">
        <v>182</v>
      </c>
      <c r="D107" s="180" t="s">
        <v>308</v>
      </c>
      <c r="E107" s="173" t="s">
        <v>309</v>
      </c>
      <c r="F107" s="179" t="s">
        <v>225</v>
      </c>
      <c r="G107" s="224"/>
      <c r="H107" s="225">
        <v>60.5</v>
      </c>
      <c r="I107" s="182">
        <f t="shared" si="12"/>
        <v>0</v>
      </c>
      <c r="J107" s="166">
        <v>0</v>
      </c>
      <c r="K107" s="165">
        <f t="shared" si="13"/>
        <v>0</v>
      </c>
      <c r="L107" s="166">
        <v>0.003</v>
      </c>
      <c r="M107" s="165">
        <f t="shared" si="14"/>
        <v>0</v>
      </c>
      <c r="N107" s="167">
        <v>21</v>
      </c>
      <c r="O107" s="168">
        <v>4</v>
      </c>
      <c r="P107" s="4" t="s">
        <v>123</v>
      </c>
      <c r="Q107" s="216">
        <f t="shared" si="10"/>
        <v>0</v>
      </c>
      <c r="U107" s="215"/>
      <c r="X107" s="4">
        <f t="shared" si="15"/>
        <v>0</v>
      </c>
    </row>
    <row r="108" spans="1:24" s="4" customFormat="1" ht="11.25" customHeight="1" hidden="1">
      <c r="A108" s="179">
        <v>45.8</v>
      </c>
      <c r="B108" s="179" t="s">
        <v>118</v>
      </c>
      <c r="C108" s="179" t="s">
        <v>182</v>
      </c>
      <c r="D108" s="180" t="s">
        <v>310</v>
      </c>
      <c r="E108" s="173" t="s">
        <v>311</v>
      </c>
      <c r="F108" s="179" t="s">
        <v>225</v>
      </c>
      <c r="G108" s="224"/>
      <c r="H108" s="225">
        <v>66.4</v>
      </c>
      <c r="I108" s="182">
        <f t="shared" si="12"/>
        <v>0</v>
      </c>
      <c r="J108" s="166">
        <v>0</v>
      </c>
      <c r="K108" s="165">
        <f t="shared" si="13"/>
        <v>0</v>
      </c>
      <c r="L108" s="166">
        <v>0.005</v>
      </c>
      <c r="M108" s="165">
        <f t="shared" si="14"/>
        <v>0</v>
      </c>
      <c r="N108" s="167">
        <v>21</v>
      </c>
      <c r="O108" s="168">
        <v>4</v>
      </c>
      <c r="P108" s="4" t="s">
        <v>123</v>
      </c>
      <c r="Q108" s="216">
        <f t="shared" si="10"/>
        <v>0</v>
      </c>
      <c r="U108" s="215"/>
      <c r="X108" s="4">
        <f t="shared" si="15"/>
        <v>0</v>
      </c>
    </row>
    <row r="109" spans="1:24" s="4" customFormat="1" ht="22.5" customHeight="1" hidden="1">
      <c r="A109" s="179">
        <v>46.2</v>
      </c>
      <c r="B109" s="179" t="s">
        <v>118</v>
      </c>
      <c r="C109" s="179" t="s">
        <v>182</v>
      </c>
      <c r="D109" s="180" t="s">
        <v>312</v>
      </c>
      <c r="E109" s="173" t="s">
        <v>313</v>
      </c>
      <c r="F109" s="179" t="s">
        <v>225</v>
      </c>
      <c r="G109" s="224"/>
      <c r="H109" s="225">
        <v>128</v>
      </c>
      <c r="I109" s="182">
        <f t="shared" si="12"/>
        <v>0</v>
      </c>
      <c r="J109" s="166">
        <v>0</v>
      </c>
      <c r="K109" s="165">
        <f t="shared" si="13"/>
        <v>0</v>
      </c>
      <c r="L109" s="166">
        <v>0.002</v>
      </c>
      <c r="M109" s="165">
        <f t="shared" si="14"/>
        <v>0</v>
      </c>
      <c r="N109" s="167">
        <v>21</v>
      </c>
      <c r="O109" s="168">
        <v>4</v>
      </c>
      <c r="P109" s="4" t="s">
        <v>123</v>
      </c>
      <c r="Q109" s="216">
        <f t="shared" si="10"/>
        <v>0</v>
      </c>
      <c r="U109" s="215"/>
      <c r="X109" s="4">
        <f t="shared" si="15"/>
        <v>0</v>
      </c>
    </row>
    <row r="110" spans="1:24" s="4" customFormat="1" ht="22.5" customHeight="1" hidden="1">
      <c r="A110" s="179">
        <v>46.6</v>
      </c>
      <c r="B110" s="179" t="s">
        <v>118</v>
      </c>
      <c r="C110" s="179" t="s">
        <v>182</v>
      </c>
      <c r="D110" s="180" t="s">
        <v>314</v>
      </c>
      <c r="E110" s="173" t="s">
        <v>315</v>
      </c>
      <c r="F110" s="179" t="s">
        <v>225</v>
      </c>
      <c r="G110" s="224"/>
      <c r="H110" s="225">
        <v>152</v>
      </c>
      <c r="I110" s="182">
        <f t="shared" si="12"/>
        <v>0</v>
      </c>
      <c r="J110" s="166">
        <v>0</v>
      </c>
      <c r="K110" s="165">
        <f t="shared" si="13"/>
        <v>0</v>
      </c>
      <c r="L110" s="166">
        <v>0.005</v>
      </c>
      <c r="M110" s="165">
        <f t="shared" si="14"/>
        <v>0</v>
      </c>
      <c r="N110" s="167">
        <v>21</v>
      </c>
      <c r="O110" s="168">
        <v>4</v>
      </c>
      <c r="P110" s="4" t="s">
        <v>123</v>
      </c>
      <c r="Q110" s="216">
        <f t="shared" si="10"/>
        <v>0</v>
      </c>
      <c r="U110" s="215"/>
      <c r="X110" s="4">
        <f t="shared" si="15"/>
        <v>0</v>
      </c>
    </row>
    <row r="111" spans="1:24" s="4" customFormat="1" ht="22.5" customHeight="1" hidden="1">
      <c r="A111" s="179">
        <v>47</v>
      </c>
      <c r="B111" s="179" t="s">
        <v>118</v>
      </c>
      <c r="C111" s="179" t="s">
        <v>182</v>
      </c>
      <c r="D111" s="180" t="s">
        <v>316</v>
      </c>
      <c r="E111" s="173" t="s">
        <v>317</v>
      </c>
      <c r="F111" s="179" t="s">
        <v>225</v>
      </c>
      <c r="G111" s="224"/>
      <c r="H111" s="225">
        <v>177</v>
      </c>
      <c r="I111" s="182">
        <f t="shared" si="12"/>
        <v>0</v>
      </c>
      <c r="J111" s="166">
        <v>0</v>
      </c>
      <c r="K111" s="165">
        <f t="shared" si="13"/>
        <v>0</v>
      </c>
      <c r="L111" s="166">
        <v>0.007</v>
      </c>
      <c r="M111" s="165">
        <f t="shared" si="14"/>
        <v>0</v>
      </c>
      <c r="N111" s="167">
        <v>21</v>
      </c>
      <c r="O111" s="168">
        <v>4</v>
      </c>
      <c r="P111" s="4" t="s">
        <v>123</v>
      </c>
      <c r="Q111" s="216">
        <f t="shared" si="10"/>
        <v>0</v>
      </c>
      <c r="U111" s="215"/>
      <c r="X111" s="4">
        <f t="shared" si="15"/>
        <v>0</v>
      </c>
    </row>
    <row r="112" spans="1:24" s="4" customFormat="1" ht="22.5" customHeight="1" hidden="1">
      <c r="A112" s="179">
        <v>47.4</v>
      </c>
      <c r="B112" s="179" t="s">
        <v>118</v>
      </c>
      <c r="C112" s="179" t="s">
        <v>182</v>
      </c>
      <c r="D112" s="180" t="s">
        <v>318</v>
      </c>
      <c r="E112" s="173" t="s">
        <v>319</v>
      </c>
      <c r="F112" s="179" t="s">
        <v>225</v>
      </c>
      <c r="G112" s="224"/>
      <c r="H112" s="225">
        <v>206</v>
      </c>
      <c r="I112" s="182">
        <f t="shared" si="12"/>
        <v>0</v>
      </c>
      <c r="J112" s="166">
        <v>0</v>
      </c>
      <c r="K112" s="165">
        <f t="shared" si="13"/>
        <v>0</v>
      </c>
      <c r="L112" s="166">
        <v>0.01</v>
      </c>
      <c r="M112" s="165">
        <f t="shared" si="14"/>
        <v>0</v>
      </c>
      <c r="N112" s="167">
        <v>21</v>
      </c>
      <c r="O112" s="168">
        <v>4</v>
      </c>
      <c r="P112" s="4" t="s">
        <v>123</v>
      </c>
      <c r="Q112" s="216">
        <f t="shared" si="10"/>
        <v>0</v>
      </c>
      <c r="U112" s="215"/>
      <c r="X112" s="4">
        <f t="shared" si="15"/>
        <v>0</v>
      </c>
    </row>
    <row r="113" spans="1:24" s="4" customFormat="1" ht="22.5" customHeight="1" hidden="1">
      <c r="A113" s="179">
        <v>47.8</v>
      </c>
      <c r="B113" s="179" t="s">
        <v>118</v>
      </c>
      <c r="C113" s="179" t="s">
        <v>182</v>
      </c>
      <c r="D113" s="180" t="s">
        <v>320</v>
      </c>
      <c r="E113" s="173" t="s">
        <v>321</v>
      </c>
      <c r="F113" s="179" t="s">
        <v>225</v>
      </c>
      <c r="G113" s="224"/>
      <c r="H113" s="225">
        <v>209</v>
      </c>
      <c r="I113" s="182">
        <f t="shared" si="12"/>
        <v>0</v>
      </c>
      <c r="J113" s="166">
        <v>0</v>
      </c>
      <c r="K113" s="165">
        <f t="shared" si="13"/>
        <v>0</v>
      </c>
      <c r="L113" s="166">
        <v>0.008</v>
      </c>
      <c r="M113" s="165">
        <f t="shared" si="14"/>
        <v>0</v>
      </c>
      <c r="N113" s="167">
        <v>21</v>
      </c>
      <c r="O113" s="168">
        <v>4</v>
      </c>
      <c r="P113" s="4" t="s">
        <v>123</v>
      </c>
      <c r="Q113" s="216">
        <f t="shared" si="10"/>
        <v>0</v>
      </c>
      <c r="U113" s="215"/>
      <c r="X113" s="4">
        <f t="shared" si="15"/>
        <v>0</v>
      </c>
    </row>
    <row r="114" spans="1:24" s="4" customFormat="1" ht="22.5" customHeight="1" hidden="1">
      <c r="A114" s="179">
        <v>48.2</v>
      </c>
      <c r="B114" s="179" t="s">
        <v>118</v>
      </c>
      <c r="C114" s="179" t="s">
        <v>182</v>
      </c>
      <c r="D114" s="180" t="s">
        <v>322</v>
      </c>
      <c r="E114" s="173" t="s">
        <v>323</v>
      </c>
      <c r="F114" s="179" t="s">
        <v>225</v>
      </c>
      <c r="G114" s="224"/>
      <c r="H114" s="225">
        <v>248</v>
      </c>
      <c r="I114" s="182">
        <f t="shared" si="12"/>
        <v>0</v>
      </c>
      <c r="J114" s="166">
        <v>0</v>
      </c>
      <c r="K114" s="165">
        <f t="shared" si="13"/>
        <v>0</v>
      </c>
      <c r="L114" s="166">
        <v>0.014</v>
      </c>
      <c r="M114" s="165">
        <f t="shared" si="14"/>
        <v>0</v>
      </c>
      <c r="N114" s="167">
        <v>21</v>
      </c>
      <c r="O114" s="168">
        <v>4</v>
      </c>
      <c r="P114" s="4" t="s">
        <v>123</v>
      </c>
      <c r="Q114" s="216">
        <f t="shared" si="10"/>
        <v>0</v>
      </c>
      <c r="U114" s="215"/>
      <c r="X114" s="4">
        <f t="shared" si="15"/>
        <v>0</v>
      </c>
    </row>
    <row r="115" spans="1:24" s="4" customFormat="1" ht="22.5" customHeight="1" hidden="1">
      <c r="A115" s="179">
        <v>48.6</v>
      </c>
      <c r="B115" s="179" t="s">
        <v>118</v>
      </c>
      <c r="C115" s="179" t="s">
        <v>182</v>
      </c>
      <c r="D115" s="180" t="s">
        <v>324</v>
      </c>
      <c r="E115" s="173" t="s">
        <v>325</v>
      </c>
      <c r="F115" s="179" t="s">
        <v>225</v>
      </c>
      <c r="G115" s="224"/>
      <c r="H115" s="225">
        <v>272</v>
      </c>
      <c r="I115" s="182">
        <f t="shared" si="12"/>
        <v>0</v>
      </c>
      <c r="J115" s="166">
        <v>0</v>
      </c>
      <c r="K115" s="165">
        <f t="shared" si="13"/>
        <v>0</v>
      </c>
      <c r="L115" s="166">
        <v>0.018</v>
      </c>
      <c r="M115" s="165">
        <f t="shared" si="14"/>
        <v>0</v>
      </c>
      <c r="N115" s="167">
        <v>21</v>
      </c>
      <c r="O115" s="168">
        <v>4</v>
      </c>
      <c r="P115" s="4" t="s">
        <v>123</v>
      </c>
      <c r="Q115" s="216">
        <f t="shared" si="10"/>
        <v>0</v>
      </c>
      <c r="U115" s="215"/>
      <c r="X115" s="4">
        <f t="shared" si="15"/>
        <v>0</v>
      </c>
    </row>
    <row r="116" spans="1:24" s="4" customFormat="1" ht="11.25" customHeight="1" hidden="1">
      <c r="A116" s="179">
        <v>49</v>
      </c>
      <c r="B116" s="179" t="s">
        <v>118</v>
      </c>
      <c r="C116" s="179" t="s">
        <v>182</v>
      </c>
      <c r="D116" s="180" t="s">
        <v>326</v>
      </c>
      <c r="E116" s="173" t="s">
        <v>327</v>
      </c>
      <c r="F116" s="179" t="s">
        <v>225</v>
      </c>
      <c r="G116" s="224"/>
      <c r="H116" s="225">
        <v>61.7</v>
      </c>
      <c r="I116" s="182">
        <f t="shared" si="12"/>
        <v>0</v>
      </c>
      <c r="J116" s="166">
        <v>0</v>
      </c>
      <c r="K116" s="165">
        <f t="shared" si="13"/>
        <v>0</v>
      </c>
      <c r="L116" s="166">
        <v>0</v>
      </c>
      <c r="M116" s="165">
        <f t="shared" si="14"/>
        <v>0</v>
      </c>
      <c r="N116" s="167">
        <v>21</v>
      </c>
      <c r="O116" s="168">
        <v>4</v>
      </c>
      <c r="P116" s="4" t="s">
        <v>123</v>
      </c>
      <c r="Q116" s="216">
        <f t="shared" si="10"/>
        <v>0</v>
      </c>
      <c r="U116" s="215"/>
      <c r="X116" s="4">
        <f t="shared" si="15"/>
        <v>0</v>
      </c>
    </row>
    <row r="117" spans="1:24" s="4" customFormat="1" ht="11.25" customHeight="1" hidden="1">
      <c r="A117" s="179">
        <v>49.4</v>
      </c>
      <c r="B117" s="179" t="s">
        <v>118</v>
      </c>
      <c r="C117" s="179" t="s">
        <v>182</v>
      </c>
      <c r="D117" s="180" t="s">
        <v>328</v>
      </c>
      <c r="E117" s="173" t="s">
        <v>329</v>
      </c>
      <c r="F117" s="179" t="s">
        <v>225</v>
      </c>
      <c r="G117" s="224"/>
      <c r="H117" s="225">
        <v>71.4</v>
      </c>
      <c r="I117" s="182">
        <f t="shared" si="12"/>
        <v>0</v>
      </c>
      <c r="J117" s="166">
        <v>1E-05</v>
      </c>
      <c r="K117" s="165">
        <f t="shared" si="13"/>
        <v>0</v>
      </c>
      <c r="L117" s="166">
        <v>0</v>
      </c>
      <c r="M117" s="165">
        <f t="shared" si="14"/>
        <v>0</v>
      </c>
      <c r="N117" s="167">
        <v>21</v>
      </c>
      <c r="O117" s="168">
        <v>4</v>
      </c>
      <c r="P117" s="4" t="s">
        <v>123</v>
      </c>
      <c r="Q117" s="216">
        <f t="shared" si="10"/>
        <v>0</v>
      </c>
      <c r="U117" s="215"/>
      <c r="X117" s="4">
        <f t="shared" si="15"/>
        <v>0</v>
      </c>
    </row>
    <row r="118" spans="1:24" s="4" customFormat="1" ht="11.25" customHeight="1" hidden="1">
      <c r="A118" s="179">
        <v>49.8</v>
      </c>
      <c r="B118" s="179" t="s">
        <v>118</v>
      </c>
      <c r="C118" s="179" t="s">
        <v>182</v>
      </c>
      <c r="D118" s="180" t="s">
        <v>330</v>
      </c>
      <c r="E118" s="173" t="s">
        <v>331</v>
      </c>
      <c r="F118" s="179" t="s">
        <v>225</v>
      </c>
      <c r="G118" s="224"/>
      <c r="H118" s="225">
        <v>81.1</v>
      </c>
      <c r="I118" s="182">
        <f t="shared" si="12"/>
        <v>0</v>
      </c>
      <c r="J118" s="166">
        <v>1E-05</v>
      </c>
      <c r="K118" s="165">
        <f t="shared" si="13"/>
        <v>0</v>
      </c>
      <c r="L118" s="166">
        <v>0</v>
      </c>
      <c r="M118" s="165">
        <f t="shared" si="14"/>
        <v>0</v>
      </c>
      <c r="N118" s="167">
        <v>21</v>
      </c>
      <c r="O118" s="168">
        <v>4</v>
      </c>
      <c r="P118" s="4" t="s">
        <v>123</v>
      </c>
      <c r="Q118" s="216">
        <f t="shared" si="10"/>
        <v>0</v>
      </c>
      <c r="U118" s="215"/>
      <c r="X118" s="4">
        <f t="shared" si="15"/>
        <v>0</v>
      </c>
    </row>
    <row r="119" spans="1:24" s="4" customFormat="1" ht="11.25" customHeight="1" hidden="1">
      <c r="A119" s="179">
        <v>50.2</v>
      </c>
      <c r="B119" s="179" t="s">
        <v>118</v>
      </c>
      <c r="C119" s="179" t="s">
        <v>182</v>
      </c>
      <c r="D119" s="180" t="s">
        <v>332</v>
      </c>
      <c r="E119" s="173" t="s">
        <v>333</v>
      </c>
      <c r="F119" s="179" t="s">
        <v>225</v>
      </c>
      <c r="G119" s="224"/>
      <c r="H119" s="225">
        <v>91.6</v>
      </c>
      <c r="I119" s="182">
        <f t="shared" si="12"/>
        <v>0</v>
      </c>
      <c r="J119" s="166">
        <v>1E-05</v>
      </c>
      <c r="K119" s="165">
        <f t="shared" si="13"/>
        <v>0</v>
      </c>
      <c r="L119" s="166">
        <v>0.001</v>
      </c>
      <c r="M119" s="165">
        <f t="shared" si="14"/>
        <v>0</v>
      </c>
      <c r="N119" s="167">
        <v>21</v>
      </c>
      <c r="O119" s="168">
        <v>4</v>
      </c>
      <c r="P119" s="4" t="s">
        <v>123</v>
      </c>
      <c r="Q119" s="216">
        <f t="shared" si="10"/>
        <v>0</v>
      </c>
      <c r="U119" s="215"/>
      <c r="X119" s="4">
        <f t="shared" si="15"/>
        <v>0</v>
      </c>
    </row>
    <row r="120" spans="1:24" s="4" customFormat="1" ht="11.25" customHeight="1" hidden="1">
      <c r="A120" s="179">
        <v>17</v>
      </c>
      <c r="B120" s="179" t="s">
        <v>118</v>
      </c>
      <c r="C120" s="179" t="s">
        <v>182</v>
      </c>
      <c r="D120" s="180" t="s">
        <v>334</v>
      </c>
      <c r="E120" s="173" t="s">
        <v>335</v>
      </c>
      <c r="F120" s="179" t="s">
        <v>225</v>
      </c>
      <c r="G120" s="224"/>
      <c r="H120" s="225">
        <v>112</v>
      </c>
      <c r="I120" s="182">
        <f t="shared" si="12"/>
        <v>0</v>
      </c>
      <c r="J120" s="166">
        <v>2E-05</v>
      </c>
      <c r="K120" s="165">
        <f t="shared" si="13"/>
        <v>0</v>
      </c>
      <c r="L120" s="166">
        <v>0.001</v>
      </c>
      <c r="M120" s="165">
        <f t="shared" si="14"/>
        <v>0</v>
      </c>
      <c r="N120" s="167">
        <v>21</v>
      </c>
      <c r="O120" s="168">
        <v>4</v>
      </c>
      <c r="P120" s="4" t="s">
        <v>123</v>
      </c>
      <c r="Q120" s="216">
        <f t="shared" si="10"/>
        <v>0</v>
      </c>
      <c r="U120" s="215"/>
      <c r="X120" s="4">
        <f>G120*0.001</f>
        <v>0</v>
      </c>
    </row>
    <row r="121" spans="1:21" s="4" customFormat="1" ht="11.25" customHeight="1" hidden="1">
      <c r="A121" s="179">
        <v>51</v>
      </c>
      <c r="B121" s="179" t="s">
        <v>118</v>
      </c>
      <c r="C121" s="179" t="s">
        <v>182</v>
      </c>
      <c r="D121" s="180" t="s">
        <v>336</v>
      </c>
      <c r="E121" s="173" t="s">
        <v>337</v>
      </c>
      <c r="F121" s="179" t="s">
        <v>225</v>
      </c>
      <c r="G121" s="224"/>
      <c r="H121" s="225">
        <v>83.4</v>
      </c>
      <c r="I121" s="182">
        <f t="shared" si="12"/>
        <v>0</v>
      </c>
      <c r="J121" s="166">
        <v>0</v>
      </c>
      <c r="K121" s="165">
        <f t="shared" si="13"/>
        <v>0</v>
      </c>
      <c r="L121" s="166">
        <v>0</v>
      </c>
      <c r="M121" s="165">
        <f t="shared" si="14"/>
        <v>0</v>
      </c>
      <c r="N121" s="167">
        <v>21</v>
      </c>
      <c r="O121" s="168">
        <v>4</v>
      </c>
      <c r="P121" s="4" t="s">
        <v>123</v>
      </c>
      <c r="Q121" s="216">
        <f t="shared" si="10"/>
        <v>0</v>
      </c>
      <c r="U121" s="215"/>
    </row>
    <row r="122" spans="1:21" s="4" customFormat="1" ht="11.25" customHeight="1" hidden="1">
      <c r="A122" s="179">
        <v>18</v>
      </c>
      <c r="B122" s="179" t="s">
        <v>118</v>
      </c>
      <c r="C122" s="179" t="s">
        <v>182</v>
      </c>
      <c r="D122" s="180" t="s">
        <v>338</v>
      </c>
      <c r="E122" s="173" t="s">
        <v>339</v>
      </c>
      <c r="F122" s="179" t="s">
        <v>225</v>
      </c>
      <c r="G122" s="224"/>
      <c r="H122" s="225">
        <v>143</v>
      </c>
      <c r="I122" s="182">
        <f t="shared" si="12"/>
        <v>0</v>
      </c>
      <c r="J122" s="166">
        <v>0</v>
      </c>
      <c r="K122" s="165">
        <f t="shared" si="13"/>
        <v>0</v>
      </c>
      <c r="L122" s="166">
        <v>0</v>
      </c>
      <c r="M122" s="165">
        <f t="shared" si="14"/>
        <v>0</v>
      </c>
      <c r="N122" s="167">
        <v>21</v>
      </c>
      <c r="O122" s="168">
        <v>4</v>
      </c>
      <c r="P122" s="4" t="s">
        <v>123</v>
      </c>
      <c r="Q122" s="216">
        <f t="shared" si="10"/>
        <v>0</v>
      </c>
      <c r="U122" s="215"/>
    </row>
    <row r="123" spans="1:21" s="4" customFormat="1" ht="11.25" customHeight="1" hidden="1">
      <c r="A123" s="179">
        <v>106</v>
      </c>
      <c r="B123" s="179" t="s">
        <v>118</v>
      </c>
      <c r="C123" s="179" t="s">
        <v>182</v>
      </c>
      <c r="D123" s="180" t="s">
        <v>340</v>
      </c>
      <c r="E123" s="173" t="s">
        <v>341</v>
      </c>
      <c r="F123" s="179" t="s">
        <v>225</v>
      </c>
      <c r="G123" s="224"/>
      <c r="H123" s="225">
        <v>213</v>
      </c>
      <c r="I123" s="182">
        <f t="shared" si="12"/>
        <v>0</v>
      </c>
      <c r="J123" s="166">
        <v>0</v>
      </c>
      <c r="K123" s="165">
        <f t="shared" si="13"/>
        <v>0</v>
      </c>
      <c r="L123" s="166">
        <v>0</v>
      </c>
      <c r="M123" s="165">
        <f t="shared" si="14"/>
        <v>0</v>
      </c>
      <c r="N123" s="167">
        <v>21</v>
      </c>
      <c r="O123" s="168">
        <v>4</v>
      </c>
      <c r="P123" s="4" t="s">
        <v>123</v>
      </c>
      <c r="Q123" s="216">
        <f t="shared" si="10"/>
        <v>0</v>
      </c>
      <c r="U123" s="215"/>
    </row>
    <row r="124" spans="1:21" s="4" customFormat="1" ht="11.25" customHeight="1" hidden="1">
      <c r="A124" s="179">
        <v>107</v>
      </c>
      <c r="B124" s="179" t="s">
        <v>118</v>
      </c>
      <c r="C124" s="179" t="s">
        <v>182</v>
      </c>
      <c r="D124" s="180" t="s">
        <v>342</v>
      </c>
      <c r="E124" s="173" t="s">
        <v>343</v>
      </c>
      <c r="F124" s="179" t="s">
        <v>225</v>
      </c>
      <c r="G124" s="224"/>
      <c r="H124" s="225">
        <v>283</v>
      </c>
      <c r="I124" s="182">
        <f t="shared" si="12"/>
        <v>0</v>
      </c>
      <c r="J124" s="166">
        <v>1E-05</v>
      </c>
      <c r="K124" s="165">
        <f t="shared" si="13"/>
        <v>0</v>
      </c>
      <c r="L124" s="166">
        <v>0</v>
      </c>
      <c r="M124" s="165">
        <f t="shared" si="14"/>
        <v>0</v>
      </c>
      <c r="N124" s="167">
        <v>21</v>
      </c>
      <c r="O124" s="168">
        <v>4</v>
      </c>
      <c r="P124" s="4" t="s">
        <v>123</v>
      </c>
      <c r="Q124" s="216">
        <f t="shared" si="10"/>
        <v>0</v>
      </c>
      <c r="U124" s="215"/>
    </row>
    <row r="125" spans="1:24" s="4" customFormat="1" ht="11.25" customHeight="1" hidden="1">
      <c r="A125" s="179">
        <v>19</v>
      </c>
      <c r="B125" s="179" t="s">
        <v>118</v>
      </c>
      <c r="C125" s="179" t="s">
        <v>182</v>
      </c>
      <c r="D125" s="180" t="s">
        <v>344</v>
      </c>
      <c r="E125" s="173" t="s">
        <v>345</v>
      </c>
      <c r="F125" s="179" t="s">
        <v>225</v>
      </c>
      <c r="G125" s="224"/>
      <c r="H125" s="225">
        <v>180</v>
      </c>
      <c r="I125" s="182">
        <f t="shared" si="12"/>
        <v>0</v>
      </c>
      <c r="J125" s="166"/>
      <c r="K125" s="165"/>
      <c r="L125" s="166"/>
      <c r="M125" s="165"/>
      <c r="N125" s="167">
        <v>21</v>
      </c>
      <c r="O125" s="168">
        <v>4</v>
      </c>
      <c r="P125" s="4" t="s">
        <v>123</v>
      </c>
      <c r="Q125" s="216">
        <f t="shared" si="10"/>
        <v>0</v>
      </c>
      <c r="U125" s="215"/>
      <c r="X125" s="4">
        <f>G125*0.001</f>
        <v>0</v>
      </c>
    </row>
    <row r="126" spans="1:24" s="4" customFormat="1" ht="15" customHeight="1" hidden="1">
      <c r="A126" s="179">
        <v>20</v>
      </c>
      <c r="B126" s="179"/>
      <c r="C126" s="179"/>
      <c r="D126" s="180" t="s">
        <v>346</v>
      </c>
      <c r="E126" s="173" t="s">
        <v>347</v>
      </c>
      <c r="F126" s="179" t="s">
        <v>225</v>
      </c>
      <c r="G126" s="224"/>
      <c r="H126" s="225">
        <v>19</v>
      </c>
      <c r="I126" s="182">
        <f t="shared" si="12"/>
        <v>0</v>
      </c>
      <c r="J126" s="166"/>
      <c r="K126" s="165"/>
      <c r="L126" s="166"/>
      <c r="M126" s="165"/>
      <c r="N126" s="167">
        <v>21</v>
      </c>
      <c r="O126" s="168"/>
      <c r="Q126" s="216">
        <f t="shared" si="10"/>
        <v>0</v>
      </c>
      <c r="U126" s="215"/>
      <c r="X126" s="219">
        <f>SUM(X82:X125)</f>
        <v>0</v>
      </c>
    </row>
    <row r="127" spans="1:21" s="2" customFormat="1" ht="18.75" customHeight="1" hidden="1">
      <c r="A127" s="201"/>
      <c r="B127" s="202" t="s">
        <v>63</v>
      </c>
      <c r="C127" s="201"/>
      <c r="D127" s="203" t="s">
        <v>348</v>
      </c>
      <c r="E127" s="201" t="s">
        <v>349</v>
      </c>
      <c r="F127" s="201"/>
      <c r="G127" s="223"/>
      <c r="H127" s="223"/>
      <c r="I127" s="205">
        <f>SUM(I128:I138)</f>
        <v>0</v>
      </c>
      <c r="K127" s="147">
        <f>SUM(K128:K138)</f>
        <v>0</v>
      </c>
      <c r="M127" s="147">
        <f>SUM(M128:M138)</f>
        <v>0</v>
      </c>
      <c r="P127" s="2" t="s">
        <v>117</v>
      </c>
      <c r="Q127" s="216"/>
      <c r="U127" s="201"/>
    </row>
    <row r="128" spans="1:21" s="4" customFormat="1" ht="11.25" customHeight="1" hidden="1">
      <c r="A128" s="179">
        <v>108</v>
      </c>
      <c r="B128" s="179" t="s">
        <v>118</v>
      </c>
      <c r="C128" s="179" t="s">
        <v>182</v>
      </c>
      <c r="D128" s="180" t="s">
        <v>350</v>
      </c>
      <c r="E128" s="173" t="s">
        <v>351</v>
      </c>
      <c r="F128" s="179" t="s">
        <v>352</v>
      </c>
      <c r="G128" s="224"/>
      <c r="H128" s="225">
        <v>487</v>
      </c>
      <c r="I128" s="182">
        <f aca="true" t="shared" si="16" ref="I128:I138">ROUND(G128*H128,2)</f>
        <v>0</v>
      </c>
      <c r="J128" s="166">
        <v>0</v>
      </c>
      <c r="K128" s="165">
        <f aca="true" t="shared" si="17" ref="K128:K138">G128*J128</f>
        <v>0</v>
      </c>
      <c r="L128" s="166">
        <v>0</v>
      </c>
      <c r="M128" s="165">
        <f aca="true" t="shared" si="18" ref="M128:M138">G128*L128</f>
        <v>0</v>
      </c>
      <c r="N128" s="167">
        <v>21</v>
      </c>
      <c r="O128" s="168">
        <v>4</v>
      </c>
      <c r="P128" s="4" t="s">
        <v>123</v>
      </c>
      <c r="Q128" s="216">
        <f t="shared" si="10"/>
        <v>0</v>
      </c>
      <c r="U128" s="215"/>
    </row>
    <row r="129" spans="1:21" s="4" customFormat="1" ht="11.25" customHeight="1" hidden="1">
      <c r="A129" s="179">
        <v>109</v>
      </c>
      <c r="B129" s="179" t="s">
        <v>118</v>
      </c>
      <c r="C129" s="179" t="s">
        <v>182</v>
      </c>
      <c r="D129" s="180" t="s">
        <v>353</v>
      </c>
      <c r="E129" s="173" t="s">
        <v>354</v>
      </c>
      <c r="F129" s="179" t="s">
        <v>352</v>
      </c>
      <c r="G129" s="224"/>
      <c r="H129" s="225">
        <v>856</v>
      </c>
      <c r="I129" s="182">
        <f t="shared" si="16"/>
        <v>0</v>
      </c>
      <c r="J129" s="166">
        <v>0</v>
      </c>
      <c r="K129" s="165">
        <f t="shared" si="17"/>
        <v>0</v>
      </c>
      <c r="L129" s="166">
        <v>0</v>
      </c>
      <c r="M129" s="165">
        <f t="shared" si="18"/>
        <v>0</v>
      </c>
      <c r="N129" s="167">
        <v>21</v>
      </c>
      <c r="O129" s="168">
        <v>4</v>
      </c>
      <c r="P129" s="4" t="s">
        <v>123</v>
      </c>
      <c r="Q129" s="216">
        <f t="shared" si="10"/>
        <v>0</v>
      </c>
      <c r="U129" s="215"/>
    </row>
    <row r="130" spans="1:21" s="4" customFormat="1" ht="21.75" customHeight="1" hidden="1">
      <c r="A130" s="218">
        <v>21</v>
      </c>
      <c r="B130" s="218" t="s">
        <v>118</v>
      </c>
      <c r="C130" s="179" t="s">
        <v>182</v>
      </c>
      <c r="D130" s="180" t="s">
        <v>355</v>
      </c>
      <c r="E130" s="173" t="s">
        <v>356</v>
      </c>
      <c r="F130" s="218" t="s">
        <v>352</v>
      </c>
      <c r="G130" s="221"/>
      <c r="H130" s="226">
        <v>1100</v>
      </c>
      <c r="I130" s="216">
        <f t="shared" si="16"/>
        <v>0</v>
      </c>
      <c r="J130" s="166">
        <v>0</v>
      </c>
      <c r="K130" s="165">
        <f t="shared" si="17"/>
        <v>0</v>
      </c>
      <c r="L130" s="166">
        <v>0</v>
      </c>
      <c r="M130" s="165">
        <f t="shared" si="18"/>
        <v>0</v>
      </c>
      <c r="N130" s="167">
        <v>21</v>
      </c>
      <c r="O130" s="168">
        <v>4</v>
      </c>
      <c r="P130" s="4" t="s">
        <v>123</v>
      </c>
      <c r="Q130" s="216">
        <f t="shared" si="10"/>
        <v>0</v>
      </c>
      <c r="U130" s="215"/>
    </row>
    <row r="131" spans="1:21" s="4" customFormat="1" ht="22.5" customHeight="1" hidden="1">
      <c r="A131" s="179">
        <v>111</v>
      </c>
      <c r="B131" s="179" t="s">
        <v>118</v>
      </c>
      <c r="C131" s="179" t="s">
        <v>182</v>
      </c>
      <c r="D131" s="180" t="s">
        <v>357</v>
      </c>
      <c r="E131" s="173" t="s">
        <v>358</v>
      </c>
      <c r="F131" s="179" t="s">
        <v>352</v>
      </c>
      <c r="G131" s="224"/>
      <c r="H131" s="225">
        <v>1350</v>
      </c>
      <c r="I131" s="182">
        <f t="shared" si="16"/>
        <v>0</v>
      </c>
      <c r="J131" s="166">
        <v>0</v>
      </c>
      <c r="K131" s="165">
        <f t="shared" si="17"/>
        <v>0</v>
      </c>
      <c r="L131" s="166">
        <v>0</v>
      </c>
      <c r="M131" s="165">
        <f t="shared" si="18"/>
        <v>0</v>
      </c>
      <c r="N131" s="167">
        <v>21</v>
      </c>
      <c r="O131" s="168">
        <v>4</v>
      </c>
      <c r="P131" s="4" t="s">
        <v>123</v>
      </c>
      <c r="Q131" s="216">
        <f t="shared" si="10"/>
        <v>0</v>
      </c>
      <c r="U131" s="215"/>
    </row>
    <row r="132" spans="1:21" s="4" customFormat="1" ht="22.5" customHeight="1" hidden="1">
      <c r="A132" s="179">
        <v>112</v>
      </c>
      <c r="B132" s="179" t="s">
        <v>118</v>
      </c>
      <c r="C132" s="179" t="s">
        <v>182</v>
      </c>
      <c r="D132" s="180" t="s">
        <v>359</v>
      </c>
      <c r="E132" s="173" t="s">
        <v>360</v>
      </c>
      <c r="F132" s="179" t="s">
        <v>352</v>
      </c>
      <c r="G132" s="224"/>
      <c r="H132" s="225">
        <v>1590</v>
      </c>
      <c r="I132" s="182">
        <f t="shared" si="16"/>
        <v>0</v>
      </c>
      <c r="J132" s="166">
        <v>0</v>
      </c>
      <c r="K132" s="165">
        <f t="shared" si="17"/>
        <v>0</v>
      </c>
      <c r="L132" s="166">
        <v>0</v>
      </c>
      <c r="M132" s="165">
        <f t="shared" si="18"/>
        <v>0</v>
      </c>
      <c r="N132" s="167">
        <v>21</v>
      </c>
      <c r="O132" s="168">
        <v>4</v>
      </c>
      <c r="P132" s="4" t="s">
        <v>123</v>
      </c>
      <c r="Q132" s="216">
        <f t="shared" si="10"/>
        <v>0</v>
      </c>
      <c r="U132" s="215"/>
    </row>
    <row r="133" spans="1:21" s="4" customFormat="1" ht="22.5" customHeight="1" hidden="1">
      <c r="A133" s="179">
        <v>113</v>
      </c>
      <c r="B133" s="179" t="s">
        <v>118</v>
      </c>
      <c r="C133" s="179" t="s">
        <v>182</v>
      </c>
      <c r="D133" s="180" t="s">
        <v>361</v>
      </c>
      <c r="E133" s="173" t="s">
        <v>362</v>
      </c>
      <c r="F133" s="179" t="s">
        <v>352</v>
      </c>
      <c r="G133" s="224"/>
      <c r="H133" s="225">
        <v>1830</v>
      </c>
      <c r="I133" s="182">
        <f t="shared" si="16"/>
        <v>0</v>
      </c>
      <c r="J133" s="166">
        <v>0</v>
      </c>
      <c r="K133" s="165">
        <f t="shared" si="17"/>
        <v>0</v>
      </c>
      <c r="L133" s="166">
        <v>0</v>
      </c>
      <c r="M133" s="165">
        <f t="shared" si="18"/>
        <v>0</v>
      </c>
      <c r="N133" s="167">
        <v>21</v>
      </c>
      <c r="O133" s="168">
        <v>4</v>
      </c>
      <c r="P133" s="4" t="s">
        <v>123</v>
      </c>
      <c r="Q133" s="216">
        <f t="shared" si="10"/>
        <v>0</v>
      </c>
      <c r="U133" s="215"/>
    </row>
    <row r="134" spans="1:21" s="4" customFormat="1" ht="11.25" customHeight="1" hidden="1">
      <c r="A134" s="218">
        <v>22</v>
      </c>
      <c r="B134" s="218" t="s">
        <v>118</v>
      </c>
      <c r="C134" s="218" t="s">
        <v>363</v>
      </c>
      <c r="D134" s="217" t="s">
        <v>364</v>
      </c>
      <c r="E134" s="173" t="s">
        <v>365</v>
      </c>
      <c r="F134" s="218" t="s">
        <v>352</v>
      </c>
      <c r="G134" s="221"/>
      <c r="H134" s="226">
        <v>864</v>
      </c>
      <c r="I134" s="216">
        <f t="shared" si="16"/>
        <v>0</v>
      </c>
      <c r="J134" s="166">
        <v>0</v>
      </c>
      <c r="K134" s="165">
        <f t="shared" si="17"/>
        <v>0</v>
      </c>
      <c r="L134" s="166">
        <v>0</v>
      </c>
      <c r="M134" s="165">
        <f t="shared" si="18"/>
        <v>0</v>
      </c>
      <c r="N134" s="167">
        <v>21</v>
      </c>
      <c r="O134" s="168">
        <v>4</v>
      </c>
      <c r="P134" s="4" t="s">
        <v>123</v>
      </c>
      <c r="Q134" s="216">
        <f t="shared" si="10"/>
        <v>0</v>
      </c>
      <c r="U134" s="215"/>
    </row>
    <row r="135" spans="1:21" s="222" customFormat="1" ht="22.5" customHeight="1" hidden="1">
      <c r="A135" s="179">
        <v>23</v>
      </c>
      <c r="B135" s="179" t="s">
        <v>118</v>
      </c>
      <c r="C135" s="179" t="s">
        <v>182</v>
      </c>
      <c r="D135" s="180" t="s">
        <v>366</v>
      </c>
      <c r="E135" s="173" t="s">
        <v>367</v>
      </c>
      <c r="F135" s="179" t="s">
        <v>352</v>
      </c>
      <c r="G135" s="224"/>
      <c r="H135" s="225">
        <v>227</v>
      </c>
      <c r="I135" s="182">
        <f t="shared" si="16"/>
        <v>0</v>
      </c>
      <c r="J135" s="220"/>
      <c r="K135" s="221"/>
      <c r="L135" s="220"/>
      <c r="M135" s="221"/>
      <c r="N135" s="167">
        <v>21</v>
      </c>
      <c r="O135" s="168">
        <v>4</v>
      </c>
      <c r="P135" s="4" t="s">
        <v>123</v>
      </c>
      <c r="Q135" s="216">
        <f t="shared" si="10"/>
        <v>0</v>
      </c>
      <c r="U135" s="234"/>
    </row>
    <row r="136" spans="1:21" s="222" customFormat="1" ht="11.25" customHeight="1" hidden="1">
      <c r="A136" s="179">
        <v>24</v>
      </c>
      <c r="B136" s="179" t="s">
        <v>118</v>
      </c>
      <c r="C136" s="179" t="s">
        <v>182</v>
      </c>
      <c r="D136" s="180" t="s">
        <v>368</v>
      </c>
      <c r="E136" s="173" t="s">
        <v>369</v>
      </c>
      <c r="F136" s="179" t="s">
        <v>352</v>
      </c>
      <c r="G136" s="224"/>
      <c r="H136" s="225">
        <v>9.88</v>
      </c>
      <c r="I136" s="182">
        <f t="shared" si="16"/>
        <v>0</v>
      </c>
      <c r="J136" s="220"/>
      <c r="K136" s="221"/>
      <c r="L136" s="220"/>
      <c r="M136" s="221"/>
      <c r="N136" s="167">
        <v>21</v>
      </c>
      <c r="O136" s="168">
        <v>4</v>
      </c>
      <c r="P136" s="4" t="s">
        <v>123</v>
      </c>
      <c r="Q136" s="216">
        <f t="shared" si="10"/>
        <v>0</v>
      </c>
      <c r="U136" s="234"/>
    </row>
    <row r="137" spans="1:21" s="222" customFormat="1" ht="11.25" customHeight="1" hidden="1">
      <c r="A137" s="179">
        <v>25</v>
      </c>
      <c r="B137" s="179" t="s">
        <v>118</v>
      </c>
      <c r="C137" s="179" t="s">
        <v>182</v>
      </c>
      <c r="D137" s="180" t="s">
        <v>370</v>
      </c>
      <c r="E137" s="173" t="s">
        <v>371</v>
      </c>
      <c r="F137" s="179" t="s">
        <v>352</v>
      </c>
      <c r="G137" s="224"/>
      <c r="H137" s="225">
        <v>1140</v>
      </c>
      <c r="I137" s="182">
        <f t="shared" si="16"/>
        <v>0</v>
      </c>
      <c r="J137" s="220"/>
      <c r="K137" s="221"/>
      <c r="L137" s="220"/>
      <c r="M137" s="221"/>
      <c r="N137" s="167">
        <v>21</v>
      </c>
      <c r="O137" s="168">
        <v>4</v>
      </c>
      <c r="P137" s="4" t="s">
        <v>123</v>
      </c>
      <c r="Q137" s="216">
        <f t="shared" si="10"/>
        <v>0</v>
      </c>
      <c r="U137" s="234"/>
    </row>
    <row r="138" spans="1:21" s="4" customFormat="1" ht="12" customHeight="1" hidden="1">
      <c r="A138" s="218">
        <v>26</v>
      </c>
      <c r="B138" s="218" t="s">
        <v>118</v>
      </c>
      <c r="C138" s="218" t="s">
        <v>363</v>
      </c>
      <c r="D138" s="217" t="s">
        <v>372</v>
      </c>
      <c r="E138" s="173" t="s">
        <v>373</v>
      </c>
      <c r="F138" s="218" t="s">
        <v>143</v>
      </c>
      <c r="G138" s="221"/>
      <c r="H138" s="226">
        <v>7000</v>
      </c>
      <c r="I138" s="216">
        <f t="shared" si="16"/>
        <v>0</v>
      </c>
      <c r="J138" s="166">
        <v>0</v>
      </c>
      <c r="K138" s="165">
        <f t="shared" si="17"/>
        <v>0</v>
      </c>
      <c r="L138" s="166">
        <v>0</v>
      </c>
      <c r="M138" s="165">
        <f t="shared" si="18"/>
        <v>0</v>
      </c>
      <c r="N138" s="167">
        <v>21</v>
      </c>
      <c r="O138" s="168">
        <v>4</v>
      </c>
      <c r="P138" s="4" t="s">
        <v>123</v>
      </c>
      <c r="Q138" s="216">
        <f t="shared" si="10"/>
        <v>0</v>
      </c>
      <c r="U138" s="215"/>
    </row>
    <row r="139" spans="1:21" s="2" customFormat="1" ht="18.75" customHeight="1" hidden="1">
      <c r="A139" s="201"/>
      <c r="B139" s="202" t="s">
        <v>63</v>
      </c>
      <c r="C139" s="201"/>
      <c r="D139" s="203" t="s">
        <v>374</v>
      </c>
      <c r="E139" s="201" t="s">
        <v>375</v>
      </c>
      <c r="F139" s="201"/>
      <c r="G139" s="223"/>
      <c r="H139" s="223"/>
      <c r="I139" s="205">
        <f>SUM(I140:I146)</f>
        <v>0</v>
      </c>
      <c r="K139" s="147">
        <f>SUM(K140:K146)</f>
        <v>0</v>
      </c>
      <c r="M139" s="147">
        <f>SUM(M140:M146)</f>
        <v>0</v>
      </c>
      <c r="P139" s="2" t="s">
        <v>117</v>
      </c>
      <c r="Q139" s="216"/>
      <c r="U139" s="201"/>
    </row>
    <row r="140" spans="1:21" s="4" customFormat="1" ht="11.25" customHeight="1" hidden="1">
      <c r="A140" s="179">
        <v>116</v>
      </c>
      <c r="B140" s="179" t="s">
        <v>118</v>
      </c>
      <c r="C140" s="179" t="s">
        <v>132</v>
      </c>
      <c r="D140" s="180" t="s">
        <v>376</v>
      </c>
      <c r="E140" s="173" t="s">
        <v>377</v>
      </c>
      <c r="F140" s="179" t="s">
        <v>352</v>
      </c>
      <c r="G140" s="224"/>
      <c r="H140" s="225">
        <v>209</v>
      </c>
      <c r="I140" s="182">
        <f aca="true" t="shared" si="19" ref="I140:I146">ROUND(G140*H140,2)</f>
        <v>0</v>
      </c>
      <c r="J140" s="166">
        <v>0</v>
      </c>
      <c r="K140" s="165">
        <f aca="true" t="shared" si="20" ref="K140:K146">G140*J140</f>
        <v>0</v>
      </c>
      <c r="L140" s="166">
        <v>0</v>
      </c>
      <c r="M140" s="165">
        <f aca="true" t="shared" si="21" ref="M140:M146">G140*L140</f>
        <v>0</v>
      </c>
      <c r="N140" s="167">
        <v>21</v>
      </c>
      <c r="O140" s="168">
        <v>4</v>
      </c>
      <c r="P140" s="4" t="s">
        <v>123</v>
      </c>
      <c r="Q140" s="216">
        <f t="shared" si="10"/>
        <v>0</v>
      </c>
      <c r="U140" s="215"/>
    </row>
    <row r="141" spans="1:21" s="4" customFormat="1" ht="11.25" customHeight="1" hidden="1">
      <c r="A141" s="179">
        <v>27</v>
      </c>
      <c r="B141" s="179" t="s">
        <v>118</v>
      </c>
      <c r="C141" s="179" t="s">
        <v>132</v>
      </c>
      <c r="D141" s="180" t="s">
        <v>378</v>
      </c>
      <c r="E141" s="173" t="s">
        <v>379</v>
      </c>
      <c r="F141" s="179" t="s">
        <v>352</v>
      </c>
      <c r="G141" s="224"/>
      <c r="H141" s="225">
        <v>248</v>
      </c>
      <c r="I141" s="182">
        <f t="shared" si="19"/>
        <v>0</v>
      </c>
      <c r="J141" s="166">
        <v>0</v>
      </c>
      <c r="K141" s="165">
        <f t="shared" si="20"/>
        <v>0</v>
      </c>
      <c r="L141" s="166">
        <v>0</v>
      </c>
      <c r="M141" s="165">
        <f t="shared" si="21"/>
        <v>0</v>
      </c>
      <c r="N141" s="167">
        <v>21</v>
      </c>
      <c r="O141" s="168">
        <v>4</v>
      </c>
      <c r="P141" s="4" t="s">
        <v>123</v>
      </c>
      <c r="Q141" s="216">
        <f t="shared" si="10"/>
        <v>0</v>
      </c>
      <c r="U141" s="215"/>
    </row>
    <row r="142" spans="1:21" s="4" customFormat="1" ht="11.25" customHeight="1" hidden="1">
      <c r="A142" s="191">
        <v>118</v>
      </c>
      <c r="B142" s="191" t="s">
        <v>118</v>
      </c>
      <c r="C142" s="191" t="s">
        <v>132</v>
      </c>
      <c r="D142" s="192" t="s">
        <v>380</v>
      </c>
      <c r="E142" s="193" t="s">
        <v>381</v>
      </c>
      <c r="F142" s="191" t="s">
        <v>352</v>
      </c>
      <c r="G142" s="227"/>
      <c r="H142" s="228">
        <v>261</v>
      </c>
      <c r="I142" s="194">
        <f t="shared" si="19"/>
        <v>0</v>
      </c>
      <c r="J142" s="166">
        <v>0</v>
      </c>
      <c r="K142" s="165">
        <f t="shared" si="20"/>
        <v>0</v>
      </c>
      <c r="L142" s="166">
        <v>0</v>
      </c>
      <c r="M142" s="165">
        <f t="shared" si="21"/>
        <v>0</v>
      </c>
      <c r="N142" s="167">
        <v>21</v>
      </c>
      <c r="O142" s="168">
        <v>4</v>
      </c>
      <c r="P142" s="4" t="s">
        <v>123</v>
      </c>
      <c r="Q142" s="216">
        <f t="shared" si="10"/>
        <v>0</v>
      </c>
      <c r="U142" s="215"/>
    </row>
    <row r="143" spans="1:21" s="4" customFormat="1" ht="11.25" customHeight="1" hidden="1">
      <c r="A143" s="191">
        <v>119</v>
      </c>
      <c r="B143" s="191" t="s">
        <v>118</v>
      </c>
      <c r="C143" s="191" t="s">
        <v>132</v>
      </c>
      <c r="D143" s="192" t="s">
        <v>382</v>
      </c>
      <c r="E143" s="193" t="s">
        <v>383</v>
      </c>
      <c r="F143" s="191" t="s">
        <v>352</v>
      </c>
      <c r="G143" s="227"/>
      <c r="H143" s="228">
        <v>482</v>
      </c>
      <c r="I143" s="194">
        <f t="shared" si="19"/>
        <v>0</v>
      </c>
      <c r="J143" s="166">
        <v>0</v>
      </c>
      <c r="K143" s="165">
        <f t="shared" si="20"/>
        <v>0</v>
      </c>
      <c r="L143" s="166">
        <v>0</v>
      </c>
      <c r="M143" s="165">
        <f t="shared" si="21"/>
        <v>0</v>
      </c>
      <c r="N143" s="167">
        <v>21</v>
      </c>
      <c r="O143" s="168">
        <v>4</v>
      </c>
      <c r="P143" s="4" t="s">
        <v>123</v>
      </c>
      <c r="Q143" s="216">
        <f t="shared" si="10"/>
        <v>0</v>
      </c>
      <c r="U143" s="215"/>
    </row>
    <row r="144" spans="1:21" s="4" customFormat="1" ht="11.25" customHeight="1" hidden="1">
      <c r="A144" s="191">
        <v>120</v>
      </c>
      <c r="B144" s="191" t="s">
        <v>118</v>
      </c>
      <c r="C144" s="191" t="s">
        <v>132</v>
      </c>
      <c r="D144" s="192" t="s">
        <v>384</v>
      </c>
      <c r="E144" s="193" t="s">
        <v>385</v>
      </c>
      <c r="F144" s="191" t="s">
        <v>352</v>
      </c>
      <c r="G144" s="227"/>
      <c r="H144" s="228">
        <v>195</v>
      </c>
      <c r="I144" s="194">
        <f t="shared" si="19"/>
        <v>0</v>
      </c>
      <c r="J144" s="166">
        <v>0</v>
      </c>
      <c r="K144" s="165">
        <f t="shared" si="20"/>
        <v>0</v>
      </c>
      <c r="L144" s="166">
        <v>0</v>
      </c>
      <c r="M144" s="165">
        <f t="shared" si="21"/>
        <v>0</v>
      </c>
      <c r="N144" s="167">
        <v>21</v>
      </c>
      <c r="O144" s="168">
        <v>4</v>
      </c>
      <c r="P144" s="4" t="s">
        <v>123</v>
      </c>
      <c r="Q144" s="216">
        <f t="shared" si="10"/>
        <v>0</v>
      </c>
      <c r="U144" s="215"/>
    </row>
    <row r="145" spans="1:21" s="4" customFormat="1" ht="11.25" customHeight="1" hidden="1">
      <c r="A145" s="191">
        <v>121</v>
      </c>
      <c r="B145" s="191" t="s">
        <v>118</v>
      </c>
      <c r="C145" s="191" t="s">
        <v>132</v>
      </c>
      <c r="D145" s="192" t="s">
        <v>386</v>
      </c>
      <c r="E145" s="193" t="s">
        <v>387</v>
      </c>
      <c r="F145" s="191" t="s">
        <v>352</v>
      </c>
      <c r="G145" s="227"/>
      <c r="H145" s="228">
        <v>193</v>
      </c>
      <c r="I145" s="194">
        <f t="shared" si="19"/>
        <v>0</v>
      </c>
      <c r="J145" s="166">
        <v>0</v>
      </c>
      <c r="K145" s="165">
        <f t="shared" si="20"/>
        <v>0</v>
      </c>
      <c r="L145" s="166">
        <v>0</v>
      </c>
      <c r="M145" s="165">
        <f t="shared" si="21"/>
        <v>0</v>
      </c>
      <c r="N145" s="167">
        <v>21</v>
      </c>
      <c r="O145" s="168">
        <v>4</v>
      </c>
      <c r="P145" s="4" t="s">
        <v>123</v>
      </c>
      <c r="Q145" s="216">
        <f t="shared" si="10"/>
        <v>0</v>
      </c>
      <c r="U145" s="215"/>
    </row>
    <row r="146" spans="1:21" s="4" customFormat="1" ht="11.25" customHeight="1" hidden="1">
      <c r="A146" s="191">
        <v>122</v>
      </c>
      <c r="B146" s="191" t="s">
        <v>118</v>
      </c>
      <c r="C146" s="191" t="s">
        <v>132</v>
      </c>
      <c r="D146" s="192" t="s">
        <v>388</v>
      </c>
      <c r="E146" s="193" t="s">
        <v>389</v>
      </c>
      <c r="F146" s="191" t="s">
        <v>352</v>
      </c>
      <c r="G146" s="227"/>
      <c r="H146" s="228">
        <v>233</v>
      </c>
      <c r="I146" s="194">
        <f t="shared" si="19"/>
        <v>0</v>
      </c>
      <c r="J146" s="166">
        <v>0</v>
      </c>
      <c r="K146" s="165">
        <f t="shared" si="20"/>
        <v>0</v>
      </c>
      <c r="L146" s="166">
        <v>0</v>
      </c>
      <c r="M146" s="165">
        <f t="shared" si="21"/>
        <v>0</v>
      </c>
      <c r="N146" s="167">
        <v>21</v>
      </c>
      <c r="O146" s="168">
        <v>4</v>
      </c>
      <c r="P146" s="4" t="s">
        <v>123</v>
      </c>
      <c r="Q146" s="216">
        <f t="shared" si="10"/>
        <v>0</v>
      </c>
      <c r="U146" s="215"/>
    </row>
    <row r="147" spans="1:21" s="1" customFormat="1" ht="18.75" customHeight="1" hidden="1">
      <c r="A147" s="185"/>
      <c r="B147" s="198" t="s">
        <v>63</v>
      </c>
      <c r="C147" s="185"/>
      <c r="D147" s="199" t="s">
        <v>49</v>
      </c>
      <c r="E147" s="185" t="s">
        <v>390</v>
      </c>
      <c r="F147" s="185"/>
      <c r="G147" s="223"/>
      <c r="H147" s="223"/>
      <c r="I147" s="200">
        <f>I155+I201+I251+I278</f>
        <v>0</v>
      </c>
      <c r="K147" s="144">
        <f>K148+K155+K165+K201+K251+K278</f>
        <v>0</v>
      </c>
      <c r="M147" s="144">
        <f>M148+M155+M165+M201+M251+M278</f>
        <v>0</v>
      </c>
      <c r="P147" s="1" t="s">
        <v>114</v>
      </c>
      <c r="Q147" s="216"/>
      <c r="U147" s="185"/>
    </row>
    <row r="148" spans="1:21" s="2" customFormat="1" ht="11.25" customHeight="1" hidden="1">
      <c r="A148" s="201"/>
      <c r="B148" s="202" t="s">
        <v>63</v>
      </c>
      <c r="C148" s="201"/>
      <c r="D148" s="203" t="s">
        <v>391</v>
      </c>
      <c r="E148" s="201" t="s">
        <v>392</v>
      </c>
      <c r="F148" s="201"/>
      <c r="G148" s="223"/>
      <c r="H148" s="223"/>
      <c r="I148" s="205">
        <f>SUM(I149:I154)</f>
        <v>0</v>
      </c>
      <c r="K148" s="147">
        <f>SUM(K149:K154)</f>
        <v>0</v>
      </c>
      <c r="M148" s="147">
        <f>SUM(M149:M154)</f>
        <v>0</v>
      </c>
      <c r="P148" s="2" t="s">
        <v>117</v>
      </c>
      <c r="Q148" s="216">
        <f t="shared" si="10"/>
        <v>0</v>
      </c>
      <c r="U148" s="201"/>
    </row>
    <row r="149" spans="1:21" s="4" customFormat="1" ht="22.5" customHeight="1" hidden="1">
      <c r="A149" s="179">
        <v>123</v>
      </c>
      <c r="B149" s="179" t="s">
        <v>118</v>
      </c>
      <c r="C149" s="179" t="s">
        <v>391</v>
      </c>
      <c r="D149" s="180" t="s">
        <v>393</v>
      </c>
      <c r="E149" s="173" t="s">
        <v>394</v>
      </c>
      <c r="F149" s="179" t="s">
        <v>122</v>
      </c>
      <c r="G149" s="224"/>
      <c r="H149" s="225">
        <v>707</v>
      </c>
      <c r="I149" s="182">
        <f aca="true" t="shared" si="22" ref="I149:I154">ROUND(G149*H149,2)</f>
        <v>0</v>
      </c>
      <c r="J149" s="166">
        <v>0.00611</v>
      </c>
      <c r="K149" s="165">
        <f aca="true" t="shared" si="23" ref="K149:K154">G149*J149</f>
        <v>0</v>
      </c>
      <c r="L149" s="166">
        <v>0</v>
      </c>
      <c r="M149" s="165">
        <f aca="true" t="shared" si="24" ref="M149:M154">G149*L149</f>
        <v>0</v>
      </c>
      <c r="N149" s="167">
        <v>21</v>
      </c>
      <c r="O149" s="168">
        <v>16</v>
      </c>
      <c r="P149" s="4" t="s">
        <v>123</v>
      </c>
      <c r="Q149" s="216">
        <f t="shared" si="10"/>
        <v>0</v>
      </c>
      <c r="U149" s="215"/>
    </row>
    <row r="150" spans="1:21" s="4" customFormat="1" ht="22.5" customHeight="1" hidden="1">
      <c r="A150" s="179">
        <v>124</v>
      </c>
      <c r="B150" s="179" t="s">
        <v>118</v>
      </c>
      <c r="C150" s="179" t="s">
        <v>391</v>
      </c>
      <c r="D150" s="180" t="s">
        <v>395</v>
      </c>
      <c r="E150" s="173" t="s">
        <v>396</v>
      </c>
      <c r="F150" s="179" t="s">
        <v>122</v>
      </c>
      <c r="G150" s="224"/>
      <c r="H150" s="225">
        <v>508</v>
      </c>
      <c r="I150" s="182">
        <f t="shared" si="22"/>
        <v>0</v>
      </c>
      <c r="J150" s="166">
        <v>0.00458</v>
      </c>
      <c r="K150" s="165">
        <f t="shared" si="23"/>
        <v>0</v>
      </c>
      <c r="L150" s="166">
        <v>0</v>
      </c>
      <c r="M150" s="165">
        <f t="shared" si="24"/>
        <v>0</v>
      </c>
      <c r="N150" s="167">
        <v>21</v>
      </c>
      <c r="O150" s="168">
        <v>16</v>
      </c>
      <c r="P150" s="4" t="s">
        <v>123</v>
      </c>
      <c r="Q150" s="216">
        <f aca="true" t="shared" si="25" ref="Q150:Q213">I150+((I150/100)*N150)</f>
        <v>0</v>
      </c>
      <c r="U150" s="215"/>
    </row>
    <row r="151" spans="1:21" s="4" customFormat="1" ht="22.5" customHeight="1" hidden="1">
      <c r="A151" s="179">
        <v>125</v>
      </c>
      <c r="B151" s="179" t="s">
        <v>118</v>
      </c>
      <c r="C151" s="179" t="s">
        <v>391</v>
      </c>
      <c r="D151" s="180" t="s">
        <v>397</v>
      </c>
      <c r="E151" s="173" t="s">
        <v>398</v>
      </c>
      <c r="F151" s="179" t="s">
        <v>122</v>
      </c>
      <c r="G151" s="224"/>
      <c r="H151" s="225">
        <v>240</v>
      </c>
      <c r="I151" s="182">
        <f t="shared" si="22"/>
        <v>0</v>
      </c>
      <c r="J151" s="166">
        <v>0.0045</v>
      </c>
      <c r="K151" s="165">
        <f t="shared" si="23"/>
        <v>0</v>
      </c>
      <c r="L151" s="166">
        <v>0</v>
      </c>
      <c r="M151" s="165">
        <f t="shared" si="24"/>
        <v>0</v>
      </c>
      <c r="N151" s="167">
        <v>21</v>
      </c>
      <c r="O151" s="168">
        <v>16</v>
      </c>
      <c r="P151" s="4" t="s">
        <v>123</v>
      </c>
      <c r="Q151" s="216">
        <f t="shared" si="25"/>
        <v>0</v>
      </c>
      <c r="U151" s="215"/>
    </row>
    <row r="152" spans="1:21" s="4" customFormat="1" ht="22.5" customHeight="1" hidden="1">
      <c r="A152" s="179">
        <v>126</v>
      </c>
      <c r="B152" s="179" t="s">
        <v>118</v>
      </c>
      <c r="C152" s="179" t="s">
        <v>391</v>
      </c>
      <c r="D152" s="180" t="s">
        <v>399</v>
      </c>
      <c r="E152" s="173" t="s">
        <v>400</v>
      </c>
      <c r="F152" s="179" t="s">
        <v>46</v>
      </c>
      <c r="G152" s="224"/>
      <c r="H152" s="225">
        <v>3.05</v>
      </c>
      <c r="I152" s="182">
        <f t="shared" si="22"/>
        <v>0</v>
      </c>
      <c r="J152" s="166">
        <v>0</v>
      </c>
      <c r="K152" s="165">
        <f t="shared" si="23"/>
        <v>0</v>
      </c>
      <c r="L152" s="166">
        <v>0</v>
      </c>
      <c r="M152" s="165">
        <f t="shared" si="24"/>
        <v>0</v>
      </c>
      <c r="N152" s="167">
        <v>21</v>
      </c>
      <c r="O152" s="168">
        <v>16</v>
      </c>
      <c r="P152" s="4" t="s">
        <v>123</v>
      </c>
      <c r="Q152" s="216">
        <f t="shared" si="25"/>
        <v>0</v>
      </c>
      <c r="U152" s="215"/>
    </row>
    <row r="153" spans="1:21" s="4" customFormat="1" ht="22.5" customHeight="1" hidden="1">
      <c r="A153" s="179">
        <v>127</v>
      </c>
      <c r="B153" s="179" t="s">
        <v>118</v>
      </c>
      <c r="C153" s="179" t="s">
        <v>391</v>
      </c>
      <c r="D153" s="180" t="s">
        <v>401</v>
      </c>
      <c r="E153" s="173" t="s">
        <v>402</v>
      </c>
      <c r="F153" s="179" t="s">
        <v>46</v>
      </c>
      <c r="G153" s="224"/>
      <c r="H153" s="225">
        <v>3.21</v>
      </c>
      <c r="I153" s="182">
        <f t="shared" si="22"/>
        <v>0</v>
      </c>
      <c r="J153" s="166">
        <v>0</v>
      </c>
      <c r="K153" s="165">
        <f t="shared" si="23"/>
        <v>0</v>
      </c>
      <c r="L153" s="166">
        <v>0</v>
      </c>
      <c r="M153" s="165">
        <f t="shared" si="24"/>
        <v>0</v>
      </c>
      <c r="N153" s="167">
        <v>21</v>
      </c>
      <c r="O153" s="168">
        <v>16</v>
      </c>
      <c r="P153" s="4" t="s">
        <v>123</v>
      </c>
      <c r="Q153" s="216">
        <f t="shared" si="25"/>
        <v>0</v>
      </c>
      <c r="U153" s="215"/>
    </row>
    <row r="154" spans="1:21" s="4" customFormat="1" ht="22.5" customHeight="1" hidden="1">
      <c r="A154" s="179">
        <v>128</v>
      </c>
      <c r="B154" s="179" t="s">
        <v>118</v>
      </c>
      <c r="C154" s="179" t="s">
        <v>391</v>
      </c>
      <c r="D154" s="180" t="s">
        <v>403</v>
      </c>
      <c r="E154" s="173" t="s">
        <v>404</v>
      </c>
      <c r="F154" s="179" t="s">
        <v>46</v>
      </c>
      <c r="G154" s="224"/>
      <c r="H154" s="225">
        <v>3.42</v>
      </c>
      <c r="I154" s="182">
        <f t="shared" si="22"/>
        <v>0</v>
      </c>
      <c r="J154" s="166">
        <v>0</v>
      </c>
      <c r="K154" s="165">
        <f t="shared" si="23"/>
        <v>0</v>
      </c>
      <c r="L154" s="166">
        <v>0</v>
      </c>
      <c r="M154" s="165">
        <f t="shared" si="24"/>
        <v>0</v>
      </c>
      <c r="N154" s="167">
        <v>21</v>
      </c>
      <c r="O154" s="168">
        <v>16</v>
      </c>
      <c r="P154" s="4" t="s">
        <v>123</v>
      </c>
      <c r="Q154" s="216">
        <f t="shared" si="25"/>
        <v>0</v>
      </c>
      <c r="U154" s="215"/>
    </row>
    <row r="155" spans="1:21" s="2" customFormat="1" ht="18.75" customHeight="1" hidden="1">
      <c r="A155" s="201"/>
      <c r="B155" s="202" t="s">
        <v>63</v>
      </c>
      <c r="C155" s="201"/>
      <c r="D155" s="203" t="s">
        <v>405</v>
      </c>
      <c r="E155" s="201" t="s">
        <v>406</v>
      </c>
      <c r="F155" s="201"/>
      <c r="G155" s="223"/>
      <c r="H155" s="223"/>
      <c r="I155" s="205">
        <f>SUM(I156:I164)</f>
        <v>0</v>
      </c>
      <c r="K155" s="147">
        <f>SUM(K156:K164)</f>
        <v>0</v>
      </c>
      <c r="M155" s="147">
        <f>SUM(M156:M164)</f>
        <v>0</v>
      </c>
      <c r="P155" s="2" t="s">
        <v>117</v>
      </c>
      <c r="Q155" s="216"/>
      <c r="U155" s="201"/>
    </row>
    <row r="156" spans="1:21" s="4" customFormat="1" ht="11.25" customHeight="1" hidden="1">
      <c r="A156" s="179">
        <v>28</v>
      </c>
      <c r="B156" s="179" t="s">
        <v>118</v>
      </c>
      <c r="C156" s="179" t="s">
        <v>407</v>
      </c>
      <c r="D156" s="180" t="s">
        <v>408</v>
      </c>
      <c r="E156" s="173" t="s">
        <v>409</v>
      </c>
      <c r="F156" s="179" t="s">
        <v>410</v>
      </c>
      <c r="G156" s="224"/>
      <c r="H156" s="225">
        <v>3500</v>
      </c>
      <c r="I156" s="182">
        <f aca="true" t="shared" si="26" ref="I156:I164">ROUND(G156*H156,2)</f>
        <v>0</v>
      </c>
      <c r="J156" s="166">
        <v>0.00012</v>
      </c>
      <c r="K156" s="165">
        <f aca="true" t="shared" si="27" ref="K156:K164">G156*J156</f>
        <v>0</v>
      </c>
      <c r="L156" s="166">
        <v>0</v>
      </c>
      <c r="M156" s="165">
        <f aca="true" t="shared" si="28" ref="M156:M164">G156*L156</f>
        <v>0</v>
      </c>
      <c r="N156" s="167">
        <v>21</v>
      </c>
      <c r="O156" s="168">
        <v>16</v>
      </c>
      <c r="P156" s="4" t="s">
        <v>123</v>
      </c>
      <c r="Q156" s="216">
        <f t="shared" si="25"/>
        <v>0</v>
      </c>
      <c r="U156" s="215"/>
    </row>
    <row r="157" spans="1:21" s="4" customFormat="1" ht="11.25" customHeight="1" hidden="1">
      <c r="A157" s="179">
        <v>29</v>
      </c>
      <c r="B157" s="179" t="s">
        <v>118</v>
      </c>
      <c r="C157" s="179" t="s">
        <v>407</v>
      </c>
      <c r="D157" s="180" t="s">
        <v>411</v>
      </c>
      <c r="E157" s="173" t="s">
        <v>412</v>
      </c>
      <c r="F157" s="179" t="s">
        <v>410</v>
      </c>
      <c r="G157" s="224"/>
      <c r="H157" s="225">
        <v>100</v>
      </c>
      <c r="I157" s="182">
        <f t="shared" si="26"/>
        <v>0</v>
      </c>
      <c r="J157" s="166">
        <v>0</v>
      </c>
      <c r="K157" s="165">
        <f t="shared" si="27"/>
        <v>0</v>
      </c>
      <c r="L157" s="166">
        <v>0.01946</v>
      </c>
      <c r="M157" s="165">
        <f t="shared" si="28"/>
        <v>0</v>
      </c>
      <c r="N157" s="167">
        <v>21</v>
      </c>
      <c r="O157" s="168">
        <v>16</v>
      </c>
      <c r="P157" s="4" t="s">
        <v>123</v>
      </c>
      <c r="Q157" s="216">
        <f t="shared" si="25"/>
        <v>0</v>
      </c>
      <c r="U157" s="215"/>
    </row>
    <row r="158" spans="1:21" s="4" customFormat="1" ht="11.25" customHeight="1" hidden="1">
      <c r="A158" s="179">
        <v>30</v>
      </c>
      <c r="B158" s="179" t="s">
        <v>118</v>
      </c>
      <c r="C158" s="179" t="s">
        <v>407</v>
      </c>
      <c r="D158" s="180" t="s">
        <v>413</v>
      </c>
      <c r="E158" s="173" t="s">
        <v>414</v>
      </c>
      <c r="F158" s="179" t="s">
        <v>410</v>
      </c>
      <c r="G158" s="224"/>
      <c r="H158" s="225">
        <v>60.2</v>
      </c>
      <c r="I158" s="182">
        <f t="shared" si="26"/>
        <v>0</v>
      </c>
      <c r="J158" s="166">
        <v>0</v>
      </c>
      <c r="K158" s="165">
        <f t="shared" si="27"/>
        <v>0</v>
      </c>
      <c r="L158" s="166">
        <v>0.00156</v>
      </c>
      <c r="M158" s="165">
        <f t="shared" si="28"/>
        <v>0</v>
      </c>
      <c r="N158" s="167">
        <v>21</v>
      </c>
      <c r="O158" s="168">
        <v>16</v>
      </c>
      <c r="P158" s="4" t="s">
        <v>123</v>
      </c>
      <c r="Q158" s="216">
        <f t="shared" si="25"/>
        <v>0</v>
      </c>
      <c r="U158" s="215"/>
    </row>
    <row r="159" spans="1:21" s="4" customFormat="1" ht="11.25" customHeight="1" hidden="1">
      <c r="A159" s="179">
        <v>26</v>
      </c>
      <c r="B159" s="179" t="s">
        <v>118</v>
      </c>
      <c r="C159" s="179" t="s">
        <v>407</v>
      </c>
      <c r="D159" s="180" t="s">
        <v>415</v>
      </c>
      <c r="E159" s="173" t="s">
        <v>416</v>
      </c>
      <c r="F159" s="179" t="s">
        <v>410</v>
      </c>
      <c r="G159" s="224"/>
      <c r="H159" s="225">
        <v>61.6</v>
      </c>
      <c r="I159" s="182">
        <f t="shared" si="26"/>
        <v>0</v>
      </c>
      <c r="J159" s="166">
        <v>0</v>
      </c>
      <c r="K159" s="165">
        <f t="shared" si="27"/>
        <v>0</v>
      </c>
      <c r="L159" s="166">
        <v>0.00086</v>
      </c>
      <c r="M159" s="165">
        <f t="shared" si="28"/>
        <v>0</v>
      </c>
      <c r="N159" s="167">
        <v>21</v>
      </c>
      <c r="O159" s="168">
        <v>16</v>
      </c>
      <c r="P159" s="4" t="s">
        <v>123</v>
      </c>
      <c r="Q159" s="216">
        <f t="shared" si="25"/>
        <v>0</v>
      </c>
      <c r="U159" s="215"/>
    </row>
    <row r="160" spans="1:21" s="4" customFormat="1" ht="11.25" customHeight="1" hidden="1">
      <c r="A160" s="179">
        <v>27</v>
      </c>
      <c r="B160" s="179" t="s">
        <v>118</v>
      </c>
      <c r="C160" s="179" t="s">
        <v>407</v>
      </c>
      <c r="D160" s="180" t="s">
        <v>417</v>
      </c>
      <c r="E160" s="173" t="s">
        <v>418</v>
      </c>
      <c r="F160" s="179" t="s">
        <v>410</v>
      </c>
      <c r="G160" s="224"/>
      <c r="H160" s="225">
        <v>123</v>
      </c>
      <c r="I160" s="182">
        <f t="shared" si="26"/>
        <v>0</v>
      </c>
      <c r="J160" s="166">
        <v>0</v>
      </c>
      <c r="K160" s="165">
        <f t="shared" si="27"/>
        <v>0</v>
      </c>
      <c r="L160" s="166">
        <v>0.00176</v>
      </c>
      <c r="M160" s="165">
        <f t="shared" si="28"/>
        <v>0</v>
      </c>
      <c r="N160" s="167">
        <v>21</v>
      </c>
      <c r="O160" s="168">
        <v>16</v>
      </c>
      <c r="P160" s="4" t="s">
        <v>123</v>
      </c>
      <c r="Q160" s="216">
        <f t="shared" si="25"/>
        <v>0</v>
      </c>
      <c r="U160" s="215"/>
    </row>
    <row r="161" spans="1:21" s="4" customFormat="1" ht="11.25" customHeight="1" hidden="1">
      <c r="A161" s="179">
        <v>31</v>
      </c>
      <c r="B161" s="179" t="s">
        <v>118</v>
      </c>
      <c r="C161" s="179" t="s">
        <v>407</v>
      </c>
      <c r="D161" s="180" t="s">
        <v>419</v>
      </c>
      <c r="E161" s="173" t="s">
        <v>420</v>
      </c>
      <c r="F161" s="179" t="s">
        <v>143</v>
      </c>
      <c r="G161" s="224"/>
      <c r="H161" s="225">
        <v>170</v>
      </c>
      <c r="I161" s="182">
        <f t="shared" si="26"/>
        <v>0</v>
      </c>
      <c r="J161" s="166">
        <v>0.00016</v>
      </c>
      <c r="K161" s="165">
        <f t="shared" si="27"/>
        <v>0</v>
      </c>
      <c r="L161" s="166">
        <v>0</v>
      </c>
      <c r="M161" s="165">
        <f t="shared" si="28"/>
        <v>0</v>
      </c>
      <c r="N161" s="167">
        <v>21</v>
      </c>
      <c r="O161" s="168">
        <v>16</v>
      </c>
      <c r="P161" s="4" t="s">
        <v>123</v>
      </c>
      <c r="Q161" s="216">
        <f t="shared" si="25"/>
        <v>0</v>
      </c>
      <c r="U161" s="215"/>
    </row>
    <row r="162" spans="1:21" s="5" customFormat="1" ht="11.25" customHeight="1" hidden="1">
      <c r="A162" s="179">
        <v>32</v>
      </c>
      <c r="B162" s="179" t="s">
        <v>421</v>
      </c>
      <c r="C162" s="179" t="s">
        <v>422</v>
      </c>
      <c r="D162" s="180" t="s">
        <v>423</v>
      </c>
      <c r="E162" s="173" t="s">
        <v>424</v>
      </c>
      <c r="F162" s="179" t="s">
        <v>143</v>
      </c>
      <c r="G162" s="224"/>
      <c r="H162" s="225">
        <v>1600</v>
      </c>
      <c r="I162" s="182">
        <f t="shared" si="26"/>
        <v>0</v>
      </c>
      <c r="J162" s="166">
        <v>0.0018</v>
      </c>
      <c r="K162" s="165">
        <f t="shared" si="27"/>
        <v>0</v>
      </c>
      <c r="L162" s="166">
        <v>0</v>
      </c>
      <c r="M162" s="165">
        <f t="shared" si="28"/>
        <v>0</v>
      </c>
      <c r="N162" s="167">
        <v>21</v>
      </c>
      <c r="O162" s="172">
        <v>32</v>
      </c>
      <c r="P162" s="5" t="s">
        <v>123</v>
      </c>
      <c r="Q162" s="216">
        <f t="shared" si="25"/>
        <v>0</v>
      </c>
      <c r="U162" s="235"/>
    </row>
    <row r="163" spans="1:21" s="4" customFormat="1" ht="11.25" customHeight="1" hidden="1">
      <c r="A163" s="179">
        <v>31</v>
      </c>
      <c r="B163" s="179" t="s">
        <v>118</v>
      </c>
      <c r="C163" s="179" t="s">
        <v>407</v>
      </c>
      <c r="D163" s="180" t="s">
        <v>425</v>
      </c>
      <c r="E163" s="173" t="s">
        <v>426</v>
      </c>
      <c r="F163" s="179" t="s">
        <v>143</v>
      </c>
      <c r="G163" s="224"/>
      <c r="H163" s="225">
        <v>116</v>
      </c>
      <c r="I163" s="182">
        <f t="shared" si="26"/>
        <v>0</v>
      </c>
      <c r="J163" s="166">
        <v>4E-05</v>
      </c>
      <c r="K163" s="165">
        <f t="shared" si="27"/>
        <v>0</v>
      </c>
      <c r="L163" s="166">
        <v>0</v>
      </c>
      <c r="M163" s="165">
        <f t="shared" si="28"/>
        <v>0</v>
      </c>
      <c r="N163" s="167">
        <v>21</v>
      </c>
      <c r="O163" s="168">
        <v>16</v>
      </c>
      <c r="P163" s="4" t="s">
        <v>123</v>
      </c>
      <c r="Q163" s="216">
        <f t="shared" si="25"/>
        <v>0</v>
      </c>
      <c r="U163" s="215"/>
    </row>
    <row r="164" spans="1:21" s="5" customFormat="1" ht="11.25" customHeight="1" hidden="1">
      <c r="A164" s="179">
        <v>32</v>
      </c>
      <c r="B164" s="206" t="s">
        <v>421</v>
      </c>
      <c r="C164" s="206" t="s">
        <v>422</v>
      </c>
      <c r="D164" s="207" t="s">
        <v>427</v>
      </c>
      <c r="E164" s="208" t="s">
        <v>428</v>
      </c>
      <c r="F164" s="206" t="s">
        <v>143</v>
      </c>
      <c r="G164" s="224"/>
      <c r="H164" s="225">
        <v>0</v>
      </c>
      <c r="I164" s="209">
        <f t="shared" si="26"/>
        <v>0</v>
      </c>
      <c r="J164" s="170">
        <v>0.0018</v>
      </c>
      <c r="K164" s="169">
        <f t="shared" si="27"/>
        <v>0</v>
      </c>
      <c r="L164" s="170">
        <v>0</v>
      </c>
      <c r="M164" s="169">
        <f t="shared" si="28"/>
        <v>0</v>
      </c>
      <c r="N164" s="171">
        <v>21</v>
      </c>
      <c r="O164" s="172">
        <v>32</v>
      </c>
      <c r="P164" s="5" t="s">
        <v>123</v>
      </c>
      <c r="Q164" s="216">
        <f t="shared" si="25"/>
        <v>0</v>
      </c>
      <c r="U164" s="235"/>
    </row>
    <row r="165" spans="1:21" s="2" customFormat="1" ht="11.25" customHeight="1" hidden="1">
      <c r="A165" s="179">
        <v>33</v>
      </c>
      <c r="B165" s="202" t="s">
        <v>63</v>
      </c>
      <c r="C165" s="201"/>
      <c r="D165" s="203" t="s">
        <v>429</v>
      </c>
      <c r="E165" s="201" t="s">
        <v>430</v>
      </c>
      <c r="F165" s="201"/>
      <c r="G165" s="224"/>
      <c r="H165" s="223"/>
      <c r="I165" s="205">
        <f>SUM(I166:I200)</f>
        <v>0</v>
      </c>
      <c r="K165" s="147">
        <f>SUM(K166:K200)</f>
        <v>0</v>
      </c>
      <c r="M165" s="147">
        <f>SUM(M166:M200)</f>
        <v>0</v>
      </c>
      <c r="P165" s="2" t="s">
        <v>117</v>
      </c>
      <c r="Q165" s="216">
        <f t="shared" si="25"/>
        <v>0</v>
      </c>
      <c r="U165" s="201"/>
    </row>
    <row r="166" spans="1:21" s="4" customFormat="1" ht="11.25" customHeight="1" hidden="1">
      <c r="A166" s="179">
        <v>34</v>
      </c>
      <c r="B166" s="179" t="s">
        <v>118</v>
      </c>
      <c r="C166" s="179" t="s">
        <v>429</v>
      </c>
      <c r="D166" s="180" t="s">
        <v>431</v>
      </c>
      <c r="E166" s="173" t="s">
        <v>432</v>
      </c>
      <c r="F166" s="179" t="s">
        <v>143</v>
      </c>
      <c r="G166" s="224"/>
      <c r="H166" s="225">
        <v>159</v>
      </c>
      <c r="I166" s="182">
        <f aca="true" t="shared" si="29" ref="I166:I200">ROUND(G166*H166,2)</f>
        <v>0</v>
      </c>
      <c r="J166" s="166">
        <v>2E-05</v>
      </c>
      <c r="K166" s="165">
        <f aca="true" t="shared" si="30" ref="K166:K200">G166*J166</f>
        <v>0</v>
      </c>
      <c r="L166" s="166">
        <v>0</v>
      </c>
      <c r="M166" s="165">
        <f aca="true" t="shared" si="31" ref="M166:M200">G166*L166</f>
        <v>0</v>
      </c>
      <c r="N166" s="167">
        <v>21</v>
      </c>
      <c r="O166" s="168">
        <v>16</v>
      </c>
      <c r="P166" s="4" t="s">
        <v>123</v>
      </c>
      <c r="Q166" s="216">
        <f t="shared" si="25"/>
        <v>0</v>
      </c>
      <c r="U166" s="215"/>
    </row>
    <row r="167" spans="1:21" s="4" customFormat="1" ht="11.25" customHeight="1" hidden="1">
      <c r="A167" s="179">
        <v>35</v>
      </c>
      <c r="B167" s="179" t="s">
        <v>118</v>
      </c>
      <c r="C167" s="179" t="s">
        <v>429</v>
      </c>
      <c r="D167" s="180" t="s">
        <v>433</v>
      </c>
      <c r="E167" s="173" t="s">
        <v>434</v>
      </c>
      <c r="F167" s="179" t="s">
        <v>143</v>
      </c>
      <c r="G167" s="224"/>
      <c r="H167" s="225">
        <v>366</v>
      </c>
      <c r="I167" s="182">
        <f t="shared" si="29"/>
        <v>0</v>
      </c>
      <c r="J167" s="166">
        <v>7E-05</v>
      </c>
      <c r="K167" s="165">
        <f t="shared" si="30"/>
        <v>0</v>
      </c>
      <c r="L167" s="166">
        <v>0</v>
      </c>
      <c r="M167" s="165">
        <f t="shared" si="31"/>
        <v>0</v>
      </c>
      <c r="N167" s="167">
        <v>21</v>
      </c>
      <c r="O167" s="168">
        <v>16</v>
      </c>
      <c r="P167" s="4" t="s">
        <v>123</v>
      </c>
      <c r="Q167" s="216">
        <f t="shared" si="25"/>
        <v>0</v>
      </c>
      <c r="U167" s="215"/>
    </row>
    <row r="168" spans="1:21" s="4" customFormat="1" ht="11.25" customHeight="1" hidden="1">
      <c r="A168" s="179">
        <v>36</v>
      </c>
      <c r="B168" s="179" t="s">
        <v>118</v>
      </c>
      <c r="C168" s="179" t="s">
        <v>429</v>
      </c>
      <c r="D168" s="180" t="s">
        <v>435</v>
      </c>
      <c r="E168" s="173" t="s">
        <v>436</v>
      </c>
      <c r="F168" s="179" t="s">
        <v>143</v>
      </c>
      <c r="G168" s="224"/>
      <c r="H168" s="225">
        <v>606</v>
      </c>
      <c r="I168" s="182">
        <f t="shared" si="29"/>
        <v>0</v>
      </c>
      <c r="J168" s="166">
        <v>0.00014</v>
      </c>
      <c r="K168" s="165">
        <f t="shared" si="30"/>
        <v>0</v>
      </c>
      <c r="L168" s="166">
        <v>0</v>
      </c>
      <c r="M168" s="165">
        <f t="shared" si="31"/>
        <v>0</v>
      </c>
      <c r="N168" s="167">
        <v>21</v>
      </c>
      <c r="O168" s="168">
        <v>16</v>
      </c>
      <c r="P168" s="4" t="s">
        <v>123</v>
      </c>
      <c r="Q168" s="216">
        <f t="shared" si="25"/>
        <v>0</v>
      </c>
      <c r="U168" s="215"/>
    </row>
    <row r="169" spans="1:21" s="4" customFormat="1" ht="11.25" customHeight="1" hidden="1">
      <c r="A169" s="179">
        <v>37</v>
      </c>
      <c r="B169" s="179" t="s">
        <v>118</v>
      </c>
      <c r="C169" s="179" t="s">
        <v>429</v>
      </c>
      <c r="D169" s="180" t="s">
        <v>437</v>
      </c>
      <c r="E169" s="173" t="s">
        <v>438</v>
      </c>
      <c r="F169" s="179" t="s">
        <v>143</v>
      </c>
      <c r="G169" s="224"/>
      <c r="H169" s="225">
        <v>962</v>
      </c>
      <c r="I169" s="182">
        <f t="shared" si="29"/>
        <v>0</v>
      </c>
      <c r="J169" s="166">
        <v>0.00028</v>
      </c>
      <c r="K169" s="165">
        <f t="shared" si="30"/>
        <v>0</v>
      </c>
      <c r="L169" s="166">
        <v>0</v>
      </c>
      <c r="M169" s="165">
        <f t="shared" si="31"/>
        <v>0</v>
      </c>
      <c r="N169" s="167">
        <v>21</v>
      </c>
      <c r="O169" s="168">
        <v>16</v>
      </c>
      <c r="P169" s="4" t="s">
        <v>123</v>
      </c>
      <c r="Q169" s="216">
        <f t="shared" si="25"/>
        <v>0</v>
      </c>
      <c r="U169" s="215"/>
    </row>
    <row r="170" spans="1:21" s="5" customFormat="1" ht="11.25" customHeight="1" hidden="1">
      <c r="A170" s="179">
        <v>38</v>
      </c>
      <c r="B170" s="206" t="s">
        <v>421</v>
      </c>
      <c r="C170" s="206" t="s">
        <v>422</v>
      </c>
      <c r="D170" s="207" t="s">
        <v>439</v>
      </c>
      <c r="E170" s="208" t="s">
        <v>440</v>
      </c>
      <c r="F170" s="206" t="s">
        <v>122</v>
      </c>
      <c r="G170" s="224"/>
      <c r="H170" s="225">
        <v>0</v>
      </c>
      <c r="I170" s="209">
        <f t="shared" si="29"/>
        <v>0</v>
      </c>
      <c r="J170" s="170">
        <v>0.01575</v>
      </c>
      <c r="K170" s="169">
        <f t="shared" si="30"/>
        <v>0</v>
      </c>
      <c r="L170" s="170">
        <v>0</v>
      </c>
      <c r="M170" s="169">
        <f t="shared" si="31"/>
        <v>0</v>
      </c>
      <c r="N170" s="171">
        <v>21</v>
      </c>
      <c r="O170" s="172">
        <v>32</v>
      </c>
      <c r="P170" s="5" t="s">
        <v>123</v>
      </c>
      <c r="Q170" s="216">
        <f t="shared" si="25"/>
        <v>0</v>
      </c>
      <c r="U170" s="235"/>
    </row>
    <row r="171" spans="1:21" s="4" customFormat="1" ht="11.25" customHeight="1" hidden="1">
      <c r="A171" s="179">
        <v>39</v>
      </c>
      <c r="B171" s="179" t="s">
        <v>118</v>
      </c>
      <c r="C171" s="179" t="s">
        <v>429</v>
      </c>
      <c r="D171" s="180" t="s">
        <v>441</v>
      </c>
      <c r="E171" s="173" t="s">
        <v>442</v>
      </c>
      <c r="F171" s="179" t="s">
        <v>122</v>
      </c>
      <c r="G171" s="224"/>
      <c r="H171" s="225">
        <v>55.5</v>
      </c>
      <c r="I171" s="182">
        <f t="shared" si="29"/>
        <v>0</v>
      </c>
      <c r="J171" s="166">
        <v>0</v>
      </c>
      <c r="K171" s="165">
        <f t="shared" si="30"/>
        <v>0</v>
      </c>
      <c r="L171" s="166">
        <v>0.025</v>
      </c>
      <c r="M171" s="165">
        <f t="shared" si="31"/>
        <v>0</v>
      </c>
      <c r="N171" s="167">
        <v>21</v>
      </c>
      <c r="O171" s="168">
        <v>16</v>
      </c>
      <c r="P171" s="4" t="s">
        <v>123</v>
      </c>
      <c r="Q171" s="216">
        <f t="shared" si="25"/>
        <v>0</v>
      </c>
      <c r="U171" s="215"/>
    </row>
    <row r="172" spans="1:21" s="4" customFormat="1" ht="11.25" customHeight="1" hidden="1">
      <c r="A172" s="179">
        <v>40</v>
      </c>
      <c r="B172" s="179" t="s">
        <v>118</v>
      </c>
      <c r="C172" s="179" t="s">
        <v>429</v>
      </c>
      <c r="D172" s="180" t="s">
        <v>443</v>
      </c>
      <c r="E172" s="173" t="s">
        <v>444</v>
      </c>
      <c r="F172" s="179" t="s">
        <v>122</v>
      </c>
      <c r="G172" s="224"/>
      <c r="H172" s="225">
        <v>66.6</v>
      </c>
      <c r="I172" s="182">
        <f t="shared" si="29"/>
        <v>0</v>
      </c>
      <c r="J172" s="166">
        <v>0</v>
      </c>
      <c r="K172" s="165">
        <f t="shared" si="30"/>
        <v>0</v>
      </c>
      <c r="L172" s="166">
        <v>0.015</v>
      </c>
      <c r="M172" s="165">
        <f t="shared" si="31"/>
        <v>0</v>
      </c>
      <c r="N172" s="167">
        <v>21</v>
      </c>
      <c r="O172" s="168">
        <v>16</v>
      </c>
      <c r="P172" s="4" t="s">
        <v>123</v>
      </c>
      <c r="Q172" s="216">
        <f t="shared" si="25"/>
        <v>0</v>
      </c>
      <c r="U172" s="215"/>
    </row>
    <row r="173" spans="1:21" s="4" customFormat="1" ht="11.25" customHeight="1" hidden="1">
      <c r="A173" s="179">
        <v>41</v>
      </c>
      <c r="B173" s="179" t="s">
        <v>118</v>
      </c>
      <c r="C173" s="179" t="s">
        <v>429</v>
      </c>
      <c r="D173" s="180" t="s">
        <v>445</v>
      </c>
      <c r="E173" s="173" t="s">
        <v>446</v>
      </c>
      <c r="F173" s="179" t="s">
        <v>122</v>
      </c>
      <c r="G173" s="224"/>
      <c r="H173" s="225">
        <v>52.7</v>
      </c>
      <c r="I173" s="182">
        <f t="shared" si="29"/>
        <v>0</v>
      </c>
      <c r="J173" s="166">
        <v>0</v>
      </c>
      <c r="K173" s="165">
        <f t="shared" si="30"/>
        <v>0</v>
      </c>
      <c r="L173" s="166">
        <v>0.015</v>
      </c>
      <c r="M173" s="165">
        <f t="shared" si="31"/>
        <v>0</v>
      </c>
      <c r="N173" s="167">
        <v>21</v>
      </c>
      <c r="O173" s="168">
        <v>16</v>
      </c>
      <c r="P173" s="4" t="s">
        <v>123</v>
      </c>
      <c r="Q173" s="216">
        <f t="shared" si="25"/>
        <v>0</v>
      </c>
      <c r="U173" s="215"/>
    </row>
    <row r="174" spans="1:21" s="4" customFormat="1" ht="11.25" customHeight="1" hidden="1">
      <c r="A174" s="179">
        <v>42</v>
      </c>
      <c r="B174" s="179" t="s">
        <v>118</v>
      </c>
      <c r="C174" s="179" t="s">
        <v>429</v>
      </c>
      <c r="D174" s="180" t="s">
        <v>447</v>
      </c>
      <c r="E174" s="173" t="s">
        <v>448</v>
      </c>
      <c r="F174" s="179" t="s">
        <v>122</v>
      </c>
      <c r="G174" s="224"/>
      <c r="H174" s="225">
        <v>63.8</v>
      </c>
      <c r="I174" s="182">
        <f t="shared" si="29"/>
        <v>0</v>
      </c>
      <c r="J174" s="166">
        <v>0</v>
      </c>
      <c r="K174" s="165">
        <f t="shared" si="30"/>
        <v>0</v>
      </c>
      <c r="L174" s="166">
        <v>0.015</v>
      </c>
      <c r="M174" s="165">
        <f t="shared" si="31"/>
        <v>0</v>
      </c>
      <c r="N174" s="167">
        <v>21</v>
      </c>
      <c r="O174" s="168">
        <v>16</v>
      </c>
      <c r="P174" s="4" t="s">
        <v>123</v>
      </c>
      <c r="Q174" s="216">
        <f t="shared" si="25"/>
        <v>0</v>
      </c>
      <c r="U174" s="215"/>
    </row>
    <row r="175" spans="1:21" s="4" customFormat="1" ht="11.25" customHeight="1" hidden="1">
      <c r="A175" s="179">
        <v>43</v>
      </c>
      <c r="B175" s="179" t="s">
        <v>118</v>
      </c>
      <c r="C175" s="179" t="s">
        <v>429</v>
      </c>
      <c r="D175" s="180" t="s">
        <v>449</v>
      </c>
      <c r="E175" s="173" t="s">
        <v>450</v>
      </c>
      <c r="F175" s="179" t="s">
        <v>122</v>
      </c>
      <c r="G175" s="224"/>
      <c r="H175" s="225">
        <v>52.7</v>
      </c>
      <c r="I175" s="182">
        <f t="shared" si="29"/>
        <v>0</v>
      </c>
      <c r="J175" s="166">
        <v>0</v>
      </c>
      <c r="K175" s="165">
        <f t="shared" si="30"/>
        <v>0</v>
      </c>
      <c r="L175" s="166">
        <v>0.02</v>
      </c>
      <c r="M175" s="165">
        <f t="shared" si="31"/>
        <v>0</v>
      </c>
      <c r="N175" s="167">
        <v>21</v>
      </c>
      <c r="O175" s="168">
        <v>16</v>
      </c>
      <c r="P175" s="4" t="s">
        <v>123</v>
      </c>
      <c r="Q175" s="216">
        <f t="shared" si="25"/>
        <v>0</v>
      </c>
      <c r="U175" s="215"/>
    </row>
    <row r="176" spans="1:21" s="4" customFormat="1" ht="11.25" customHeight="1" hidden="1">
      <c r="A176" s="179">
        <v>44</v>
      </c>
      <c r="B176" s="179" t="s">
        <v>118</v>
      </c>
      <c r="C176" s="179" t="s">
        <v>429</v>
      </c>
      <c r="D176" s="180" t="s">
        <v>451</v>
      </c>
      <c r="E176" s="173" t="s">
        <v>452</v>
      </c>
      <c r="F176" s="179" t="s">
        <v>122</v>
      </c>
      <c r="G176" s="224"/>
      <c r="H176" s="225">
        <v>63.8</v>
      </c>
      <c r="I176" s="182">
        <f t="shared" si="29"/>
        <v>0</v>
      </c>
      <c r="J176" s="166">
        <v>0</v>
      </c>
      <c r="K176" s="165">
        <f t="shared" si="30"/>
        <v>0</v>
      </c>
      <c r="L176" s="166">
        <v>0.02</v>
      </c>
      <c r="M176" s="165">
        <f t="shared" si="31"/>
        <v>0</v>
      </c>
      <c r="N176" s="167">
        <v>21</v>
      </c>
      <c r="O176" s="168">
        <v>16</v>
      </c>
      <c r="P176" s="4" t="s">
        <v>123</v>
      </c>
      <c r="Q176" s="216">
        <f t="shared" si="25"/>
        <v>0</v>
      </c>
      <c r="U176" s="215"/>
    </row>
    <row r="177" spans="1:21" s="4" customFormat="1" ht="22.5" customHeight="1" hidden="1">
      <c r="A177" s="179">
        <v>45</v>
      </c>
      <c r="B177" s="179" t="s">
        <v>118</v>
      </c>
      <c r="C177" s="179" t="s">
        <v>429</v>
      </c>
      <c r="D177" s="180" t="s">
        <v>453</v>
      </c>
      <c r="E177" s="173" t="s">
        <v>454</v>
      </c>
      <c r="F177" s="179" t="s">
        <v>122</v>
      </c>
      <c r="G177" s="224"/>
      <c r="H177" s="225">
        <v>688</v>
      </c>
      <c r="I177" s="182">
        <f t="shared" si="29"/>
        <v>0</v>
      </c>
      <c r="J177" s="166">
        <v>0.01063</v>
      </c>
      <c r="K177" s="165">
        <f t="shared" si="30"/>
        <v>0</v>
      </c>
      <c r="L177" s="166">
        <v>0</v>
      </c>
      <c r="M177" s="165">
        <f t="shared" si="31"/>
        <v>0</v>
      </c>
      <c r="N177" s="167">
        <v>21</v>
      </c>
      <c r="O177" s="168">
        <v>16</v>
      </c>
      <c r="P177" s="4" t="s">
        <v>123</v>
      </c>
      <c r="Q177" s="216">
        <f t="shared" si="25"/>
        <v>0</v>
      </c>
      <c r="U177" s="215"/>
    </row>
    <row r="178" spans="1:21" s="4" customFormat="1" ht="22.5" customHeight="1" hidden="1">
      <c r="A178" s="179">
        <v>46</v>
      </c>
      <c r="B178" s="179" t="s">
        <v>118</v>
      </c>
      <c r="C178" s="179" t="s">
        <v>429</v>
      </c>
      <c r="D178" s="180" t="s">
        <v>455</v>
      </c>
      <c r="E178" s="173" t="s">
        <v>456</v>
      </c>
      <c r="F178" s="179" t="s">
        <v>122</v>
      </c>
      <c r="G178" s="224"/>
      <c r="H178" s="225">
        <v>523</v>
      </c>
      <c r="I178" s="182">
        <f t="shared" si="29"/>
        <v>0</v>
      </c>
      <c r="J178" s="166">
        <v>0.00965</v>
      </c>
      <c r="K178" s="165">
        <f t="shared" si="30"/>
        <v>0</v>
      </c>
      <c r="L178" s="166">
        <v>0</v>
      </c>
      <c r="M178" s="165">
        <f t="shared" si="31"/>
        <v>0</v>
      </c>
      <c r="N178" s="167">
        <v>21</v>
      </c>
      <c r="O178" s="168">
        <v>16</v>
      </c>
      <c r="P178" s="4" t="s">
        <v>123</v>
      </c>
      <c r="Q178" s="216">
        <f t="shared" si="25"/>
        <v>0</v>
      </c>
      <c r="U178" s="215"/>
    </row>
    <row r="179" spans="1:21" s="4" customFormat="1" ht="22.5" customHeight="1" hidden="1">
      <c r="A179" s="179">
        <v>47</v>
      </c>
      <c r="B179" s="179" t="s">
        <v>118</v>
      </c>
      <c r="C179" s="179" t="s">
        <v>429</v>
      </c>
      <c r="D179" s="180" t="s">
        <v>457</v>
      </c>
      <c r="E179" s="173" t="s">
        <v>458</v>
      </c>
      <c r="F179" s="179" t="s">
        <v>122</v>
      </c>
      <c r="G179" s="224"/>
      <c r="H179" s="225">
        <v>539</v>
      </c>
      <c r="I179" s="182">
        <f t="shared" si="29"/>
        <v>0</v>
      </c>
      <c r="J179" s="166">
        <v>0.00974</v>
      </c>
      <c r="K179" s="165">
        <f t="shared" si="30"/>
        <v>0</v>
      </c>
      <c r="L179" s="166">
        <v>0</v>
      </c>
      <c r="M179" s="165">
        <f t="shared" si="31"/>
        <v>0</v>
      </c>
      <c r="N179" s="167">
        <v>21</v>
      </c>
      <c r="O179" s="168">
        <v>16</v>
      </c>
      <c r="P179" s="4" t="s">
        <v>123</v>
      </c>
      <c r="Q179" s="216">
        <f t="shared" si="25"/>
        <v>0</v>
      </c>
      <c r="U179" s="215"/>
    </row>
    <row r="180" spans="1:21" s="5" customFormat="1" ht="11.25" customHeight="1" hidden="1">
      <c r="A180" s="179">
        <v>48</v>
      </c>
      <c r="B180" s="206" t="s">
        <v>421</v>
      </c>
      <c r="C180" s="206" t="s">
        <v>422</v>
      </c>
      <c r="D180" s="207" t="s">
        <v>459</v>
      </c>
      <c r="E180" s="208" t="s">
        <v>460</v>
      </c>
      <c r="F180" s="206" t="s">
        <v>122</v>
      </c>
      <c r="G180" s="224"/>
      <c r="H180" s="225">
        <v>0</v>
      </c>
      <c r="I180" s="209">
        <f t="shared" si="29"/>
        <v>0</v>
      </c>
      <c r="J180" s="170">
        <v>0.006</v>
      </c>
      <c r="K180" s="169">
        <f t="shared" si="30"/>
        <v>0</v>
      </c>
      <c r="L180" s="170">
        <v>0</v>
      </c>
      <c r="M180" s="169">
        <f t="shared" si="31"/>
        <v>0</v>
      </c>
      <c r="N180" s="171">
        <v>21</v>
      </c>
      <c r="O180" s="172">
        <v>32</v>
      </c>
      <c r="P180" s="5" t="s">
        <v>123</v>
      </c>
      <c r="Q180" s="216">
        <f t="shared" si="25"/>
        <v>0</v>
      </c>
      <c r="U180" s="235"/>
    </row>
    <row r="181" spans="1:21" s="4" customFormat="1" ht="22.5" customHeight="1" hidden="1">
      <c r="A181" s="179">
        <v>49</v>
      </c>
      <c r="B181" s="179" t="s">
        <v>118</v>
      </c>
      <c r="C181" s="179" t="s">
        <v>429</v>
      </c>
      <c r="D181" s="180" t="s">
        <v>461</v>
      </c>
      <c r="E181" s="173" t="s">
        <v>462</v>
      </c>
      <c r="F181" s="179" t="s">
        <v>122</v>
      </c>
      <c r="G181" s="224"/>
      <c r="H181" s="225">
        <v>222</v>
      </c>
      <c r="I181" s="182">
        <f t="shared" si="29"/>
        <v>0</v>
      </c>
      <c r="J181" s="166">
        <v>0.00013</v>
      </c>
      <c r="K181" s="165">
        <f t="shared" si="30"/>
        <v>0</v>
      </c>
      <c r="L181" s="166">
        <v>0</v>
      </c>
      <c r="M181" s="165">
        <f t="shared" si="31"/>
        <v>0</v>
      </c>
      <c r="N181" s="167">
        <v>21</v>
      </c>
      <c r="O181" s="168">
        <v>16</v>
      </c>
      <c r="P181" s="4" t="s">
        <v>123</v>
      </c>
      <c r="Q181" s="216">
        <f t="shared" si="25"/>
        <v>0</v>
      </c>
      <c r="U181" s="215"/>
    </row>
    <row r="182" spans="1:21" s="5" customFormat="1" ht="11.25" customHeight="1" hidden="1">
      <c r="A182" s="179">
        <v>50</v>
      </c>
      <c r="B182" s="206" t="s">
        <v>421</v>
      </c>
      <c r="C182" s="206" t="s">
        <v>422</v>
      </c>
      <c r="D182" s="207" t="s">
        <v>463</v>
      </c>
      <c r="E182" s="208" t="s">
        <v>464</v>
      </c>
      <c r="F182" s="206" t="s">
        <v>122</v>
      </c>
      <c r="G182" s="224"/>
      <c r="H182" s="225">
        <v>0</v>
      </c>
      <c r="I182" s="209">
        <f t="shared" si="29"/>
        <v>0</v>
      </c>
      <c r="J182" s="170">
        <v>0.0083</v>
      </c>
      <c r="K182" s="169">
        <f t="shared" si="30"/>
        <v>0</v>
      </c>
      <c r="L182" s="170">
        <v>0</v>
      </c>
      <c r="M182" s="169">
        <f t="shared" si="31"/>
        <v>0</v>
      </c>
      <c r="N182" s="171">
        <v>21</v>
      </c>
      <c r="O182" s="172">
        <v>32</v>
      </c>
      <c r="P182" s="5" t="s">
        <v>123</v>
      </c>
      <c r="Q182" s="216">
        <f t="shared" si="25"/>
        <v>0</v>
      </c>
      <c r="U182" s="235"/>
    </row>
    <row r="183" spans="1:21" s="4" customFormat="1" ht="11.25" customHeight="1" hidden="1">
      <c r="A183" s="179">
        <v>51</v>
      </c>
      <c r="B183" s="179" t="s">
        <v>118</v>
      </c>
      <c r="C183" s="179" t="s">
        <v>429</v>
      </c>
      <c r="D183" s="180" t="s">
        <v>465</v>
      </c>
      <c r="E183" s="173" t="s">
        <v>466</v>
      </c>
      <c r="F183" s="179" t="s">
        <v>122</v>
      </c>
      <c r="G183" s="224"/>
      <c r="H183" s="225">
        <v>27.7</v>
      </c>
      <c r="I183" s="182">
        <f t="shared" si="29"/>
        <v>0</v>
      </c>
      <c r="J183" s="166">
        <v>0</v>
      </c>
      <c r="K183" s="165">
        <f t="shared" si="30"/>
        <v>0</v>
      </c>
      <c r="L183" s="166">
        <v>0.0071</v>
      </c>
      <c r="M183" s="165">
        <f t="shared" si="31"/>
        <v>0</v>
      </c>
      <c r="N183" s="167">
        <v>21</v>
      </c>
      <c r="O183" s="168">
        <v>16</v>
      </c>
      <c r="P183" s="4" t="s">
        <v>123</v>
      </c>
      <c r="Q183" s="216">
        <f t="shared" si="25"/>
        <v>0</v>
      </c>
      <c r="U183" s="215"/>
    </row>
    <row r="184" spans="1:21" s="4" customFormat="1" ht="11.25" customHeight="1" hidden="1">
      <c r="A184" s="179">
        <v>52</v>
      </c>
      <c r="B184" s="179" t="s">
        <v>118</v>
      </c>
      <c r="C184" s="179" t="s">
        <v>429</v>
      </c>
      <c r="D184" s="180" t="s">
        <v>467</v>
      </c>
      <c r="E184" s="173" t="s">
        <v>468</v>
      </c>
      <c r="F184" s="179" t="s">
        <v>122</v>
      </c>
      <c r="G184" s="224"/>
      <c r="H184" s="225">
        <v>22.2</v>
      </c>
      <c r="I184" s="182">
        <f t="shared" si="29"/>
        <v>0</v>
      </c>
      <c r="J184" s="166">
        <v>0</v>
      </c>
      <c r="K184" s="165">
        <f t="shared" si="30"/>
        <v>0</v>
      </c>
      <c r="L184" s="166">
        <v>0.007</v>
      </c>
      <c r="M184" s="165">
        <f t="shared" si="31"/>
        <v>0</v>
      </c>
      <c r="N184" s="167">
        <v>21</v>
      </c>
      <c r="O184" s="168">
        <v>16</v>
      </c>
      <c r="P184" s="4" t="s">
        <v>123</v>
      </c>
      <c r="Q184" s="216">
        <f t="shared" si="25"/>
        <v>0</v>
      </c>
      <c r="U184" s="215"/>
    </row>
    <row r="185" spans="1:21" s="4" customFormat="1" ht="22.5" customHeight="1" hidden="1">
      <c r="A185" s="179">
        <v>53</v>
      </c>
      <c r="B185" s="179" t="s">
        <v>118</v>
      </c>
      <c r="C185" s="179" t="s">
        <v>429</v>
      </c>
      <c r="D185" s="180" t="s">
        <v>469</v>
      </c>
      <c r="E185" s="173" t="s">
        <v>470</v>
      </c>
      <c r="F185" s="179" t="s">
        <v>143</v>
      </c>
      <c r="G185" s="224"/>
      <c r="H185" s="225">
        <v>48.7</v>
      </c>
      <c r="I185" s="182">
        <f t="shared" si="29"/>
        <v>0</v>
      </c>
      <c r="J185" s="166">
        <v>5E-05</v>
      </c>
      <c r="K185" s="165">
        <f t="shared" si="30"/>
        <v>0</v>
      </c>
      <c r="L185" s="166">
        <v>0</v>
      </c>
      <c r="M185" s="165">
        <f t="shared" si="31"/>
        <v>0</v>
      </c>
      <c r="N185" s="167">
        <v>21</v>
      </c>
      <c r="O185" s="168">
        <v>16</v>
      </c>
      <c r="P185" s="4" t="s">
        <v>123</v>
      </c>
      <c r="Q185" s="216">
        <f t="shared" si="25"/>
        <v>0</v>
      </c>
      <c r="U185" s="215"/>
    </row>
    <row r="186" spans="1:21" s="4" customFormat="1" ht="11.25" customHeight="1" hidden="1">
      <c r="A186" s="179">
        <v>54</v>
      </c>
      <c r="B186" s="179" t="s">
        <v>118</v>
      </c>
      <c r="C186" s="179" t="s">
        <v>429</v>
      </c>
      <c r="D186" s="180" t="s">
        <v>471</v>
      </c>
      <c r="E186" s="173" t="s">
        <v>472</v>
      </c>
      <c r="F186" s="179" t="s">
        <v>143</v>
      </c>
      <c r="G186" s="224"/>
      <c r="H186" s="225">
        <v>45.6</v>
      </c>
      <c r="I186" s="182">
        <f t="shared" si="29"/>
        <v>0</v>
      </c>
      <c r="J186" s="166">
        <v>5E-05</v>
      </c>
      <c r="K186" s="165">
        <f t="shared" si="30"/>
        <v>0</v>
      </c>
      <c r="L186" s="166">
        <v>0</v>
      </c>
      <c r="M186" s="165">
        <f t="shared" si="31"/>
        <v>0</v>
      </c>
      <c r="N186" s="167">
        <v>21</v>
      </c>
      <c r="O186" s="168">
        <v>16</v>
      </c>
      <c r="P186" s="4" t="s">
        <v>123</v>
      </c>
      <c r="Q186" s="216">
        <f t="shared" si="25"/>
        <v>0</v>
      </c>
      <c r="U186" s="215"/>
    </row>
    <row r="187" spans="1:21" s="4" customFormat="1" ht="11.25" customHeight="1" hidden="1">
      <c r="A187" s="179">
        <v>55</v>
      </c>
      <c r="B187" s="179" t="s">
        <v>118</v>
      </c>
      <c r="C187" s="179" t="s">
        <v>429</v>
      </c>
      <c r="D187" s="180" t="s">
        <v>473</v>
      </c>
      <c r="E187" s="173" t="s">
        <v>474</v>
      </c>
      <c r="F187" s="179" t="s">
        <v>122</v>
      </c>
      <c r="G187" s="224"/>
      <c r="H187" s="225">
        <v>40.4</v>
      </c>
      <c r="I187" s="182">
        <f t="shared" si="29"/>
        <v>0</v>
      </c>
      <c r="J187" s="166">
        <v>1E-05</v>
      </c>
      <c r="K187" s="165">
        <f t="shared" si="30"/>
        <v>0</v>
      </c>
      <c r="L187" s="166">
        <v>0</v>
      </c>
      <c r="M187" s="165">
        <f t="shared" si="31"/>
        <v>0</v>
      </c>
      <c r="N187" s="167">
        <v>21</v>
      </c>
      <c r="O187" s="168">
        <v>16</v>
      </c>
      <c r="P187" s="4" t="s">
        <v>123</v>
      </c>
      <c r="Q187" s="216">
        <f t="shared" si="25"/>
        <v>0</v>
      </c>
      <c r="U187" s="215"/>
    </row>
    <row r="188" spans="1:21" s="4" customFormat="1" ht="11.25" customHeight="1" hidden="1">
      <c r="A188" s="179">
        <v>56</v>
      </c>
      <c r="B188" s="179" t="s">
        <v>118</v>
      </c>
      <c r="C188" s="179" t="s">
        <v>429</v>
      </c>
      <c r="D188" s="180" t="s">
        <v>475</v>
      </c>
      <c r="E188" s="173" t="s">
        <v>476</v>
      </c>
      <c r="F188" s="179" t="s">
        <v>122</v>
      </c>
      <c r="G188" s="224"/>
      <c r="H188" s="225">
        <v>29.3</v>
      </c>
      <c r="I188" s="182">
        <f t="shared" si="29"/>
        <v>0</v>
      </c>
      <c r="J188" s="166">
        <v>1E-05</v>
      </c>
      <c r="K188" s="165">
        <f t="shared" si="30"/>
        <v>0</v>
      </c>
      <c r="L188" s="166">
        <v>0</v>
      </c>
      <c r="M188" s="165">
        <f t="shared" si="31"/>
        <v>0</v>
      </c>
      <c r="N188" s="167">
        <v>21</v>
      </c>
      <c r="O188" s="168">
        <v>16</v>
      </c>
      <c r="P188" s="4" t="s">
        <v>123</v>
      </c>
      <c r="Q188" s="216">
        <f t="shared" si="25"/>
        <v>0</v>
      </c>
      <c r="U188" s="215"/>
    </row>
    <row r="189" spans="1:21" s="4" customFormat="1" ht="11.25" customHeight="1" hidden="1">
      <c r="A189" s="179">
        <v>57</v>
      </c>
      <c r="B189" s="179" t="s">
        <v>118</v>
      </c>
      <c r="C189" s="179" t="s">
        <v>429</v>
      </c>
      <c r="D189" s="180" t="s">
        <v>477</v>
      </c>
      <c r="E189" s="173" t="s">
        <v>478</v>
      </c>
      <c r="F189" s="179" t="s">
        <v>122</v>
      </c>
      <c r="G189" s="224"/>
      <c r="H189" s="225">
        <v>152</v>
      </c>
      <c r="I189" s="182">
        <f t="shared" si="29"/>
        <v>0</v>
      </c>
      <c r="J189" s="166">
        <v>0.00018</v>
      </c>
      <c r="K189" s="165">
        <f t="shared" si="30"/>
        <v>0</v>
      </c>
      <c r="L189" s="166">
        <v>0</v>
      </c>
      <c r="M189" s="165">
        <f t="shared" si="31"/>
        <v>0</v>
      </c>
      <c r="N189" s="167">
        <v>21</v>
      </c>
      <c r="O189" s="168">
        <v>16</v>
      </c>
      <c r="P189" s="4" t="s">
        <v>123</v>
      </c>
      <c r="Q189" s="216">
        <f t="shared" si="25"/>
        <v>0</v>
      </c>
      <c r="U189" s="215"/>
    </row>
    <row r="190" spans="1:21" s="4" customFormat="1" ht="11.25" customHeight="1" hidden="1">
      <c r="A190" s="179">
        <v>58</v>
      </c>
      <c r="B190" s="179" t="s">
        <v>118</v>
      </c>
      <c r="C190" s="179" t="s">
        <v>429</v>
      </c>
      <c r="D190" s="180" t="s">
        <v>479</v>
      </c>
      <c r="E190" s="173" t="s">
        <v>480</v>
      </c>
      <c r="F190" s="179" t="s">
        <v>122</v>
      </c>
      <c r="G190" s="224"/>
      <c r="H190" s="225">
        <v>2.51</v>
      </c>
      <c r="I190" s="182">
        <f t="shared" si="29"/>
        <v>0</v>
      </c>
      <c r="J190" s="166">
        <v>0</v>
      </c>
      <c r="K190" s="165">
        <f t="shared" si="30"/>
        <v>0</v>
      </c>
      <c r="L190" s="166">
        <v>0</v>
      </c>
      <c r="M190" s="165">
        <f t="shared" si="31"/>
        <v>0</v>
      </c>
      <c r="N190" s="167">
        <v>21</v>
      </c>
      <c r="O190" s="168">
        <v>16</v>
      </c>
      <c r="P190" s="4" t="s">
        <v>123</v>
      </c>
      <c r="Q190" s="216">
        <f t="shared" si="25"/>
        <v>0</v>
      </c>
      <c r="U190" s="215"/>
    </row>
    <row r="191" spans="1:21" s="4" customFormat="1" ht="11.25" customHeight="1" hidden="1">
      <c r="A191" s="179">
        <v>59</v>
      </c>
      <c r="B191" s="179" t="s">
        <v>118</v>
      </c>
      <c r="C191" s="179" t="s">
        <v>429</v>
      </c>
      <c r="D191" s="180" t="s">
        <v>481</v>
      </c>
      <c r="E191" s="173" t="s">
        <v>482</v>
      </c>
      <c r="F191" s="179" t="s">
        <v>122</v>
      </c>
      <c r="G191" s="224"/>
      <c r="H191" s="225">
        <v>125</v>
      </c>
      <c r="I191" s="182">
        <f t="shared" si="29"/>
        <v>0</v>
      </c>
      <c r="J191" s="166">
        <v>0.00026</v>
      </c>
      <c r="K191" s="165">
        <f t="shared" si="30"/>
        <v>0</v>
      </c>
      <c r="L191" s="166">
        <v>0</v>
      </c>
      <c r="M191" s="165">
        <f t="shared" si="31"/>
        <v>0</v>
      </c>
      <c r="N191" s="167">
        <v>21</v>
      </c>
      <c r="O191" s="168">
        <v>16</v>
      </c>
      <c r="P191" s="4" t="s">
        <v>123</v>
      </c>
      <c r="Q191" s="216">
        <f t="shared" si="25"/>
        <v>0</v>
      </c>
      <c r="U191" s="215"/>
    </row>
    <row r="192" spans="1:21" s="4" customFormat="1" ht="11.25" customHeight="1" hidden="1">
      <c r="A192" s="179">
        <v>60</v>
      </c>
      <c r="B192" s="179" t="s">
        <v>118</v>
      </c>
      <c r="C192" s="179" t="s">
        <v>429</v>
      </c>
      <c r="D192" s="180" t="s">
        <v>483</v>
      </c>
      <c r="E192" s="173" t="s">
        <v>484</v>
      </c>
      <c r="F192" s="179" t="s">
        <v>122</v>
      </c>
      <c r="G192" s="224"/>
      <c r="H192" s="225">
        <v>75.5</v>
      </c>
      <c r="I192" s="182">
        <f t="shared" si="29"/>
        <v>0</v>
      </c>
      <c r="J192" s="166">
        <v>0.00024</v>
      </c>
      <c r="K192" s="165">
        <f t="shared" si="30"/>
        <v>0</v>
      </c>
      <c r="L192" s="166">
        <v>0</v>
      </c>
      <c r="M192" s="165">
        <f t="shared" si="31"/>
        <v>0</v>
      </c>
      <c r="N192" s="167">
        <v>21</v>
      </c>
      <c r="O192" s="168">
        <v>16</v>
      </c>
      <c r="P192" s="4" t="s">
        <v>123</v>
      </c>
      <c r="Q192" s="216">
        <f t="shared" si="25"/>
        <v>0</v>
      </c>
      <c r="U192" s="215"/>
    </row>
    <row r="193" spans="1:21" s="4" customFormat="1" ht="11.25" customHeight="1" hidden="1">
      <c r="A193" s="179">
        <v>61</v>
      </c>
      <c r="B193" s="179" t="s">
        <v>118</v>
      </c>
      <c r="C193" s="179" t="s">
        <v>429</v>
      </c>
      <c r="D193" s="180" t="s">
        <v>485</v>
      </c>
      <c r="E193" s="173" t="s">
        <v>486</v>
      </c>
      <c r="F193" s="179" t="s">
        <v>122</v>
      </c>
      <c r="G193" s="224"/>
      <c r="H193" s="225">
        <v>20</v>
      </c>
      <c r="I193" s="182">
        <f t="shared" si="29"/>
        <v>0</v>
      </c>
      <c r="J193" s="166">
        <v>1E-05</v>
      </c>
      <c r="K193" s="165">
        <f t="shared" si="30"/>
        <v>0</v>
      </c>
      <c r="L193" s="166">
        <v>0</v>
      </c>
      <c r="M193" s="165">
        <f t="shared" si="31"/>
        <v>0</v>
      </c>
      <c r="N193" s="167">
        <v>21</v>
      </c>
      <c r="O193" s="168">
        <v>16</v>
      </c>
      <c r="P193" s="4" t="s">
        <v>123</v>
      </c>
      <c r="Q193" s="216">
        <f t="shared" si="25"/>
        <v>0</v>
      </c>
      <c r="U193" s="215"/>
    </row>
    <row r="194" spans="1:21" s="4" customFormat="1" ht="11.25" customHeight="1" hidden="1">
      <c r="A194" s="179">
        <v>62</v>
      </c>
      <c r="B194" s="179" t="s">
        <v>118</v>
      </c>
      <c r="C194" s="179" t="s">
        <v>429</v>
      </c>
      <c r="D194" s="180" t="s">
        <v>487</v>
      </c>
      <c r="E194" s="173" t="s">
        <v>488</v>
      </c>
      <c r="F194" s="179" t="s">
        <v>122</v>
      </c>
      <c r="G194" s="224"/>
      <c r="H194" s="225">
        <v>342</v>
      </c>
      <c r="I194" s="182">
        <f t="shared" si="29"/>
        <v>0</v>
      </c>
      <c r="J194" s="166">
        <v>0.00048</v>
      </c>
      <c r="K194" s="165">
        <f t="shared" si="30"/>
        <v>0</v>
      </c>
      <c r="L194" s="166">
        <v>0</v>
      </c>
      <c r="M194" s="165">
        <f t="shared" si="31"/>
        <v>0</v>
      </c>
      <c r="N194" s="167">
        <v>21</v>
      </c>
      <c r="O194" s="168">
        <v>16</v>
      </c>
      <c r="P194" s="4" t="s">
        <v>123</v>
      </c>
      <c r="Q194" s="216">
        <f t="shared" si="25"/>
        <v>0</v>
      </c>
      <c r="U194" s="215"/>
    </row>
    <row r="195" spans="1:21" s="4" customFormat="1" ht="11.25" customHeight="1" hidden="1">
      <c r="A195" s="179">
        <v>63</v>
      </c>
      <c r="B195" s="179" t="s">
        <v>118</v>
      </c>
      <c r="C195" s="179" t="s">
        <v>429</v>
      </c>
      <c r="D195" s="180" t="s">
        <v>489</v>
      </c>
      <c r="E195" s="173" t="s">
        <v>490</v>
      </c>
      <c r="F195" s="179" t="s">
        <v>122</v>
      </c>
      <c r="G195" s="224"/>
      <c r="H195" s="225">
        <v>61.6</v>
      </c>
      <c r="I195" s="182">
        <f t="shared" si="29"/>
        <v>0</v>
      </c>
      <c r="J195" s="166">
        <v>5E-05</v>
      </c>
      <c r="K195" s="165">
        <f t="shared" si="30"/>
        <v>0</v>
      </c>
      <c r="L195" s="166">
        <v>0</v>
      </c>
      <c r="M195" s="165">
        <f t="shared" si="31"/>
        <v>0</v>
      </c>
      <c r="N195" s="167">
        <v>21</v>
      </c>
      <c r="O195" s="168">
        <v>16</v>
      </c>
      <c r="P195" s="4" t="s">
        <v>123</v>
      </c>
      <c r="Q195" s="216">
        <f t="shared" si="25"/>
        <v>0</v>
      </c>
      <c r="U195" s="215"/>
    </row>
    <row r="196" spans="1:21" s="4" customFormat="1" ht="11.25" customHeight="1" hidden="1">
      <c r="A196" s="179">
        <v>64</v>
      </c>
      <c r="B196" s="179" t="s">
        <v>118</v>
      </c>
      <c r="C196" s="179" t="s">
        <v>429</v>
      </c>
      <c r="D196" s="180" t="s">
        <v>491</v>
      </c>
      <c r="E196" s="173" t="s">
        <v>492</v>
      </c>
      <c r="F196" s="179" t="s">
        <v>122</v>
      </c>
      <c r="G196" s="224"/>
      <c r="H196" s="225">
        <v>39.6</v>
      </c>
      <c r="I196" s="182">
        <f t="shared" si="29"/>
        <v>0</v>
      </c>
      <c r="J196" s="166">
        <v>4E-05</v>
      </c>
      <c r="K196" s="165">
        <f t="shared" si="30"/>
        <v>0</v>
      </c>
      <c r="L196" s="166">
        <v>0</v>
      </c>
      <c r="M196" s="165">
        <f t="shared" si="31"/>
        <v>0</v>
      </c>
      <c r="N196" s="167">
        <v>21</v>
      </c>
      <c r="O196" s="168">
        <v>16</v>
      </c>
      <c r="P196" s="4" t="s">
        <v>123</v>
      </c>
      <c r="Q196" s="216">
        <f t="shared" si="25"/>
        <v>0</v>
      </c>
      <c r="U196" s="215"/>
    </row>
    <row r="197" spans="1:21" s="4" customFormat="1" ht="11.25" customHeight="1" hidden="1">
      <c r="A197" s="179">
        <v>65</v>
      </c>
      <c r="B197" s="179" t="s">
        <v>118</v>
      </c>
      <c r="C197" s="179" t="s">
        <v>429</v>
      </c>
      <c r="D197" s="180" t="s">
        <v>493</v>
      </c>
      <c r="E197" s="173" t="s">
        <v>494</v>
      </c>
      <c r="F197" s="179" t="s">
        <v>46</v>
      </c>
      <c r="G197" s="224"/>
      <c r="H197" s="225">
        <v>1.19</v>
      </c>
      <c r="I197" s="182">
        <f t="shared" si="29"/>
        <v>0</v>
      </c>
      <c r="J197" s="166">
        <v>0</v>
      </c>
      <c r="K197" s="165">
        <f t="shared" si="30"/>
        <v>0</v>
      </c>
      <c r="L197" s="166">
        <v>0</v>
      </c>
      <c r="M197" s="165">
        <f t="shared" si="31"/>
        <v>0</v>
      </c>
      <c r="N197" s="167">
        <v>21</v>
      </c>
      <c r="O197" s="168">
        <v>16</v>
      </c>
      <c r="P197" s="4" t="s">
        <v>123</v>
      </c>
      <c r="Q197" s="216">
        <f t="shared" si="25"/>
        <v>0</v>
      </c>
      <c r="U197" s="215"/>
    </row>
    <row r="198" spans="1:21" s="4" customFormat="1" ht="11.25" customHeight="1" hidden="1">
      <c r="A198" s="179">
        <v>66</v>
      </c>
      <c r="B198" s="179" t="s">
        <v>118</v>
      </c>
      <c r="C198" s="179" t="s">
        <v>429</v>
      </c>
      <c r="D198" s="180" t="s">
        <v>495</v>
      </c>
      <c r="E198" s="173" t="s">
        <v>496</v>
      </c>
      <c r="F198" s="179" t="s">
        <v>46</v>
      </c>
      <c r="G198" s="224"/>
      <c r="H198" s="225">
        <v>1.2</v>
      </c>
      <c r="I198" s="182">
        <f t="shared" si="29"/>
        <v>0</v>
      </c>
      <c r="J198" s="166">
        <v>0</v>
      </c>
      <c r="K198" s="165">
        <f t="shared" si="30"/>
        <v>0</v>
      </c>
      <c r="L198" s="166">
        <v>0</v>
      </c>
      <c r="M198" s="165">
        <f t="shared" si="31"/>
        <v>0</v>
      </c>
      <c r="N198" s="167">
        <v>21</v>
      </c>
      <c r="O198" s="168">
        <v>16</v>
      </c>
      <c r="P198" s="4" t="s">
        <v>123</v>
      </c>
      <c r="Q198" s="216">
        <f t="shared" si="25"/>
        <v>0</v>
      </c>
      <c r="U198" s="215"/>
    </row>
    <row r="199" spans="1:21" s="4" customFormat="1" ht="11.25" customHeight="1" hidden="1">
      <c r="A199" s="179">
        <v>67</v>
      </c>
      <c r="B199" s="179" t="s">
        <v>118</v>
      </c>
      <c r="C199" s="179" t="s">
        <v>429</v>
      </c>
      <c r="D199" s="180" t="s">
        <v>497</v>
      </c>
      <c r="E199" s="173" t="s">
        <v>498</v>
      </c>
      <c r="F199" s="179" t="s">
        <v>46</v>
      </c>
      <c r="G199" s="224"/>
      <c r="H199" s="225">
        <v>1.29</v>
      </c>
      <c r="I199" s="182">
        <f t="shared" si="29"/>
        <v>0</v>
      </c>
      <c r="J199" s="166">
        <v>0</v>
      </c>
      <c r="K199" s="165">
        <f t="shared" si="30"/>
        <v>0</v>
      </c>
      <c r="L199" s="166">
        <v>0</v>
      </c>
      <c r="M199" s="165">
        <f t="shared" si="31"/>
        <v>0</v>
      </c>
      <c r="N199" s="167">
        <v>21</v>
      </c>
      <c r="O199" s="168">
        <v>16</v>
      </c>
      <c r="P199" s="4" t="s">
        <v>123</v>
      </c>
      <c r="Q199" s="216">
        <f t="shared" si="25"/>
        <v>0</v>
      </c>
      <c r="U199" s="215"/>
    </row>
    <row r="200" spans="1:21" s="4" customFormat="1" ht="11.25" customHeight="1" hidden="1">
      <c r="A200" s="179">
        <v>68</v>
      </c>
      <c r="B200" s="179" t="s">
        <v>118</v>
      </c>
      <c r="C200" s="179" t="s">
        <v>429</v>
      </c>
      <c r="D200" s="180" t="s">
        <v>499</v>
      </c>
      <c r="E200" s="173" t="s">
        <v>500</v>
      </c>
      <c r="F200" s="179" t="s">
        <v>46</v>
      </c>
      <c r="G200" s="224"/>
      <c r="H200" s="225">
        <v>1.3</v>
      </c>
      <c r="I200" s="182">
        <f t="shared" si="29"/>
        <v>0</v>
      </c>
      <c r="J200" s="166">
        <v>0</v>
      </c>
      <c r="K200" s="165">
        <f t="shared" si="30"/>
        <v>0</v>
      </c>
      <c r="L200" s="166">
        <v>0</v>
      </c>
      <c r="M200" s="165">
        <f t="shared" si="31"/>
        <v>0</v>
      </c>
      <c r="N200" s="167">
        <v>21</v>
      </c>
      <c r="O200" s="168">
        <v>16</v>
      </c>
      <c r="P200" s="4" t="s">
        <v>123</v>
      </c>
      <c r="Q200" s="216">
        <f t="shared" si="25"/>
        <v>0</v>
      </c>
      <c r="U200" s="215"/>
    </row>
    <row r="201" spans="1:21" s="2" customFormat="1" ht="18.75" customHeight="1" hidden="1">
      <c r="A201" s="201"/>
      <c r="B201" s="202" t="s">
        <v>63</v>
      </c>
      <c r="C201" s="201"/>
      <c r="D201" s="203" t="s">
        <v>501</v>
      </c>
      <c r="E201" s="201" t="s">
        <v>502</v>
      </c>
      <c r="F201" s="201"/>
      <c r="G201" s="223"/>
      <c r="H201" s="223"/>
      <c r="I201" s="205">
        <f>SUM(I202:I249)</f>
        <v>0</v>
      </c>
      <c r="K201" s="147">
        <f>SUM(K202:K250)</f>
        <v>0</v>
      </c>
      <c r="M201" s="147">
        <f>SUM(M202:M250)</f>
        <v>0</v>
      </c>
      <c r="P201" s="2" t="s">
        <v>117</v>
      </c>
      <c r="Q201" s="216"/>
      <c r="U201" s="201"/>
    </row>
    <row r="202" spans="1:21" s="4" customFormat="1" ht="11.25" customHeight="1" hidden="1">
      <c r="A202" s="179">
        <v>33</v>
      </c>
      <c r="B202" s="179" t="s">
        <v>118</v>
      </c>
      <c r="C202" s="179" t="s">
        <v>501</v>
      </c>
      <c r="D202" s="180" t="s">
        <v>503</v>
      </c>
      <c r="E202" s="173" t="s">
        <v>504</v>
      </c>
      <c r="F202" s="179" t="s">
        <v>122</v>
      </c>
      <c r="G202" s="224"/>
      <c r="H202" s="225">
        <v>23.5</v>
      </c>
      <c r="I202" s="182">
        <f aca="true" t="shared" si="32" ref="I202:I233">ROUND(G202*H202,2)</f>
        <v>0</v>
      </c>
      <c r="J202" s="166">
        <v>0</v>
      </c>
      <c r="K202" s="165">
        <f aca="true" t="shared" si="33" ref="K202:K233">G202*J202</f>
        <v>0</v>
      </c>
      <c r="L202" s="166">
        <v>0</v>
      </c>
      <c r="M202" s="165">
        <f aca="true" t="shared" si="34" ref="M202:M233">G202*L202</f>
        <v>0</v>
      </c>
      <c r="N202" s="167">
        <v>21</v>
      </c>
      <c r="O202" s="168">
        <v>16</v>
      </c>
      <c r="P202" s="4" t="s">
        <v>123</v>
      </c>
      <c r="Q202" s="216">
        <f t="shared" si="25"/>
        <v>0</v>
      </c>
      <c r="U202" s="215"/>
    </row>
    <row r="203" spans="1:21" s="4" customFormat="1" ht="11.25" customHeight="1" hidden="1">
      <c r="A203" s="179">
        <v>34</v>
      </c>
      <c r="B203" s="179" t="s">
        <v>118</v>
      </c>
      <c r="C203" s="179" t="s">
        <v>501</v>
      </c>
      <c r="D203" s="180" t="s">
        <v>505</v>
      </c>
      <c r="E203" s="173" t="s">
        <v>506</v>
      </c>
      <c r="F203" s="179" t="s">
        <v>122</v>
      </c>
      <c r="G203" s="224"/>
      <c r="H203" s="225">
        <v>47.7</v>
      </c>
      <c r="I203" s="182">
        <f t="shared" si="32"/>
        <v>0</v>
      </c>
      <c r="J203" s="166">
        <v>0</v>
      </c>
      <c r="K203" s="165">
        <f t="shared" si="33"/>
        <v>0</v>
      </c>
      <c r="L203" s="166">
        <v>0</v>
      </c>
      <c r="M203" s="165">
        <f t="shared" si="34"/>
        <v>0</v>
      </c>
      <c r="N203" s="167">
        <v>21</v>
      </c>
      <c r="O203" s="168">
        <v>16</v>
      </c>
      <c r="P203" s="4" t="s">
        <v>123</v>
      </c>
      <c r="Q203" s="216">
        <f t="shared" si="25"/>
        <v>0</v>
      </c>
      <c r="U203" s="215"/>
    </row>
    <row r="204" spans="1:21" s="4" customFormat="1" ht="11.25" customHeight="1" hidden="1">
      <c r="A204" s="179">
        <v>33</v>
      </c>
      <c r="B204" s="179" t="s">
        <v>118</v>
      </c>
      <c r="C204" s="179" t="s">
        <v>501</v>
      </c>
      <c r="D204" s="180" t="s">
        <v>507</v>
      </c>
      <c r="E204" s="173" t="s">
        <v>508</v>
      </c>
      <c r="F204" s="179" t="s">
        <v>122</v>
      </c>
      <c r="G204" s="224"/>
      <c r="H204" s="225">
        <v>219</v>
      </c>
      <c r="I204" s="182">
        <f t="shared" si="32"/>
        <v>0</v>
      </c>
      <c r="J204" s="166">
        <v>0</v>
      </c>
      <c r="K204" s="165">
        <f t="shared" si="33"/>
        <v>0</v>
      </c>
      <c r="L204" s="166">
        <v>0</v>
      </c>
      <c r="M204" s="165">
        <f t="shared" si="34"/>
        <v>0</v>
      </c>
      <c r="N204" s="167">
        <v>21</v>
      </c>
      <c r="O204" s="168">
        <v>16</v>
      </c>
      <c r="P204" s="4" t="s">
        <v>123</v>
      </c>
      <c r="Q204" s="216">
        <f t="shared" si="25"/>
        <v>0</v>
      </c>
      <c r="U204" s="215"/>
    </row>
    <row r="205" spans="1:21" s="4" customFormat="1" ht="11.25" customHeight="1" hidden="1">
      <c r="A205" s="179">
        <v>35</v>
      </c>
      <c r="B205" s="179" t="s">
        <v>118</v>
      </c>
      <c r="C205" s="179" t="s">
        <v>501</v>
      </c>
      <c r="D205" s="180" t="s">
        <v>509</v>
      </c>
      <c r="E205" s="173" t="s">
        <v>510</v>
      </c>
      <c r="F205" s="179" t="s">
        <v>122</v>
      </c>
      <c r="G205" s="224"/>
      <c r="H205" s="225">
        <v>9.74</v>
      </c>
      <c r="I205" s="182">
        <f t="shared" si="32"/>
        <v>0</v>
      </c>
      <c r="J205" s="166">
        <v>0</v>
      </c>
      <c r="K205" s="165">
        <f t="shared" si="33"/>
        <v>0</v>
      </c>
      <c r="L205" s="166">
        <v>0</v>
      </c>
      <c r="M205" s="165">
        <f t="shared" si="34"/>
        <v>0</v>
      </c>
      <c r="N205" s="167">
        <v>21</v>
      </c>
      <c r="O205" s="168">
        <v>16</v>
      </c>
      <c r="P205" s="4" t="s">
        <v>123</v>
      </c>
      <c r="Q205" s="216">
        <f t="shared" si="25"/>
        <v>0</v>
      </c>
      <c r="U205" s="215"/>
    </row>
    <row r="206" spans="1:21" s="4" customFormat="1" ht="22.5" customHeight="1" hidden="1">
      <c r="A206" s="179">
        <v>35</v>
      </c>
      <c r="B206" s="179" t="s">
        <v>118</v>
      </c>
      <c r="C206" s="179" t="s">
        <v>501</v>
      </c>
      <c r="D206" s="180" t="s">
        <v>511</v>
      </c>
      <c r="E206" s="173" t="s">
        <v>512</v>
      </c>
      <c r="F206" s="179" t="s">
        <v>122</v>
      </c>
      <c r="G206" s="224"/>
      <c r="H206" s="225">
        <v>26.5</v>
      </c>
      <c r="I206" s="182">
        <f t="shared" si="32"/>
        <v>0</v>
      </c>
      <c r="J206" s="166">
        <v>3E-05</v>
      </c>
      <c r="K206" s="165">
        <f t="shared" si="33"/>
        <v>0</v>
      </c>
      <c r="L206" s="166">
        <v>0</v>
      </c>
      <c r="M206" s="165">
        <f t="shared" si="34"/>
        <v>0</v>
      </c>
      <c r="N206" s="167">
        <v>21</v>
      </c>
      <c r="O206" s="168">
        <v>16</v>
      </c>
      <c r="P206" s="4" t="s">
        <v>123</v>
      </c>
      <c r="Q206" s="216">
        <f t="shared" si="25"/>
        <v>0</v>
      </c>
      <c r="U206" s="215"/>
    </row>
    <row r="207" spans="1:21" s="4" customFormat="1" ht="11.25" customHeight="1" hidden="1">
      <c r="A207" s="179">
        <v>36</v>
      </c>
      <c r="B207" s="179" t="s">
        <v>118</v>
      </c>
      <c r="C207" s="179" t="s">
        <v>501</v>
      </c>
      <c r="D207" s="180" t="s">
        <v>513</v>
      </c>
      <c r="E207" s="173" t="s">
        <v>514</v>
      </c>
      <c r="F207" s="179" t="s">
        <v>122</v>
      </c>
      <c r="G207" s="224"/>
      <c r="H207" s="225">
        <v>60</v>
      </c>
      <c r="I207" s="182">
        <f t="shared" si="32"/>
        <v>0</v>
      </c>
      <c r="J207" s="166">
        <v>0.0002</v>
      </c>
      <c r="K207" s="165">
        <f t="shared" si="33"/>
        <v>0</v>
      </c>
      <c r="L207" s="166">
        <v>0</v>
      </c>
      <c r="M207" s="165">
        <f t="shared" si="34"/>
        <v>0</v>
      </c>
      <c r="N207" s="167">
        <v>21</v>
      </c>
      <c r="O207" s="168">
        <v>16</v>
      </c>
      <c r="P207" s="4" t="s">
        <v>123</v>
      </c>
      <c r="Q207" s="216">
        <f t="shared" si="25"/>
        <v>0</v>
      </c>
      <c r="U207" s="215"/>
    </row>
    <row r="208" spans="1:21" s="4" customFormat="1" ht="11.25" customHeight="1" hidden="1">
      <c r="A208" s="179">
        <v>36</v>
      </c>
      <c r="B208" s="179" t="s">
        <v>118</v>
      </c>
      <c r="C208" s="179" t="s">
        <v>501</v>
      </c>
      <c r="D208" s="180" t="s">
        <v>515</v>
      </c>
      <c r="E208" s="173" t="s">
        <v>516</v>
      </c>
      <c r="F208" s="179" t="s">
        <v>122</v>
      </c>
      <c r="G208" s="224"/>
      <c r="H208" s="225">
        <v>129</v>
      </c>
      <c r="I208" s="182">
        <f t="shared" si="32"/>
        <v>0</v>
      </c>
      <c r="J208" s="166">
        <v>0.0005</v>
      </c>
      <c r="K208" s="165">
        <f t="shared" si="33"/>
        <v>0</v>
      </c>
      <c r="L208" s="166">
        <v>0</v>
      </c>
      <c r="M208" s="165">
        <f t="shared" si="34"/>
        <v>0</v>
      </c>
      <c r="N208" s="167">
        <v>21</v>
      </c>
      <c r="O208" s="168">
        <v>16</v>
      </c>
      <c r="P208" s="4" t="s">
        <v>123</v>
      </c>
      <c r="Q208" s="216">
        <f t="shared" si="25"/>
        <v>0</v>
      </c>
      <c r="U208" s="215"/>
    </row>
    <row r="209" spans="1:21" s="4" customFormat="1" ht="11.25" customHeight="1" hidden="1">
      <c r="A209" s="179">
        <v>38</v>
      </c>
      <c r="B209" s="179" t="s">
        <v>118</v>
      </c>
      <c r="C209" s="179" t="s">
        <v>501</v>
      </c>
      <c r="D209" s="180" t="s">
        <v>517</v>
      </c>
      <c r="E209" s="173" t="s">
        <v>518</v>
      </c>
      <c r="F209" s="179" t="s">
        <v>122</v>
      </c>
      <c r="G209" s="224"/>
      <c r="H209" s="225">
        <v>281</v>
      </c>
      <c r="I209" s="182">
        <f t="shared" si="32"/>
        <v>0</v>
      </c>
      <c r="J209" s="166">
        <v>0.00315</v>
      </c>
      <c r="K209" s="165">
        <f t="shared" si="33"/>
        <v>0</v>
      </c>
      <c r="L209" s="166">
        <v>0</v>
      </c>
      <c r="M209" s="165">
        <f t="shared" si="34"/>
        <v>0</v>
      </c>
      <c r="N209" s="167">
        <v>21</v>
      </c>
      <c r="O209" s="168">
        <v>16</v>
      </c>
      <c r="P209" s="4" t="s">
        <v>123</v>
      </c>
      <c r="Q209" s="216">
        <f t="shared" si="25"/>
        <v>0</v>
      </c>
      <c r="U209" s="215"/>
    </row>
    <row r="210" spans="1:21" s="4" customFormat="1" ht="11.25" customHeight="1" hidden="1">
      <c r="A210" s="179">
        <v>37</v>
      </c>
      <c r="B210" s="179" t="s">
        <v>118</v>
      </c>
      <c r="C210" s="179" t="s">
        <v>501</v>
      </c>
      <c r="D210" s="180" t="s">
        <v>519</v>
      </c>
      <c r="E210" s="173" t="s">
        <v>520</v>
      </c>
      <c r="F210" s="179" t="s">
        <v>122</v>
      </c>
      <c r="G210" s="224"/>
      <c r="H210" s="225">
        <v>143</v>
      </c>
      <c r="I210" s="182">
        <f t="shared" si="32"/>
        <v>0</v>
      </c>
      <c r="J210" s="166">
        <v>0.00455</v>
      </c>
      <c r="K210" s="165">
        <f t="shared" si="33"/>
        <v>0</v>
      </c>
      <c r="L210" s="166">
        <v>0</v>
      </c>
      <c r="M210" s="165">
        <f t="shared" si="34"/>
        <v>0</v>
      </c>
      <c r="N210" s="167">
        <v>21</v>
      </c>
      <c r="O210" s="168">
        <v>16</v>
      </c>
      <c r="P210" s="4" t="s">
        <v>123</v>
      </c>
      <c r="Q210" s="216">
        <f t="shared" si="25"/>
        <v>0</v>
      </c>
      <c r="U210" s="215"/>
    </row>
    <row r="211" spans="1:21" s="4" customFormat="1" ht="11.25" customHeight="1" hidden="1">
      <c r="A211" s="179">
        <v>40</v>
      </c>
      <c r="B211" s="179" t="s">
        <v>118</v>
      </c>
      <c r="C211" s="179" t="s">
        <v>501</v>
      </c>
      <c r="D211" s="180" t="s">
        <v>521</v>
      </c>
      <c r="E211" s="173" t="s">
        <v>522</v>
      </c>
      <c r="F211" s="179" t="s">
        <v>122</v>
      </c>
      <c r="G211" s="224"/>
      <c r="H211" s="225">
        <v>277</v>
      </c>
      <c r="I211" s="182">
        <f t="shared" si="32"/>
        <v>0</v>
      </c>
      <c r="J211" s="166">
        <v>0.012</v>
      </c>
      <c r="K211" s="165">
        <f t="shared" si="33"/>
        <v>0</v>
      </c>
      <c r="L211" s="166">
        <v>0</v>
      </c>
      <c r="M211" s="165">
        <f t="shared" si="34"/>
        <v>0</v>
      </c>
      <c r="N211" s="167">
        <v>21</v>
      </c>
      <c r="O211" s="168">
        <v>16</v>
      </c>
      <c r="P211" s="4" t="s">
        <v>123</v>
      </c>
      <c r="Q211" s="216">
        <f t="shared" si="25"/>
        <v>0</v>
      </c>
      <c r="U211" s="215"/>
    </row>
    <row r="212" spans="1:21" s="4" customFormat="1" ht="11.25" customHeight="1" hidden="1">
      <c r="A212" s="179">
        <v>41</v>
      </c>
      <c r="B212" s="179" t="s">
        <v>118</v>
      </c>
      <c r="C212" s="179" t="s">
        <v>501</v>
      </c>
      <c r="D212" s="180" t="s">
        <v>523</v>
      </c>
      <c r="E212" s="173" t="s">
        <v>524</v>
      </c>
      <c r="F212" s="179" t="s">
        <v>122</v>
      </c>
      <c r="G212" s="224"/>
      <c r="H212" s="225">
        <v>214</v>
      </c>
      <c r="I212" s="182">
        <f t="shared" si="32"/>
        <v>0</v>
      </c>
      <c r="J212" s="166">
        <v>0.0045</v>
      </c>
      <c r="K212" s="165">
        <f t="shared" si="33"/>
        <v>0</v>
      </c>
      <c r="L212" s="166">
        <v>0</v>
      </c>
      <c r="M212" s="165">
        <f t="shared" si="34"/>
        <v>0</v>
      </c>
      <c r="N212" s="167">
        <v>21</v>
      </c>
      <c r="O212" s="168">
        <v>16</v>
      </c>
      <c r="P212" s="4" t="s">
        <v>123</v>
      </c>
      <c r="Q212" s="216">
        <f t="shared" si="25"/>
        <v>0</v>
      </c>
      <c r="U212" s="215"/>
    </row>
    <row r="213" spans="1:21" s="4" customFormat="1" ht="11.25" customHeight="1" hidden="1">
      <c r="A213" s="179">
        <v>42</v>
      </c>
      <c r="B213" s="179" t="s">
        <v>118</v>
      </c>
      <c r="C213" s="179" t="s">
        <v>501</v>
      </c>
      <c r="D213" s="180" t="s">
        <v>525</v>
      </c>
      <c r="E213" s="173" t="s">
        <v>526</v>
      </c>
      <c r="F213" s="179" t="s">
        <v>122</v>
      </c>
      <c r="G213" s="224"/>
      <c r="H213" s="225">
        <v>328</v>
      </c>
      <c r="I213" s="182">
        <f t="shared" si="32"/>
        <v>0</v>
      </c>
      <c r="J213" s="166">
        <v>0.0075</v>
      </c>
      <c r="K213" s="165">
        <f t="shared" si="33"/>
        <v>0</v>
      </c>
      <c r="L213" s="166">
        <v>0</v>
      </c>
      <c r="M213" s="165">
        <f t="shared" si="34"/>
        <v>0</v>
      </c>
      <c r="N213" s="167">
        <v>21</v>
      </c>
      <c r="O213" s="168">
        <v>16</v>
      </c>
      <c r="P213" s="4" t="s">
        <v>123</v>
      </c>
      <c r="Q213" s="216">
        <f t="shared" si="25"/>
        <v>0</v>
      </c>
      <c r="U213" s="215"/>
    </row>
    <row r="214" spans="1:21" s="4" customFormat="1" ht="11.25" customHeight="1" hidden="1">
      <c r="A214" s="179">
        <v>43</v>
      </c>
      <c r="B214" s="179" t="s">
        <v>118</v>
      </c>
      <c r="C214" s="179" t="s">
        <v>501</v>
      </c>
      <c r="D214" s="180" t="s">
        <v>527</v>
      </c>
      <c r="E214" s="173" t="s">
        <v>528</v>
      </c>
      <c r="F214" s="179" t="s">
        <v>122</v>
      </c>
      <c r="G214" s="224"/>
      <c r="H214" s="225">
        <v>488</v>
      </c>
      <c r="I214" s="182">
        <f t="shared" si="32"/>
        <v>0</v>
      </c>
      <c r="J214" s="166">
        <v>0.012</v>
      </c>
      <c r="K214" s="165">
        <f t="shared" si="33"/>
        <v>0</v>
      </c>
      <c r="L214" s="166">
        <v>0</v>
      </c>
      <c r="M214" s="165">
        <f t="shared" si="34"/>
        <v>0</v>
      </c>
      <c r="N214" s="167">
        <v>21</v>
      </c>
      <c r="O214" s="168">
        <v>16</v>
      </c>
      <c r="P214" s="4" t="s">
        <v>123</v>
      </c>
      <c r="Q214" s="216">
        <f aca="true" t="shared" si="35" ref="Q214:Q277">I214+((I214/100)*N214)</f>
        <v>0</v>
      </c>
      <c r="U214" s="215"/>
    </row>
    <row r="215" spans="1:21" s="4" customFormat="1" ht="11.25" customHeight="1" hidden="1">
      <c r="A215" s="179">
        <v>44</v>
      </c>
      <c r="B215" s="179" t="s">
        <v>118</v>
      </c>
      <c r="C215" s="179" t="s">
        <v>501</v>
      </c>
      <c r="D215" s="180" t="s">
        <v>529</v>
      </c>
      <c r="E215" s="173" t="s">
        <v>530</v>
      </c>
      <c r="F215" s="179" t="s">
        <v>122</v>
      </c>
      <c r="G215" s="224"/>
      <c r="H215" s="225">
        <v>604</v>
      </c>
      <c r="I215" s="182">
        <f t="shared" si="32"/>
        <v>0</v>
      </c>
      <c r="J215" s="166">
        <v>0.015</v>
      </c>
      <c r="K215" s="165">
        <f t="shared" si="33"/>
        <v>0</v>
      </c>
      <c r="L215" s="166">
        <v>0</v>
      </c>
      <c r="M215" s="165">
        <f t="shared" si="34"/>
        <v>0</v>
      </c>
      <c r="N215" s="167">
        <v>21</v>
      </c>
      <c r="O215" s="168">
        <v>16</v>
      </c>
      <c r="P215" s="4" t="s">
        <v>123</v>
      </c>
      <c r="Q215" s="216">
        <f t="shared" si="35"/>
        <v>0</v>
      </c>
      <c r="U215" s="215"/>
    </row>
    <row r="216" spans="1:21" s="4" customFormat="1" ht="11.25" customHeight="1" hidden="1">
      <c r="A216" s="179">
        <v>38</v>
      </c>
      <c r="B216" s="179" t="s">
        <v>118</v>
      </c>
      <c r="C216" s="179" t="s">
        <v>501</v>
      </c>
      <c r="D216" s="180" t="s">
        <v>531</v>
      </c>
      <c r="E216" s="173" t="s">
        <v>532</v>
      </c>
      <c r="F216" s="179" t="s">
        <v>122</v>
      </c>
      <c r="G216" s="224"/>
      <c r="H216" s="225">
        <v>39.5</v>
      </c>
      <c r="I216" s="182">
        <f t="shared" si="32"/>
        <v>0</v>
      </c>
      <c r="J216" s="166">
        <v>0</v>
      </c>
      <c r="K216" s="165">
        <f t="shared" si="33"/>
        <v>0</v>
      </c>
      <c r="L216" s="166">
        <v>0.0025</v>
      </c>
      <c r="M216" s="165">
        <f t="shared" si="34"/>
        <v>0</v>
      </c>
      <c r="N216" s="167">
        <v>21</v>
      </c>
      <c r="O216" s="168">
        <v>16</v>
      </c>
      <c r="P216" s="4" t="s">
        <v>123</v>
      </c>
      <c r="Q216" s="216">
        <f t="shared" si="35"/>
        <v>0</v>
      </c>
      <c r="U216" s="215"/>
    </row>
    <row r="217" spans="1:21" s="4" customFormat="1" ht="11.25" customHeight="1" hidden="1">
      <c r="A217" s="179">
        <v>46</v>
      </c>
      <c r="B217" s="179" t="s">
        <v>118</v>
      </c>
      <c r="C217" s="179" t="s">
        <v>501</v>
      </c>
      <c r="D217" s="180" t="s">
        <v>533</v>
      </c>
      <c r="E217" s="173" t="s">
        <v>534</v>
      </c>
      <c r="F217" s="179" t="s">
        <v>122</v>
      </c>
      <c r="G217" s="224"/>
      <c r="H217" s="225">
        <v>95.9</v>
      </c>
      <c r="I217" s="182">
        <f t="shared" si="32"/>
        <v>0</v>
      </c>
      <c r="J217" s="166">
        <v>0</v>
      </c>
      <c r="K217" s="165">
        <f t="shared" si="33"/>
        <v>0</v>
      </c>
      <c r="L217" s="166">
        <v>0.003</v>
      </c>
      <c r="M217" s="165">
        <f t="shared" si="34"/>
        <v>0</v>
      </c>
      <c r="N217" s="167">
        <v>21</v>
      </c>
      <c r="O217" s="168">
        <v>16</v>
      </c>
      <c r="P217" s="4" t="s">
        <v>123</v>
      </c>
      <c r="Q217" s="216">
        <f t="shared" si="35"/>
        <v>0</v>
      </c>
      <c r="U217" s="215"/>
    </row>
    <row r="218" spans="1:21" s="4" customFormat="1" ht="11.25" customHeight="1" hidden="1">
      <c r="A218" s="179">
        <v>47</v>
      </c>
      <c r="B218" s="179" t="s">
        <v>118</v>
      </c>
      <c r="C218" s="179" t="s">
        <v>501</v>
      </c>
      <c r="D218" s="180" t="s">
        <v>535</v>
      </c>
      <c r="E218" s="173" t="s">
        <v>536</v>
      </c>
      <c r="F218" s="179" t="s">
        <v>122</v>
      </c>
      <c r="G218" s="224"/>
      <c r="H218" s="225">
        <v>18.8</v>
      </c>
      <c r="I218" s="182">
        <f t="shared" si="32"/>
        <v>0</v>
      </c>
      <c r="J218" s="166">
        <v>0</v>
      </c>
      <c r="K218" s="165">
        <f t="shared" si="33"/>
        <v>0</v>
      </c>
      <c r="L218" s="166">
        <v>0.003</v>
      </c>
      <c r="M218" s="165">
        <f t="shared" si="34"/>
        <v>0</v>
      </c>
      <c r="N218" s="167">
        <v>21</v>
      </c>
      <c r="O218" s="168">
        <v>16</v>
      </c>
      <c r="P218" s="4" t="s">
        <v>123</v>
      </c>
      <c r="Q218" s="216">
        <f t="shared" si="35"/>
        <v>0</v>
      </c>
      <c r="U218" s="215"/>
    </row>
    <row r="219" spans="1:21" s="4" customFormat="1" ht="11.25" customHeight="1" hidden="1">
      <c r="A219" s="179">
        <v>48</v>
      </c>
      <c r="B219" s="179" t="s">
        <v>118</v>
      </c>
      <c r="C219" s="179" t="s">
        <v>501</v>
      </c>
      <c r="D219" s="180" t="s">
        <v>537</v>
      </c>
      <c r="E219" s="173" t="s">
        <v>538</v>
      </c>
      <c r="F219" s="179" t="s">
        <v>143</v>
      </c>
      <c r="G219" s="224"/>
      <c r="H219" s="225">
        <v>83.9</v>
      </c>
      <c r="I219" s="182">
        <f t="shared" si="32"/>
        <v>0</v>
      </c>
      <c r="J219" s="166">
        <v>0.00017</v>
      </c>
      <c r="K219" s="165">
        <f t="shared" si="33"/>
        <v>0</v>
      </c>
      <c r="L219" s="166">
        <v>0.0015</v>
      </c>
      <c r="M219" s="165">
        <f t="shared" si="34"/>
        <v>0</v>
      </c>
      <c r="N219" s="167">
        <v>21</v>
      </c>
      <c r="O219" s="168">
        <v>16</v>
      </c>
      <c r="P219" s="4" t="s">
        <v>123</v>
      </c>
      <c r="Q219" s="216">
        <f t="shared" si="35"/>
        <v>0</v>
      </c>
      <c r="U219" s="215"/>
    </row>
    <row r="220" spans="1:21" s="4" customFormat="1" ht="11.25" customHeight="1" hidden="1">
      <c r="A220" s="179">
        <v>49</v>
      </c>
      <c r="B220" s="179" t="s">
        <v>118</v>
      </c>
      <c r="C220" s="179" t="s">
        <v>501</v>
      </c>
      <c r="D220" s="180" t="s">
        <v>539</v>
      </c>
      <c r="E220" s="173" t="s">
        <v>540</v>
      </c>
      <c r="F220" s="179" t="s">
        <v>143</v>
      </c>
      <c r="G220" s="224"/>
      <c r="H220" s="225">
        <v>135</v>
      </c>
      <c r="I220" s="182">
        <f t="shared" si="32"/>
        <v>0</v>
      </c>
      <c r="J220" s="166">
        <v>0.00035</v>
      </c>
      <c r="K220" s="165">
        <f t="shared" si="33"/>
        <v>0</v>
      </c>
      <c r="L220" s="166">
        <v>0.003</v>
      </c>
      <c r="M220" s="165">
        <f t="shared" si="34"/>
        <v>0</v>
      </c>
      <c r="N220" s="167">
        <v>21</v>
      </c>
      <c r="O220" s="168">
        <v>16</v>
      </c>
      <c r="P220" s="4" t="s">
        <v>123</v>
      </c>
      <c r="Q220" s="216">
        <f t="shared" si="35"/>
        <v>0</v>
      </c>
      <c r="U220" s="215"/>
    </row>
    <row r="221" spans="1:21" s="4" customFormat="1" ht="11.25" customHeight="1" hidden="1">
      <c r="A221" s="179">
        <v>50</v>
      </c>
      <c r="B221" s="179" t="s">
        <v>118</v>
      </c>
      <c r="C221" s="179" t="s">
        <v>501</v>
      </c>
      <c r="D221" s="180" t="s">
        <v>541</v>
      </c>
      <c r="E221" s="173" t="s">
        <v>542</v>
      </c>
      <c r="F221" s="179" t="s">
        <v>143</v>
      </c>
      <c r="G221" s="224"/>
      <c r="H221" s="225">
        <v>218</v>
      </c>
      <c r="I221" s="182">
        <f t="shared" si="32"/>
        <v>0</v>
      </c>
      <c r="J221" s="166">
        <v>0.0007</v>
      </c>
      <c r="K221" s="165">
        <f t="shared" si="33"/>
        <v>0</v>
      </c>
      <c r="L221" s="166">
        <v>0.005</v>
      </c>
      <c r="M221" s="165">
        <f t="shared" si="34"/>
        <v>0</v>
      </c>
      <c r="N221" s="167">
        <v>21</v>
      </c>
      <c r="O221" s="168">
        <v>16</v>
      </c>
      <c r="P221" s="4" t="s">
        <v>123</v>
      </c>
      <c r="Q221" s="216">
        <f t="shared" si="35"/>
        <v>0</v>
      </c>
      <c r="U221" s="215"/>
    </row>
    <row r="222" spans="1:21" s="4" customFormat="1" ht="11.25" customHeight="1" hidden="1">
      <c r="A222" s="179">
        <v>51</v>
      </c>
      <c r="B222" s="179" t="s">
        <v>118</v>
      </c>
      <c r="C222" s="179" t="s">
        <v>501</v>
      </c>
      <c r="D222" s="180" t="s">
        <v>543</v>
      </c>
      <c r="E222" s="173" t="s">
        <v>544</v>
      </c>
      <c r="F222" s="179" t="s">
        <v>143</v>
      </c>
      <c r="G222" s="224"/>
      <c r="H222" s="225">
        <v>357</v>
      </c>
      <c r="I222" s="182">
        <f t="shared" si="32"/>
        <v>0</v>
      </c>
      <c r="J222" s="166">
        <v>0.00139</v>
      </c>
      <c r="K222" s="165">
        <f t="shared" si="33"/>
        <v>0</v>
      </c>
      <c r="L222" s="166">
        <v>0.01</v>
      </c>
      <c r="M222" s="165">
        <f t="shared" si="34"/>
        <v>0</v>
      </c>
      <c r="N222" s="167">
        <v>21</v>
      </c>
      <c r="O222" s="168">
        <v>16</v>
      </c>
      <c r="P222" s="4" t="s">
        <v>123</v>
      </c>
      <c r="Q222" s="216">
        <f t="shared" si="35"/>
        <v>0</v>
      </c>
      <c r="U222" s="215"/>
    </row>
    <row r="223" spans="1:21" s="4" customFormat="1" ht="11.25" customHeight="1" hidden="1">
      <c r="A223" s="179">
        <v>39</v>
      </c>
      <c r="B223" s="179" t="s">
        <v>118</v>
      </c>
      <c r="C223" s="179" t="s">
        <v>501</v>
      </c>
      <c r="D223" s="180" t="s">
        <v>545</v>
      </c>
      <c r="E223" s="173" t="s">
        <v>546</v>
      </c>
      <c r="F223" s="179" t="s">
        <v>122</v>
      </c>
      <c r="G223" s="224"/>
      <c r="H223" s="225">
        <v>110</v>
      </c>
      <c r="I223" s="182">
        <f t="shared" si="32"/>
        <v>0</v>
      </c>
      <c r="J223" s="166">
        <v>0.0003</v>
      </c>
      <c r="K223" s="165">
        <f t="shared" si="33"/>
        <v>0</v>
      </c>
      <c r="L223" s="166">
        <v>0</v>
      </c>
      <c r="M223" s="165">
        <f t="shared" si="34"/>
        <v>0</v>
      </c>
      <c r="N223" s="167">
        <v>21</v>
      </c>
      <c r="O223" s="168">
        <v>16</v>
      </c>
      <c r="P223" s="4" t="s">
        <v>123</v>
      </c>
      <c r="Q223" s="216">
        <f t="shared" si="35"/>
        <v>0</v>
      </c>
      <c r="U223" s="215"/>
    </row>
    <row r="224" spans="1:21" s="5" customFormat="1" ht="81.75" customHeight="1" hidden="1">
      <c r="A224" s="179">
        <v>40</v>
      </c>
      <c r="B224" s="179" t="s">
        <v>421</v>
      </c>
      <c r="C224" s="179" t="s">
        <v>422</v>
      </c>
      <c r="D224" s="180" t="s">
        <v>547</v>
      </c>
      <c r="E224" s="173" t="s">
        <v>548</v>
      </c>
      <c r="F224" s="179" t="s">
        <v>122</v>
      </c>
      <c r="G224" s="224"/>
      <c r="H224" s="225">
        <v>350</v>
      </c>
      <c r="I224" s="182">
        <f t="shared" si="32"/>
        <v>0</v>
      </c>
      <c r="J224" s="166">
        <v>0.00287</v>
      </c>
      <c r="K224" s="165">
        <f t="shared" si="33"/>
        <v>0</v>
      </c>
      <c r="L224" s="166">
        <v>0</v>
      </c>
      <c r="M224" s="165">
        <f t="shared" si="34"/>
        <v>0</v>
      </c>
      <c r="N224" s="167">
        <v>21</v>
      </c>
      <c r="O224" s="172">
        <v>32</v>
      </c>
      <c r="P224" s="5" t="s">
        <v>123</v>
      </c>
      <c r="Q224" s="216">
        <f t="shared" si="35"/>
        <v>0</v>
      </c>
      <c r="U224" s="235"/>
    </row>
    <row r="225" spans="1:21" s="4" customFormat="1" ht="11.25" customHeight="1" hidden="1">
      <c r="A225" s="179">
        <v>196</v>
      </c>
      <c r="B225" s="179" t="s">
        <v>118</v>
      </c>
      <c r="C225" s="179" t="s">
        <v>501</v>
      </c>
      <c r="D225" s="180" t="s">
        <v>549</v>
      </c>
      <c r="E225" s="173" t="s">
        <v>550</v>
      </c>
      <c r="F225" s="179" t="s">
        <v>122</v>
      </c>
      <c r="G225" s="224"/>
      <c r="H225" s="225">
        <v>181</v>
      </c>
      <c r="I225" s="182">
        <f t="shared" si="32"/>
        <v>0</v>
      </c>
      <c r="J225" s="166">
        <v>0.0004</v>
      </c>
      <c r="K225" s="165">
        <f t="shared" si="33"/>
        <v>0</v>
      </c>
      <c r="L225" s="166">
        <v>0</v>
      </c>
      <c r="M225" s="165">
        <f t="shared" si="34"/>
        <v>0</v>
      </c>
      <c r="N225" s="167">
        <v>21</v>
      </c>
      <c r="O225" s="168">
        <v>16</v>
      </c>
      <c r="P225" s="4" t="s">
        <v>123</v>
      </c>
      <c r="Q225" s="216">
        <f t="shared" si="35"/>
        <v>0</v>
      </c>
      <c r="U225" s="215"/>
    </row>
    <row r="226" spans="1:21" s="5" customFormat="1" ht="11.25" customHeight="1" hidden="1">
      <c r="A226" s="179">
        <v>197</v>
      </c>
      <c r="B226" s="179" t="s">
        <v>421</v>
      </c>
      <c r="C226" s="179" t="s">
        <v>422</v>
      </c>
      <c r="D226" s="180" t="s">
        <v>551</v>
      </c>
      <c r="E226" s="173" t="s">
        <v>552</v>
      </c>
      <c r="F226" s="179" t="s">
        <v>122</v>
      </c>
      <c r="G226" s="224"/>
      <c r="H226" s="225">
        <v>0</v>
      </c>
      <c r="I226" s="182">
        <f t="shared" si="32"/>
        <v>0</v>
      </c>
      <c r="J226" s="166">
        <v>0.0029</v>
      </c>
      <c r="K226" s="165">
        <f t="shared" si="33"/>
        <v>0</v>
      </c>
      <c r="L226" s="166">
        <v>0</v>
      </c>
      <c r="M226" s="165">
        <f t="shared" si="34"/>
        <v>0</v>
      </c>
      <c r="N226" s="167">
        <v>21</v>
      </c>
      <c r="O226" s="172">
        <v>32</v>
      </c>
      <c r="P226" s="5" t="s">
        <v>123</v>
      </c>
      <c r="Q226" s="216">
        <f t="shared" si="35"/>
        <v>0</v>
      </c>
      <c r="U226" s="235"/>
    </row>
    <row r="227" spans="1:21" s="4" customFormat="1" ht="11.25" customHeight="1" hidden="1">
      <c r="A227" s="179">
        <v>198</v>
      </c>
      <c r="B227" s="179" t="s">
        <v>118</v>
      </c>
      <c r="C227" s="179" t="s">
        <v>501</v>
      </c>
      <c r="D227" s="180" t="s">
        <v>553</v>
      </c>
      <c r="E227" s="173" t="s">
        <v>554</v>
      </c>
      <c r="F227" s="179" t="s">
        <v>225</v>
      </c>
      <c r="G227" s="224"/>
      <c r="H227" s="225">
        <v>43</v>
      </c>
      <c r="I227" s="182">
        <f t="shared" si="32"/>
        <v>0</v>
      </c>
      <c r="J227" s="166">
        <v>2E-05</v>
      </c>
      <c r="K227" s="165">
        <f t="shared" si="33"/>
        <v>0</v>
      </c>
      <c r="L227" s="166">
        <v>0</v>
      </c>
      <c r="M227" s="165">
        <f t="shared" si="34"/>
        <v>0</v>
      </c>
      <c r="N227" s="167">
        <v>21</v>
      </c>
      <c r="O227" s="168">
        <v>16</v>
      </c>
      <c r="P227" s="4" t="s">
        <v>123</v>
      </c>
      <c r="Q227" s="216">
        <f t="shared" si="35"/>
        <v>0</v>
      </c>
      <c r="U227" s="215"/>
    </row>
    <row r="228" spans="1:21" s="4" customFormat="1" ht="11.25" customHeight="1" hidden="1">
      <c r="A228" s="179">
        <v>41</v>
      </c>
      <c r="B228" s="179" t="s">
        <v>118</v>
      </c>
      <c r="C228" s="179" t="s">
        <v>501</v>
      </c>
      <c r="D228" s="180" t="s">
        <v>555</v>
      </c>
      <c r="E228" s="173" t="s">
        <v>556</v>
      </c>
      <c r="F228" s="179" t="s">
        <v>225</v>
      </c>
      <c r="G228" s="224"/>
      <c r="H228" s="225">
        <v>51.5</v>
      </c>
      <c r="I228" s="182">
        <f t="shared" si="32"/>
        <v>0</v>
      </c>
      <c r="J228" s="166">
        <v>0</v>
      </c>
      <c r="K228" s="165">
        <f t="shared" si="33"/>
        <v>0</v>
      </c>
      <c r="L228" s="166">
        <v>0</v>
      </c>
      <c r="M228" s="165">
        <f t="shared" si="34"/>
        <v>0</v>
      </c>
      <c r="N228" s="167">
        <v>21</v>
      </c>
      <c r="O228" s="168">
        <v>16</v>
      </c>
      <c r="P228" s="4" t="s">
        <v>123</v>
      </c>
      <c r="Q228" s="216">
        <f t="shared" si="35"/>
        <v>0</v>
      </c>
      <c r="U228" s="215"/>
    </row>
    <row r="229" spans="1:21" s="4" customFormat="1" ht="11.25" customHeight="1" hidden="1">
      <c r="A229" s="179">
        <v>200</v>
      </c>
      <c r="B229" s="179" t="s">
        <v>118</v>
      </c>
      <c r="C229" s="179" t="s">
        <v>501</v>
      </c>
      <c r="D229" s="180" t="s">
        <v>557</v>
      </c>
      <c r="E229" s="173" t="s">
        <v>558</v>
      </c>
      <c r="F229" s="179" t="s">
        <v>122</v>
      </c>
      <c r="G229" s="224"/>
      <c r="H229" s="225">
        <v>154</v>
      </c>
      <c r="I229" s="182">
        <f t="shared" si="32"/>
        <v>0</v>
      </c>
      <c r="J229" s="166">
        <v>0.0003</v>
      </c>
      <c r="K229" s="165">
        <f t="shared" si="33"/>
        <v>0</v>
      </c>
      <c r="L229" s="166">
        <v>0</v>
      </c>
      <c r="M229" s="165">
        <f t="shared" si="34"/>
        <v>0</v>
      </c>
      <c r="N229" s="167">
        <v>21</v>
      </c>
      <c r="O229" s="168">
        <v>16</v>
      </c>
      <c r="P229" s="4" t="s">
        <v>123</v>
      </c>
      <c r="Q229" s="216">
        <f t="shared" si="35"/>
        <v>0</v>
      </c>
      <c r="U229" s="215"/>
    </row>
    <row r="230" spans="1:21" s="5" customFormat="1" ht="11.25" customHeight="1" hidden="1">
      <c r="A230" s="179">
        <v>201</v>
      </c>
      <c r="B230" s="179" t="s">
        <v>421</v>
      </c>
      <c r="C230" s="179" t="s">
        <v>422</v>
      </c>
      <c r="D230" s="180" t="s">
        <v>559</v>
      </c>
      <c r="E230" s="173" t="s">
        <v>560</v>
      </c>
      <c r="F230" s="179" t="s">
        <v>122</v>
      </c>
      <c r="G230" s="224"/>
      <c r="H230" s="225">
        <v>0</v>
      </c>
      <c r="I230" s="182">
        <f t="shared" si="32"/>
        <v>0</v>
      </c>
      <c r="J230" s="166">
        <v>0.00368</v>
      </c>
      <c r="K230" s="165">
        <f t="shared" si="33"/>
        <v>0</v>
      </c>
      <c r="L230" s="166">
        <v>0</v>
      </c>
      <c r="M230" s="165">
        <f t="shared" si="34"/>
        <v>0</v>
      </c>
      <c r="N230" s="167">
        <v>21</v>
      </c>
      <c r="O230" s="172">
        <v>32</v>
      </c>
      <c r="P230" s="5" t="s">
        <v>123</v>
      </c>
      <c r="Q230" s="216">
        <f t="shared" si="35"/>
        <v>0</v>
      </c>
      <c r="U230" s="235"/>
    </row>
    <row r="231" spans="1:21" s="4" customFormat="1" ht="11.25" customHeight="1" hidden="1">
      <c r="A231" s="179">
        <v>202</v>
      </c>
      <c r="B231" s="179" t="s">
        <v>118</v>
      </c>
      <c r="C231" s="179" t="s">
        <v>501</v>
      </c>
      <c r="D231" s="180" t="s">
        <v>561</v>
      </c>
      <c r="E231" s="173" t="s">
        <v>562</v>
      </c>
      <c r="F231" s="179" t="s">
        <v>122</v>
      </c>
      <c r="G231" s="224"/>
      <c r="H231" s="225">
        <v>253</v>
      </c>
      <c r="I231" s="182">
        <f t="shared" si="32"/>
        <v>0</v>
      </c>
      <c r="J231" s="166">
        <v>0.0007</v>
      </c>
      <c r="K231" s="165">
        <f t="shared" si="33"/>
        <v>0</v>
      </c>
      <c r="L231" s="166">
        <v>0</v>
      </c>
      <c r="M231" s="165">
        <f t="shared" si="34"/>
        <v>0</v>
      </c>
      <c r="N231" s="167">
        <v>21</v>
      </c>
      <c r="O231" s="168">
        <v>16</v>
      </c>
      <c r="P231" s="4" t="s">
        <v>123</v>
      </c>
      <c r="Q231" s="216">
        <f t="shared" si="35"/>
        <v>0</v>
      </c>
      <c r="U231" s="215"/>
    </row>
    <row r="232" spans="1:21" s="5" customFormat="1" ht="11.25" customHeight="1" hidden="1">
      <c r="A232" s="179">
        <v>203</v>
      </c>
      <c r="B232" s="179" t="s">
        <v>421</v>
      </c>
      <c r="C232" s="179" t="s">
        <v>422</v>
      </c>
      <c r="D232" s="180" t="s">
        <v>559</v>
      </c>
      <c r="E232" s="173" t="s">
        <v>560</v>
      </c>
      <c r="F232" s="179" t="s">
        <v>122</v>
      </c>
      <c r="G232" s="224"/>
      <c r="H232" s="225">
        <v>486</v>
      </c>
      <c r="I232" s="182">
        <f t="shared" si="32"/>
        <v>0</v>
      </c>
      <c r="J232" s="166">
        <v>0.00368</v>
      </c>
      <c r="K232" s="165">
        <f t="shared" si="33"/>
        <v>0</v>
      </c>
      <c r="L232" s="166">
        <v>0</v>
      </c>
      <c r="M232" s="165">
        <f t="shared" si="34"/>
        <v>0</v>
      </c>
      <c r="N232" s="167">
        <v>21</v>
      </c>
      <c r="O232" s="172">
        <v>32</v>
      </c>
      <c r="P232" s="5" t="s">
        <v>123</v>
      </c>
      <c r="Q232" s="216">
        <f t="shared" si="35"/>
        <v>0</v>
      </c>
      <c r="U232" s="235"/>
    </row>
    <row r="233" spans="1:21" s="4" customFormat="1" ht="11.25" customHeight="1" hidden="1">
      <c r="A233" s="179">
        <v>42</v>
      </c>
      <c r="B233" s="179" t="s">
        <v>118</v>
      </c>
      <c r="C233" s="179" t="s">
        <v>501</v>
      </c>
      <c r="D233" s="180" t="s">
        <v>563</v>
      </c>
      <c r="E233" s="173" t="s">
        <v>564</v>
      </c>
      <c r="F233" s="179" t="s">
        <v>225</v>
      </c>
      <c r="G233" s="224"/>
      <c r="H233" s="225">
        <v>9.71</v>
      </c>
      <c r="I233" s="182">
        <f t="shared" si="32"/>
        <v>0</v>
      </c>
      <c r="J233" s="166">
        <v>0</v>
      </c>
      <c r="K233" s="165">
        <f t="shared" si="33"/>
        <v>0</v>
      </c>
      <c r="L233" s="166">
        <v>0.0003</v>
      </c>
      <c r="M233" s="165">
        <f t="shared" si="34"/>
        <v>0</v>
      </c>
      <c r="N233" s="167">
        <v>21</v>
      </c>
      <c r="O233" s="168">
        <v>16</v>
      </c>
      <c r="P233" s="4" t="s">
        <v>123</v>
      </c>
      <c r="Q233" s="216">
        <f t="shared" si="35"/>
        <v>0</v>
      </c>
      <c r="U233" s="215"/>
    </row>
    <row r="234" spans="1:21" s="4" customFormat="1" ht="11.25" customHeight="1" hidden="1">
      <c r="A234" s="179">
        <v>205</v>
      </c>
      <c r="B234" s="179" t="s">
        <v>118</v>
      </c>
      <c r="C234" s="179" t="s">
        <v>501</v>
      </c>
      <c r="D234" s="180" t="s">
        <v>565</v>
      </c>
      <c r="E234" s="173" t="s">
        <v>566</v>
      </c>
      <c r="F234" s="179" t="s">
        <v>225</v>
      </c>
      <c r="G234" s="224"/>
      <c r="H234" s="225">
        <v>102</v>
      </c>
      <c r="I234" s="182">
        <f aca="true" t="shared" si="36" ref="I234:I250">ROUND(G234*H234,2)</f>
        <v>0</v>
      </c>
      <c r="J234" s="166">
        <v>2E-05</v>
      </c>
      <c r="K234" s="165">
        <f aca="true" t="shared" si="37" ref="K234:K250">G234*J234</f>
        <v>0</v>
      </c>
      <c r="L234" s="166">
        <v>0</v>
      </c>
      <c r="M234" s="165">
        <f aca="true" t="shared" si="38" ref="M234:M250">G234*L234</f>
        <v>0</v>
      </c>
      <c r="N234" s="167">
        <v>21</v>
      </c>
      <c r="O234" s="168">
        <v>16</v>
      </c>
      <c r="P234" s="4" t="s">
        <v>123</v>
      </c>
      <c r="Q234" s="216">
        <f t="shared" si="35"/>
        <v>0</v>
      </c>
      <c r="U234" s="215"/>
    </row>
    <row r="235" spans="1:21" s="5" customFormat="1" ht="24.75" customHeight="1" hidden="1">
      <c r="A235" s="179">
        <v>43</v>
      </c>
      <c r="B235" s="179" t="s">
        <v>421</v>
      </c>
      <c r="C235" s="179" t="s">
        <v>422</v>
      </c>
      <c r="D235" s="180" t="s">
        <v>567</v>
      </c>
      <c r="E235" s="173" t="s">
        <v>568</v>
      </c>
      <c r="F235" s="179" t="s">
        <v>143</v>
      </c>
      <c r="G235" s="224"/>
      <c r="H235" s="225">
        <v>66.9</v>
      </c>
      <c r="I235" s="182">
        <f t="shared" si="36"/>
        <v>0</v>
      </c>
      <c r="J235" s="166">
        <v>0.00015</v>
      </c>
      <c r="K235" s="165">
        <f t="shared" si="37"/>
        <v>0</v>
      </c>
      <c r="L235" s="166">
        <v>0</v>
      </c>
      <c r="M235" s="165">
        <f t="shared" si="38"/>
        <v>0</v>
      </c>
      <c r="N235" s="167">
        <v>21</v>
      </c>
      <c r="O235" s="172">
        <v>32</v>
      </c>
      <c r="P235" s="5" t="s">
        <v>123</v>
      </c>
      <c r="Q235" s="216">
        <f t="shared" si="35"/>
        <v>0</v>
      </c>
      <c r="U235" s="235"/>
    </row>
    <row r="236" spans="1:21" s="4" customFormat="1" ht="11.25" customHeight="1" hidden="1">
      <c r="A236" s="179">
        <v>207</v>
      </c>
      <c r="B236" s="179" t="s">
        <v>118</v>
      </c>
      <c r="C236" s="179" t="s">
        <v>501</v>
      </c>
      <c r="D236" s="180" t="s">
        <v>569</v>
      </c>
      <c r="E236" s="173" t="s">
        <v>570</v>
      </c>
      <c r="F236" s="179" t="s">
        <v>225</v>
      </c>
      <c r="G236" s="224"/>
      <c r="H236" s="225">
        <v>131</v>
      </c>
      <c r="I236" s="182">
        <f t="shared" si="36"/>
        <v>0</v>
      </c>
      <c r="J236" s="166">
        <v>3E-05</v>
      </c>
      <c r="K236" s="165">
        <f t="shared" si="37"/>
        <v>0</v>
      </c>
      <c r="L236" s="166">
        <v>0</v>
      </c>
      <c r="M236" s="165">
        <f t="shared" si="38"/>
        <v>0</v>
      </c>
      <c r="N236" s="167">
        <v>21</v>
      </c>
      <c r="O236" s="168">
        <v>16</v>
      </c>
      <c r="P236" s="4" t="s">
        <v>123</v>
      </c>
      <c r="Q236" s="216">
        <f t="shared" si="35"/>
        <v>0</v>
      </c>
      <c r="U236" s="215"/>
    </row>
    <row r="237" spans="1:21" s="5" customFormat="1" ht="11.25" customHeight="1" hidden="1">
      <c r="A237" s="206">
        <v>208</v>
      </c>
      <c r="B237" s="206" t="s">
        <v>421</v>
      </c>
      <c r="C237" s="206" t="s">
        <v>422</v>
      </c>
      <c r="D237" s="207" t="s">
        <v>567</v>
      </c>
      <c r="E237" s="208" t="s">
        <v>571</v>
      </c>
      <c r="F237" s="206" t="s">
        <v>143</v>
      </c>
      <c r="G237" s="224"/>
      <c r="H237" s="225">
        <v>66.9</v>
      </c>
      <c r="I237" s="209">
        <f t="shared" si="36"/>
        <v>0</v>
      </c>
      <c r="J237" s="170">
        <v>0.00015</v>
      </c>
      <c r="K237" s="169">
        <f t="shared" si="37"/>
        <v>0</v>
      </c>
      <c r="L237" s="170">
        <v>0</v>
      </c>
      <c r="M237" s="169">
        <f t="shared" si="38"/>
        <v>0</v>
      </c>
      <c r="N237" s="171">
        <v>21</v>
      </c>
      <c r="O237" s="172">
        <v>32</v>
      </c>
      <c r="P237" s="5" t="s">
        <v>123</v>
      </c>
      <c r="Q237" s="216">
        <f t="shared" si="35"/>
        <v>0</v>
      </c>
      <c r="U237" s="235"/>
    </row>
    <row r="238" spans="1:21" s="4" customFormat="1" ht="11.25" customHeight="1" hidden="1">
      <c r="A238" s="179">
        <v>44</v>
      </c>
      <c r="B238" s="179" t="s">
        <v>118</v>
      </c>
      <c r="C238" s="179" t="s">
        <v>501</v>
      </c>
      <c r="D238" s="180" t="s">
        <v>572</v>
      </c>
      <c r="E238" s="173" t="s">
        <v>573</v>
      </c>
      <c r="F238" s="179" t="s">
        <v>225</v>
      </c>
      <c r="G238" s="224"/>
      <c r="H238" s="225">
        <v>74.9</v>
      </c>
      <c r="I238" s="182">
        <f t="shared" si="36"/>
        <v>0</v>
      </c>
      <c r="J238" s="166">
        <v>1E-05</v>
      </c>
      <c r="K238" s="165">
        <f t="shared" si="37"/>
        <v>0</v>
      </c>
      <c r="L238" s="166">
        <v>0</v>
      </c>
      <c r="M238" s="165">
        <f t="shared" si="38"/>
        <v>0</v>
      </c>
      <c r="N238" s="167">
        <v>21</v>
      </c>
      <c r="O238" s="168">
        <v>16</v>
      </c>
      <c r="P238" s="4" t="s">
        <v>123</v>
      </c>
      <c r="Q238" s="216">
        <f t="shared" si="35"/>
        <v>0</v>
      </c>
      <c r="U238" s="215"/>
    </row>
    <row r="239" spans="1:21" s="5" customFormat="1" ht="11.25" customHeight="1" hidden="1">
      <c r="A239" s="206">
        <v>210</v>
      </c>
      <c r="B239" s="206" t="s">
        <v>421</v>
      </c>
      <c r="C239" s="206" t="s">
        <v>422</v>
      </c>
      <c r="D239" s="207" t="s">
        <v>567</v>
      </c>
      <c r="E239" s="208" t="s">
        <v>571</v>
      </c>
      <c r="F239" s="206" t="s">
        <v>143</v>
      </c>
      <c r="G239" s="224"/>
      <c r="H239" s="225">
        <v>66.9</v>
      </c>
      <c r="I239" s="209">
        <f t="shared" si="36"/>
        <v>0</v>
      </c>
      <c r="J239" s="170">
        <v>0.00015</v>
      </c>
      <c r="K239" s="169">
        <f t="shared" si="37"/>
        <v>0</v>
      </c>
      <c r="L239" s="170">
        <v>0</v>
      </c>
      <c r="M239" s="169">
        <f t="shared" si="38"/>
        <v>0</v>
      </c>
      <c r="N239" s="171">
        <v>21</v>
      </c>
      <c r="O239" s="172">
        <v>32</v>
      </c>
      <c r="P239" s="5" t="s">
        <v>123</v>
      </c>
      <c r="Q239" s="216">
        <f t="shared" si="35"/>
        <v>0</v>
      </c>
      <c r="U239" s="235"/>
    </row>
    <row r="240" spans="1:21" s="4" customFormat="1" ht="11.25" customHeight="1" hidden="1">
      <c r="A240" s="179">
        <v>45</v>
      </c>
      <c r="B240" s="179" t="s">
        <v>118</v>
      </c>
      <c r="C240" s="179" t="s">
        <v>501</v>
      </c>
      <c r="D240" s="180" t="s">
        <v>574</v>
      </c>
      <c r="E240" s="173" t="s">
        <v>575</v>
      </c>
      <c r="F240" s="179" t="s">
        <v>122</v>
      </c>
      <c r="G240" s="224"/>
      <c r="H240" s="225">
        <v>27.2</v>
      </c>
      <c r="I240" s="182">
        <f t="shared" si="36"/>
        <v>0</v>
      </c>
      <c r="J240" s="166">
        <v>0</v>
      </c>
      <c r="K240" s="165">
        <f t="shared" si="37"/>
        <v>0</v>
      </c>
      <c r="L240" s="166">
        <v>0</v>
      </c>
      <c r="M240" s="165">
        <f t="shared" si="38"/>
        <v>0</v>
      </c>
      <c r="N240" s="167">
        <v>21</v>
      </c>
      <c r="O240" s="168">
        <v>16</v>
      </c>
      <c r="P240" s="4" t="s">
        <v>123</v>
      </c>
      <c r="Q240" s="216">
        <f t="shared" si="35"/>
        <v>0</v>
      </c>
      <c r="U240" s="215"/>
    </row>
    <row r="241" spans="1:21" s="4" customFormat="1" ht="22.5" customHeight="1" hidden="1">
      <c r="A241" s="179">
        <v>212</v>
      </c>
      <c r="B241" s="179" t="s">
        <v>118</v>
      </c>
      <c r="C241" s="179" t="s">
        <v>501</v>
      </c>
      <c r="D241" s="180" t="s">
        <v>576</v>
      </c>
      <c r="E241" s="173" t="s">
        <v>577</v>
      </c>
      <c r="F241" s="179" t="s">
        <v>122</v>
      </c>
      <c r="G241" s="224"/>
      <c r="H241" s="225">
        <v>118</v>
      </c>
      <c r="I241" s="182">
        <f t="shared" si="36"/>
        <v>0</v>
      </c>
      <c r="J241" s="166">
        <v>5E-05</v>
      </c>
      <c r="K241" s="165">
        <f t="shared" si="37"/>
        <v>0</v>
      </c>
      <c r="L241" s="166">
        <v>0</v>
      </c>
      <c r="M241" s="165">
        <f t="shared" si="38"/>
        <v>0</v>
      </c>
      <c r="N241" s="167">
        <v>21</v>
      </c>
      <c r="O241" s="168">
        <v>16</v>
      </c>
      <c r="P241" s="4" t="s">
        <v>123</v>
      </c>
      <c r="Q241" s="216">
        <f t="shared" si="35"/>
        <v>0</v>
      </c>
      <c r="U241" s="215"/>
    </row>
    <row r="242" spans="1:21" s="4" customFormat="1" ht="22.5" customHeight="1" hidden="1">
      <c r="A242" s="179">
        <v>213</v>
      </c>
      <c r="B242" s="179" t="s">
        <v>118</v>
      </c>
      <c r="C242" s="179" t="s">
        <v>501</v>
      </c>
      <c r="D242" s="180" t="s">
        <v>578</v>
      </c>
      <c r="E242" s="173" t="s">
        <v>579</v>
      </c>
      <c r="F242" s="179" t="s">
        <v>122</v>
      </c>
      <c r="G242" s="224"/>
      <c r="H242" s="225">
        <v>178</v>
      </c>
      <c r="I242" s="182">
        <f t="shared" si="36"/>
        <v>0</v>
      </c>
      <c r="J242" s="166">
        <v>0.0001</v>
      </c>
      <c r="K242" s="165">
        <f t="shared" si="37"/>
        <v>0</v>
      </c>
      <c r="L242" s="166">
        <v>0</v>
      </c>
      <c r="M242" s="165">
        <f t="shared" si="38"/>
        <v>0</v>
      </c>
      <c r="N242" s="167">
        <v>21</v>
      </c>
      <c r="O242" s="168">
        <v>16</v>
      </c>
      <c r="P242" s="4" t="s">
        <v>123</v>
      </c>
      <c r="Q242" s="216">
        <f t="shared" si="35"/>
        <v>0</v>
      </c>
      <c r="U242" s="215"/>
    </row>
    <row r="243" spans="1:21" s="4" customFormat="1" ht="11.25" customHeight="1" hidden="1">
      <c r="A243" s="179">
        <v>214</v>
      </c>
      <c r="B243" s="179" t="s">
        <v>118</v>
      </c>
      <c r="C243" s="179" t="s">
        <v>501</v>
      </c>
      <c r="D243" s="180" t="s">
        <v>580</v>
      </c>
      <c r="E243" s="173" t="s">
        <v>581</v>
      </c>
      <c r="F243" s="179" t="s">
        <v>122</v>
      </c>
      <c r="G243" s="224"/>
      <c r="H243" s="225">
        <v>30.3</v>
      </c>
      <c r="I243" s="182">
        <f t="shared" si="36"/>
        <v>0</v>
      </c>
      <c r="J243" s="166">
        <v>3E-05</v>
      </c>
      <c r="K243" s="165">
        <f t="shared" si="37"/>
        <v>0</v>
      </c>
      <c r="L243" s="166">
        <v>0</v>
      </c>
      <c r="M243" s="165">
        <f t="shared" si="38"/>
        <v>0</v>
      </c>
      <c r="N243" s="167">
        <v>21</v>
      </c>
      <c r="O243" s="168">
        <v>16</v>
      </c>
      <c r="P243" s="4" t="s">
        <v>123</v>
      </c>
      <c r="Q243" s="216">
        <f t="shared" si="35"/>
        <v>0</v>
      </c>
      <c r="U243" s="215"/>
    </row>
    <row r="244" spans="1:21" s="4" customFormat="1" ht="22.5" customHeight="1" hidden="1">
      <c r="A244" s="179">
        <v>215</v>
      </c>
      <c r="B244" s="179" t="s">
        <v>118</v>
      </c>
      <c r="C244" s="179" t="s">
        <v>501</v>
      </c>
      <c r="D244" s="180" t="s">
        <v>582</v>
      </c>
      <c r="E244" s="173" t="s">
        <v>583</v>
      </c>
      <c r="F244" s="179" t="s">
        <v>122</v>
      </c>
      <c r="G244" s="224"/>
      <c r="H244" s="225">
        <v>45.5</v>
      </c>
      <c r="I244" s="182">
        <f t="shared" si="36"/>
        <v>0</v>
      </c>
      <c r="J244" s="166">
        <v>3E-05</v>
      </c>
      <c r="K244" s="165">
        <f t="shared" si="37"/>
        <v>0</v>
      </c>
      <c r="L244" s="166">
        <v>0</v>
      </c>
      <c r="M244" s="165">
        <f t="shared" si="38"/>
        <v>0</v>
      </c>
      <c r="N244" s="167">
        <v>21</v>
      </c>
      <c r="O244" s="168">
        <v>16</v>
      </c>
      <c r="P244" s="4" t="s">
        <v>123</v>
      </c>
      <c r="Q244" s="216">
        <f t="shared" si="35"/>
        <v>0</v>
      </c>
      <c r="U244" s="215"/>
    </row>
    <row r="245" spans="1:21" s="4" customFormat="1" ht="22.5" customHeight="1" hidden="1">
      <c r="A245" s="179">
        <v>216</v>
      </c>
      <c r="B245" s="179" t="s">
        <v>118</v>
      </c>
      <c r="C245" s="179" t="s">
        <v>501</v>
      </c>
      <c r="D245" s="180" t="s">
        <v>584</v>
      </c>
      <c r="E245" s="173" t="s">
        <v>585</v>
      </c>
      <c r="F245" s="179" t="s">
        <v>122</v>
      </c>
      <c r="G245" s="224"/>
      <c r="H245" s="225">
        <v>57.4</v>
      </c>
      <c r="I245" s="182">
        <f t="shared" si="36"/>
        <v>0</v>
      </c>
      <c r="J245" s="166">
        <v>5E-05</v>
      </c>
      <c r="K245" s="165">
        <f t="shared" si="37"/>
        <v>0</v>
      </c>
      <c r="L245" s="166">
        <v>0</v>
      </c>
      <c r="M245" s="165">
        <f t="shared" si="38"/>
        <v>0</v>
      </c>
      <c r="N245" s="167">
        <v>21</v>
      </c>
      <c r="O245" s="168">
        <v>16</v>
      </c>
      <c r="P245" s="4" t="s">
        <v>123</v>
      </c>
      <c r="Q245" s="216">
        <f t="shared" si="35"/>
        <v>0</v>
      </c>
      <c r="U245" s="215"/>
    </row>
    <row r="246" spans="1:21" s="4" customFormat="1" ht="11.25" customHeight="1" hidden="1">
      <c r="A246" s="179">
        <v>217</v>
      </c>
      <c r="B246" s="179" t="s">
        <v>118</v>
      </c>
      <c r="C246" s="179" t="s">
        <v>501</v>
      </c>
      <c r="D246" s="180" t="s">
        <v>586</v>
      </c>
      <c r="E246" s="173" t="s">
        <v>587</v>
      </c>
      <c r="F246" s="179" t="s">
        <v>225</v>
      </c>
      <c r="G246" s="224"/>
      <c r="H246" s="225">
        <v>5.55</v>
      </c>
      <c r="I246" s="182">
        <f t="shared" si="36"/>
        <v>0</v>
      </c>
      <c r="J246" s="166">
        <v>0</v>
      </c>
      <c r="K246" s="165">
        <f t="shared" si="37"/>
        <v>0</v>
      </c>
      <c r="L246" s="166">
        <v>0</v>
      </c>
      <c r="M246" s="165">
        <f t="shared" si="38"/>
        <v>0</v>
      </c>
      <c r="N246" s="167">
        <v>21</v>
      </c>
      <c r="O246" s="168">
        <v>16</v>
      </c>
      <c r="P246" s="4" t="s">
        <v>123</v>
      </c>
      <c r="Q246" s="216">
        <f t="shared" si="35"/>
        <v>0</v>
      </c>
      <c r="U246" s="215"/>
    </row>
    <row r="247" spans="1:21" s="4" customFormat="1" ht="11.25" customHeight="1" hidden="1">
      <c r="A247" s="179">
        <v>46</v>
      </c>
      <c r="B247" s="179" t="s">
        <v>118</v>
      </c>
      <c r="C247" s="179" t="s">
        <v>501</v>
      </c>
      <c r="D247" s="180" t="s">
        <v>588</v>
      </c>
      <c r="E247" s="173" t="s">
        <v>589</v>
      </c>
      <c r="F247" s="179" t="s">
        <v>122</v>
      </c>
      <c r="G247" s="224"/>
      <c r="H247" s="225">
        <v>117</v>
      </c>
      <c r="I247" s="182">
        <f t="shared" si="36"/>
        <v>0</v>
      </c>
      <c r="J247" s="166">
        <v>0</v>
      </c>
      <c r="K247" s="165">
        <f t="shared" si="37"/>
        <v>0</v>
      </c>
      <c r="L247" s="166">
        <v>0</v>
      </c>
      <c r="M247" s="165">
        <f t="shared" si="38"/>
        <v>0</v>
      </c>
      <c r="N247" s="167">
        <v>21</v>
      </c>
      <c r="O247" s="168">
        <v>16</v>
      </c>
      <c r="P247" s="4" t="s">
        <v>123</v>
      </c>
      <c r="Q247" s="216">
        <f t="shared" si="35"/>
        <v>0</v>
      </c>
      <c r="U247" s="215"/>
    </row>
    <row r="248" spans="1:21" s="4" customFormat="1" ht="11.25" customHeight="1" hidden="1">
      <c r="A248" s="179">
        <v>219</v>
      </c>
      <c r="B248" s="179" t="s">
        <v>118</v>
      </c>
      <c r="C248" s="179" t="s">
        <v>501</v>
      </c>
      <c r="D248" s="180" t="s">
        <v>590</v>
      </c>
      <c r="E248" s="173" t="s">
        <v>591</v>
      </c>
      <c r="F248" s="179" t="s">
        <v>46</v>
      </c>
      <c r="G248" s="224"/>
      <c r="H248" s="225">
        <v>0.37</v>
      </c>
      <c r="I248" s="182">
        <f t="shared" si="36"/>
        <v>0</v>
      </c>
      <c r="J248" s="166">
        <v>0</v>
      </c>
      <c r="K248" s="165">
        <f t="shared" si="37"/>
        <v>0</v>
      </c>
      <c r="L248" s="166">
        <v>0</v>
      </c>
      <c r="M248" s="165">
        <f t="shared" si="38"/>
        <v>0</v>
      </c>
      <c r="N248" s="167">
        <v>21</v>
      </c>
      <c r="O248" s="168">
        <v>16</v>
      </c>
      <c r="P248" s="4" t="s">
        <v>123</v>
      </c>
      <c r="Q248" s="216">
        <f t="shared" si="35"/>
        <v>0</v>
      </c>
      <c r="U248" s="215"/>
    </row>
    <row r="249" spans="1:21" s="4" customFormat="1" ht="11.25" customHeight="1" hidden="1">
      <c r="A249" s="179">
        <v>47</v>
      </c>
      <c r="B249" s="179" t="s">
        <v>118</v>
      </c>
      <c r="C249" s="179" t="s">
        <v>501</v>
      </c>
      <c r="D249" s="180" t="s">
        <v>592</v>
      </c>
      <c r="E249" s="173" t="s">
        <v>593</v>
      </c>
      <c r="F249" s="179" t="s">
        <v>46</v>
      </c>
      <c r="G249" s="224"/>
      <c r="H249" s="225">
        <v>0.38</v>
      </c>
      <c r="I249" s="182">
        <f t="shared" si="36"/>
        <v>0</v>
      </c>
      <c r="J249" s="166">
        <v>0</v>
      </c>
      <c r="K249" s="165">
        <f t="shared" si="37"/>
        <v>0</v>
      </c>
      <c r="L249" s="166">
        <v>0</v>
      </c>
      <c r="M249" s="165">
        <f t="shared" si="38"/>
        <v>0</v>
      </c>
      <c r="N249" s="167">
        <v>21</v>
      </c>
      <c r="O249" s="168">
        <v>16</v>
      </c>
      <c r="P249" s="4" t="s">
        <v>123</v>
      </c>
      <c r="Q249" s="216">
        <f t="shared" si="35"/>
        <v>0</v>
      </c>
      <c r="U249" s="215"/>
    </row>
    <row r="250" spans="1:21" s="4" customFormat="1" ht="11.25" customHeight="1" hidden="1">
      <c r="A250" s="191">
        <v>221</v>
      </c>
      <c r="B250" s="191" t="s">
        <v>118</v>
      </c>
      <c r="C250" s="191" t="s">
        <v>501</v>
      </c>
      <c r="D250" s="192" t="s">
        <v>594</v>
      </c>
      <c r="E250" s="193" t="s">
        <v>595</v>
      </c>
      <c r="F250" s="191" t="s">
        <v>46</v>
      </c>
      <c r="G250" s="227"/>
      <c r="H250" s="228">
        <v>0.4</v>
      </c>
      <c r="I250" s="194">
        <f t="shared" si="36"/>
        <v>0</v>
      </c>
      <c r="J250" s="166">
        <v>0</v>
      </c>
      <c r="K250" s="165">
        <f t="shared" si="37"/>
        <v>0</v>
      </c>
      <c r="L250" s="166">
        <v>0</v>
      </c>
      <c r="M250" s="165">
        <f t="shared" si="38"/>
        <v>0</v>
      </c>
      <c r="N250" s="167">
        <v>21</v>
      </c>
      <c r="O250" s="168">
        <v>16</v>
      </c>
      <c r="P250" s="4" t="s">
        <v>123</v>
      </c>
      <c r="Q250" s="216">
        <f t="shared" si="35"/>
        <v>0</v>
      </c>
      <c r="U250" s="215"/>
    </row>
    <row r="251" spans="1:21" s="2" customFormat="1" ht="18.75" customHeight="1" hidden="1">
      <c r="A251" s="201"/>
      <c r="B251" s="202" t="s">
        <v>63</v>
      </c>
      <c r="C251" s="201"/>
      <c r="D251" s="203" t="s">
        <v>596</v>
      </c>
      <c r="E251" s="201" t="s">
        <v>597</v>
      </c>
      <c r="F251" s="201"/>
      <c r="G251" s="223"/>
      <c r="H251" s="223"/>
      <c r="I251" s="205">
        <f>SUM(I252:I277)</f>
        <v>0</v>
      </c>
      <c r="K251" s="147">
        <f>SUM(K252:K277)</f>
        <v>0</v>
      </c>
      <c r="M251" s="147">
        <f>SUM(M252:M277)</f>
        <v>0</v>
      </c>
      <c r="P251" s="2" t="s">
        <v>117</v>
      </c>
      <c r="Q251" s="216"/>
      <c r="U251" s="201"/>
    </row>
    <row r="252" spans="1:21" s="4" customFormat="1" ht="11.25" customHeight="1" hidden="1">
      <c r="A252" s="179">
        <v>48</v>
      </c>
      <c r="B252" s="179" t="s">
        <v>118</v>
      </c>
      <c r="C252" s="179" t="s">
        <v>596</v>
      </c>
      <c r="D252" s="180" t="s">
        <v>598</v>
      </c>
      <c r="E252" s="173" t="s">
        <v>599</v>
      </c>
      <c r="F252" s="179" t="s">
        <v>122</v>
      </c>
      <c r="G252" s="224"/>
      <c r="H252" s="225">
        <v>81.8</v>
      </c>
      <c r="I252" s="182">
        <f aca="true" t="shared" si="39" ref="I252:I277">ROUND(G252*H252,2)</f>
        <v>0</v>
      </c>
      <c r="J252" s="166">
        <v>0</v>
      </c>
      <c r="K252" s="165">
        <f aca="true" t="shared" si="40" ref="K252:K277">G252*J252</f>
        <v>0</v>
      </c>
      <c r="L252" s="166">
        <v>0.0815</v>
      </c>
      <c r="M252" s="165">
        <f aca="true" t="shared" si="41" ref="M252:M277">G252*L252</f>
        <v>0</v>
      </c>
      <c r="N252" s="167">
        <v>21</v>
      </c>
      <c r="O252" s="168">
        <v>16</v>
      </c>
      <c r="P252" s="4" t="s">
        <v>123</v>
      </c>
      <c r="Q252" s="216">
        <f t="shared" si="35"/>
        <v>0</v>
      </c>
      <c r="U252" s="215"/>
    </row>
    <row r="253" spans="1:21" s="4" customFormat="1" ht="11.25" customHeight="1" hidden="1">
      <c r="A253" s="179">
        <v>223</v>
      </c>
      <c r="B253" s="179" t="s">
        <v>118</v>
      </c>
      <c r="C253" s="179" t="s">
        <v>596</v>
      </c>
      <c r="D253" s="180" t="s">
        <v>600</v>
      </c>
      <c r="E253" s="173" t="s">
        <v>601</v>
      </c>
      <c r="F253" s="179" t="s">
        <v>122</v>
      </c>
      <c r="G253" s="224"/>
      <c r="H253" s="225">
        <v>53.3</v>
      </c>
      <c r="I253" s="182">
        <f t="shared" si="39"/>
        <v>0</v>
      </c>
      <c r="J253" s="166">
        <v>0</v>
      </c>
      <c r="K253" s="165">
        <f t="shared" si="40"/>
        <v>0</v>
      </c>
      <c r="L253" s="166">
        <v>0.0272</v>
      </c>
      <c r="M253" s="165">
        <f t="shared" si="41"/>
        <v>0</v>
      </c>
      <c r="N253" s="167">
        <v>21</v>
      </c>
      <c r="O253" s="168">
        <v>16</v>
      </c>
      <c r="P253" s="4" t="s">
        <v>123</v>
      </c>
      <c r="Q253" s="216">
        <f t="shared" si="35"/>
        <v>0</v>
      </c>
      <c r="U253" s="215"/>
    </row>
    <row r="254" spans="1:21" s="4" customFormat="1" ht="22.5" customHeight="1" hidden="1">
      <c r="A254" s="179">
        <v>224</v>
      </c>
      <c r="B254" s="179" t="s">
        <v>118</v>
      </c>
      <c r="C254" s="179" t="s">
        <v>596</v>
      </c>
      <c r="D254" s="180" t="s">
        <v>602</v>
      </c>
      <c r="E254" s="173" t="s">
        <v>603</v>
      </c>
      <c r="F254" s="179" t="s">
        <v>122</v>
      </c>
      <c r="G254" s="224"/>
      <c r="H254" s="225">
        <v>463</v>
      </c>
      <c r="I254" s="182">
        <f t="shared" si="39"/>
        <v>0</v>
      </c>
      <c r="J254" s="166">
        <v>0.00295</v>
      </c>
      <c r="K254" s="165">
        <f t="shared" si="40"/>
        <v>0</v>
      </c>
      <c r="L254" s="166">
        <v>0</v>
      </c>
      <c r="M254" s="165">
        <f t="shared" si="41"/>
        <v>0</v>
      </c>
      <c r="N254" s="167">
        <v>21</v>
      </c>
      <c r="O254" s="168">
        <v>16</v>
      </c>
      <c r="P254" s="4" t="s">
        <v>123</v>
      </c>
      <c r="Q254" s="216">
        <f t="shared" si="35"/>
        <v>0</v>
      </c>
      <c r="U254" s="215"/>
    </row>
    <row r="255" spans="1:21" s="4" customFormat="1" ht="22.5" customHeight="1" hidden="1">
      <c r="A255" s="179">
        <v>225</v>
      </c>
      <c r="B255" s="179" t="s">
        <v>118</v>
      </c>
      <c r="C255" s="179" t="s">
        <v>596</v>
      </c>
      <c r="D255" s="180" t="s">
        <v>604</v>
      </c>
      <c r="E255" s="173" t="s">
        <v>605</v>
      </c>
      <c r="F255" s="179" t="s">
        <v>122</v>
      </c>
      <c r="G255" s="224"/>
      <c r="H255" s="225">
        <v>287</v>
      </c>
      <c r="I255" s="182">
        <f t="shared" si="39"/>
        <v>0</v>
      </c>
      <c r="J255" s="166">
        <v>0.0029</v>
      </c>
      <c r="K255" s="165">
        <f t="shared" si="40"/>
        <v>0</v>
      </c>
      <c r="L255" s="166">
        <v>0</v>
      </c>
      <c r="M255" s="165">
        <f t="shared" si="41"/>
        <v>0</v>
      </c>
      <c r="N255" s="167">
        <v>21</v>
      </c>
      <c r="O255" s="168">
        <v>16</v>
      </c>
      <c r="P255" s="4" t="s">
        <v>123</v>
      </c>
      <c r="Q255" s="216">
        <f t="shared" si="35"/>
        <v>0</v>
      </c>
      <c r="U255" s="215"/>
    </row>
    <row r="256" spans="1:21" s="4" customFormat="1" ht="22.5" customHeight="1" hidden="1">
      <c r="A256" s="179">
        <v>226</v>
      </c>
      <c r="B256" s="179" t="s">
        <v>118</v>
      </c>
      <c r="C256" s="179" t="s">
        <v>596</v>
      </c>
      <c r="D256" s="180" t="s">
        <v>604</v>
      </c>
      <c r="E256" s="173" t="s">
        <v>605</v>
      </c>
      <c r="F256" s="179" t="s">
        <v>122</v>
      </c>
      <c r="G256" s="224"/>
      <c r="H256" s="225">
        <v>287</v>
      </c>
      <c r="I256" s="182">
        <f t="shared" si="39"/>
        <v>0</v>
      </c>
      <c r="J256" s="166">
        <v>0.0029</v>
      </c>
      <c r="K256" s="165">
        <f t="shared" si="40"/>
        <v>0</v>
      </c>
      <c r="L256" s="166">
        <v>0</v>
      </c>
      <c r="M256" s="165">
        <f t="shared" si="41"/>
        <v>0</v>
      </c>
      <c r="N256" s="167">
        <v>21</v>
      </c>
      <c r="O256" s="168">
        <v>16</v>
      </c>
      <c r="P256" s="4" t="s">
        <v>123</v>
      </c>
      <c r="Q256" s="216">
        <f t="shared" si="35"/>
        <v>0</v>
      </c>
      <c r="U256" s="215"/>
    </row>
    <row r="257" spans="1:21" s="4" customFormat="1" ht="22.5" customHeight="1" hidden="1">
      <c r="A257" s="179">
        <v>227</v>
      </c>
      <c r="B257" s="179" t="s">
        <v>118</v>
      </c>
      <c r="C257" s="179" t="s">
        <v>596</v>
      </c>
      <c r="D257" s="180" t="s">
        <v>606</v>
      </c>
      <c r="E257" s="173" t="s">
        <v>607</v>
      </c>
      <c r="F257" s="179" t="s">
        <v>122</v>
      </c>
      <c r="G257" s="224"/>
      <c r="H257" s="225">
        <v>300</v>
      </c>
      <c r="I257" s="182">
        <f t="shared" si="39"/>
        <v>0</v>
      </c>
      <c r="J257" s="166">
        <v>0.003</v>
      </c>
      <c r="K257" s="165">
        <f t="shared" si="40"/>
        <v>0</v>
      </c>
      <c r="L257" s="166">
        <v>0</v>
      </c>
      <c r="M257" s="165">
        <f t="shared" si="41"/>
        <v>0</v>
      </c>
      <c r="N257" s="167">
        <v>21</v>
      </c>
      <c r="O257" s="168">
        <v>16</v>
      </c>
      <c r="P257" s="4" t="s">
        <v>123</v>
      </c>
      <c r="Q257" s="216">
        <f t="shared" si="35"/>
        <v>0</v>
      </c>
      <c r="U257" s="215"/>
    </row>
    <row r="258" spans="1:21" s="4" customFormat="1" ht="22.5" customHeight="1" hidden="1">
      <c r="A258" s="179">
        <v>228</v>
      </c>
      <c r="B258" s="179" t="s">
        <v>118</v>
      </c>
      <c r="C258" s="179" t="s">
        <v>596</v>
      </c>
      <c r="D258" s="180" t="s">
        <v>608</v>
      </c>
      <c r="E258" s="173" t="s">
        <v>609</v>
      </c>
      <c r="F258" s="179" t="s">
        <v>122</v>
      </c>
      <c r="G258" s="224"/>
      <c r="H258" s="225">
        <v>315</v>
      </c>
      <c r="I258" s="182">
        <f t="shared" si="39"/>
        <v>0</v>
      </c>
      <c r="J258" s="166">
        <v>0.003</v>
      </c>
      <c r="K258" s="165">
        <f t="shared" si="40"/>
        <v>0</v>
      </c>
      <c r="L258" s="166">
        <v>0</v>
      </c>
      <c r="M258" s="165">
        <f t="shared" si="41"/>
        <v>0</v>
      </c>
      <c r="N258" s="167">
        <v>21</v>
      </c>
      <c r="O258" s="168">
        <v>16</v>
      </c>
      <c r="P258" s="4" t="s">
        <v>123</v>
      </c>
      <c r="Q258" s="216">
        <f t="shared" si="35"/>
        <v>0</v>
      </c>
      <c r="U258" s="215"/>
    </row>
    <row r="259" spans="1:21" s="4" customFormat="1" ht="22.5" customHeight="1" hidden="1">
      <c r="A259" s="179">
        <v>49</v>
      </c>
      <c r="B259" s="179" t="s">
        <v>118</v>
      </c>
      <c r="C259" s="179" t="s">
        <v>596</v>
      </c>
      <c r="D259" s="180" t="s">
        <v>610</v>
      </c>
      <c r="E259" s="173" t="s">
        <v>611</v>
      </c>
      <c r="F259" s="179" t="s">
        <v>122</v>
      </c>
      <c r="G259" s="224"/>
      <c r="H259" s="225">
        <v>349</v>
      </c>
      <c r="I259" s="182">
        <f t="shared" si="39"/>
        <v>0</v>
      </c>
      <c r="J259" s="166">
        <v>0.0031</v>
      </c>
      <c r="K259" s="165">
        <f t="shared" si="40"/>
        <v>0</v>
      </c>
      <c r="L259" s="166">
        <v>0</v>
      </c>
      <c r="M259" s="165">
        <f t="shared" si="41"/>
        <v>0</v>
      </c>
      <c r="N259" s="167">
        <v>21</v>
      </c>
      <c r="O259" s="168">
        <v>16</v>
      </c>
      <c r="P259" s="4" t="s">
        <v>123</v>
      </c>
      <c r="Q259" s="216">
        <f t="shared" si="35"/>
        <v>0</v>
      </c>
      <c r="U259" s="215"/>
    </row>
    <row r="260" spans="1:21" s="4" customFormat="1" ht="22.5" customHeight="1" hidden="1">
      <c r="A260" s="179">
        <v>230</v>
      </c>
      <c r="B260" s="179" t="s">
        <v>118</v>
      </c>
      <c r="C260" s="179" t="s">
        <v>596</v>
      </c>
      <c r="D260" s="180" t="s">
        <v>612</v>
      </c>
      <c r="E260" s="173" t="s">
        <v>613</v>
      </c>
      <c r="F260" s="179" t="s">
        <v>122</v>
      </c>
      <c r="G260" s="224"/>
      <c r="H260" s="225">
        <v>364</v>
      </c>
      <c r="I260" s="182">
        <f t="shared" si="39"/>
        <v>0</v>
      </c>
      <c r="J260" s="166">
        <v>0.0032</v>
      </c>
      <c r="K260" s="165">
        <f t="shared" si="40"/>
        <v>0</v>
      </c>
      <c r="L260" s="166">
        <v>0</v>
      </c>
      <c r="M260" s="165">
        <f t="shared" si="41"/>
        <v>0</v>
      </c>
      <c r="N260" s="167">
        <v>21</v>
      </c>
      <c r="O260" s="168">
        <v>16</v>
      </c>
      <c r="P260" s="4" t="s">
        <v>123</v>
      </c>
      <c r="Q260" s="216">
        <f t="shared" si="35"/>
        <v>0</v>
      </c>
      <c r="U260" s="215"/>
    </row>
    <row r="261" spans="1:21" s="4" customFormat="1" ht="22.5" customHeight="1" hidden="1">
      <c r="A261" s="179">
        <v>231</v>
      </c>
      <c r="B261" s="179" t="s">
        <v>118</v>
      </c>
      <c r="C261" s="179" t="s">
        <v>596</v>
      </c>
      <c r="D261" s="180" t="s">
        <v>614</v>
      </c>
      <c r="E261" s="173" t="s">
        <v>615</v>
      </c>
      <c r="F261" s="179" t="s">
        <v>122</v>
      </c>
      <c r="G261" s="224"/>
      <c r="H261" s="225">
        <v>380</v>
      </c>
      <c r="I261" s="182">
        <f t="shared" si="39"/>
        <v>0</v>
      </c>
      <c r="J261" s="166">
        <v>0.00325</v>
      </c>
      <c r="K261" s="165">
        <f t="shared" si="40"/>
        <v>0</v>
      </c>
      <c r="L261" s="166">
        <v>0</v>
      </c>
      <c r="M261" s="165">
        <f t="shared" si="41"/>
        <v>0</v>
      </c>
      <c r="N261" s="167">
        <v>21</v>
      </c>
      <c r="O261" s="168">
        <v>16</v>
      </c>
      <c r="P261" s="4" t="s">
        <v>123</v>
      </c>
      <c r="Q261" s="216">
        <f t="shared" si="35"/>
        <v>0</v>
      </c>
      <c r="U261" s="215"/>
    </row>
    <row r="262" spans="1:21" s="5" customFormat="1" ht="11.25" customHeight="1" hidden="1">
      <c r="A262" s="179">
        <v>50</v>
      </c>
      <c r="B262" s="179" t="s">
        <v>421</v>
      </c>
      <c r="C262" s="179" t="s">
        <v>422</v>
      </c>
      <c r="D262" s="180" t="s">
        <v>616</v>
      </c>
      <c r="E262" s="173" t="s">
        <v>617</v>
      </c>
      <c r="F262" s="179" t="s">
        <v>122</v>
      </c>
      <c r="G262" s="224"/>
      <c r="H262" s="225">
        <v>250</v>
      </c>
      <c r="I262" s="182">
        <f t="shared" si="39"/>
        <v>0</v>
      </c>
      <c r="J262" s="166">
        <v>0.0118</v>
      </c>
      <c r="K262" s="165">
        <f t="shared" si="40"/>
        <v>0</v>
      </c>
      <c r="L262" s="166">
        <v>0</v>
      </c>
      <c r="M262" s="165">
        <f t="shared" si="41"/>
        <v>0</v>
      </c>
      <c r="N262" s="167">
        <v>21</v>
      </c>
      <c r="O262" s="172">
        <v>32</v>
      </c>
      <c r="P262" s="5" t="s">
        <v>123</v>
      </c>
      <c r="Q262" s="216">
        <f t="shared" si="35"/>
        <v>0</v>
      </c>
      <c r="U262" s="235"/>
    </row>
    <row r="263" spans="1:21" s="4" customFormat="1" ht="11.25" customHeight="1" hidden="1">
      <c r="A263" s="179">
        <v>51</v>
      </c>
      <c r="B263" s="179" t="s">
        <v>118</v>
      </c>
      <c r="C263" s="179" t="s">
        <v>596</v>
      </c>
      <c r="D263" s="180" t="s">
        <v>618</v>
      </c>
      <c r="E263" s="173" t="s">
        <v>619</v>
      </c>
      <c r="F263" s="179" t="s">
        <v>122</v>
      </c>
      <c r="G263" s="224"/>
      <c r="H263" s="225">
        <v>40.8</v>
      </c>
      <c r="I263" s="182">
        <f t="shared" si="39"/>
        <v>0</v>
      </c>
      <c r="J263" s="166">
        <v>0</v>
      </c>
      <c r="K263" s="165">
        <f t="shared" si="40"/>
        <v>0</v>
      </c>
      <c r="L263" s="166">
        <v>0</v>
      </c>
      <c r="M263" s="165">
        <f t="shared" si="41"/>
        <v>0</v>
      </c>
      <c r="N263" s="167">
        <v>21</v>
      </c>
      <c r="O263" s="168">
        <v>16</v>
      </c>
      <c r="P263" s="4" t="s">
        <v>123</v>
      </c>
      <c r="Q263" s="216">
        <f t="shared" si="35"/>
        <v>0</v>
      </c>
      <c r="U263" s="215"/>
    </row>
    <row r="264" spans="1:21" s="4" customFormat="1" ht="11.25" customHeight="1" hidden="1">
      <c r="A264" s="179">
        <v>234</v>
      </c>
      <c r="B264" s="179" t="s">
        <v>118</v>
      </c>
      <c r="C264" s="179" t="s">
        <v>596</v>
      </c>
      <c r="D264" s="180" t="s">
        <v>620</v>
      </c>
      <c r="E264" s="173" t="s">
        <v>621</v>
      </c>
      <c r="F264" s="179" t="s">
        <v>122</v>
      </c>
      <c r="G264" s="224"/>
      <c r="H264" s="225">
        <v>193</v>
      </c>
      <c r="I264" s="182">
        <f t="shared" si="39"/>
        <v>0</v>
      </c>
      <c r="J264" s="166">
        <v>0</v>
      </c>
      <c r="K264" s="165">
        <f t="shared" si="40"/>
        <v>0</v>
      </c>
      <c r="L264" s="166">
        <v>0</v>
      </c>
      <c r="M264" s="165">
        <f t="shared" si="41"/>
        <v>0</v>
      </c>
      <c r="N264" s="167">
        <v>21</v>
      </c>
      <c r="O264" s="168">
        <v>16</v>
      </c>
      <c r="P264" s="4" t="s">
        <v>123</v>
      </c>
      <c r="Q264" s="216">
        <f t="shared" si="35"/>
        <v>0</v>
      </c>
      <c r="U264" s="215"/>
    </row>
    <row r="265" spans="1:21" s="4" customFormat="1" ht="22.5" customHeight="1" hidden="1">
      <c r="A265" s="179">
        <v>235</v>
      </c>
      <c r="B265" s="179" t="s">
        <v>118</v>
      </c>
      <c r="C265" s="179" t="s">
        <v>596</v>
      </c>
      <c r="D265" s="180" t="s">
        <v>622</v>
      </c>
      <c r="E265" s="173" t="s">
        <v>623</v>
      </c>
      <c r="F265" s="179" t="s">
        <v>122</v>
      </c>
      <c r="G265" s="224"/>
      <c r="H265" s="225">
        <v>14.5</v>
      </c>
      <c r="I265" s="182">
        <f t="shared" si="39"/>
        <v>0</v>
      </c>
      <c r="J265" s="166">
        <v>0.00093</v>
      </c>
      <c r="K265" s="165">
        <f t="shared" si="40"/>
        <v>0</v>
      </c>
      <c r="L265" s="166">
        <v>0</v>
      </c>
      <c r="M265" s="165">
        <f t="shared" si="41"/>
        <v>0</v>
      </c>
      <c r="N265" s="167">
        <v>21</v>
      </c>
      <c r="O265" s="168">
        <v>16</v>
      </c>
      <c r="P265" s="4" t="s">
        <v>123</v>
      </c>
      <c r="Q265" s="216">
        <f t="shared" si="35"/>
        <v>0</v>
      </c>
      <c r="U265" s="215"/>
    </row>
    <row r="266" spans="1:21" s="4" customFormat="1" ht="22.5" customHeight="1" hidden="1">
      <c r="A266" s="179">
        <v>52</v>
      </c>
      <c r="B266" s="179" t="s">
        <v>118</v>
      </c>
      <c r="C266" s="179" t="s">
        <v>596</v>
      </c>
      <c r="D266" s="180" t="s">
        <v>624</v>
      </c>
      <c r="E266" s="173" t="s">
        <v>625</v>
      </c>
      <c r="F266" s="179" t="s">
        <v>122</v>
      </c>
      <c r="G266" s="224"/>
      <c r="H266" s="225">
        <v>31.4</v>
      </c>
      <c r="I266" s="182">
        <f t="shared" si="39"/>
        <v>0</v>
      </c>
      <c r="J266" s="166">
        <v>0</v>
      </c>
      <c r="K266" s="165">
        <f t="shared" si="40"/>
        <v>0</v>
      </c>
      <c r="L266" s="166">
        <v>0</v>
      </c>
      <c r="M266" s="165">
        <f t="shared" si="41"/>
        <v>0</v>
      </c>
      <c r="N266" s="167">
        <v>21</v>
      </c>
      <c r="O266" s="168">
        <v>16</v>
      </c>
      <c r="P266" s="4" t="s">
        <v>123</v>
      </c>
      <c r="Q266" s="216">
        <f t="shared" si="35"/>
        <v>0</v>
      </c>
      <c r="U266" s="215"/>
    </row>
    <row r="267" spans="1:21" s="4" customFormat="1" ht="22.5" customHeight="1" hidden="1">
      <c r="A267" s="179">
        <v>237</v>
      </c>
      <c r="B267" s="179" t="s">
        <v>118</v>
      </c>
      <c r="C267" s="179" t="s">
        <v>596</v>
      </c>
      <c r="D267" s="180" t="s">
        <v>626</v>
      </c>
      <c r="E267" s="173" t="s">
        <v>627</v>
      </c>
      <c r="F267" s="179" t="s">
        <v>122</v>
      </c>
      <c r="G267" s="224"/>
      <c r="H267" s="225">
        <v>31.4</v>
      </c>
      <c r="I267" s="182">
        <f t="shared" si="39"/>
        <v>0</v>
      </c>
      <c r="J267" s="166">
        <v>0</v>
      </c>
      <c r="K267" s="165">
        <f t="shared" si="40"/>
        <v>0</v>
      </c>
      <c r="L267" s="166">
        <v>0</v>
      </c>
      <c r="M267" s="165">
        <f t="shared" si="41"/>
        <v>0</v>
      </c>
      <c r="N267" s="167">
        <v>21</v>
      </c>
      <c r="O267" s="168">
        <v>16</v>
      </c>
      <c r="P267" s="4" t="s">
        <v>123</v>
      </c>
      <c r="Q267" s="216">
        <f t="shared" si="35"/>
        <v>0</v>
      </c>
      <c r="U267" s="215"/>
    </row>
    <row r="268" spans="1:21" s="4" customFormat="1" ht="11.25" customHeight="1" hidden="1">
      <c r="A268" s="179">
        <v>53</v>
      </c>
      <c r="B268" s="179" t="s">
        <v>118</v>
      </c>
      <c r="C268" s="179" t="s">
        <v>596</v>
      </c>
      <c r="D268" s="180" t="s">
        <v>628</v>
      </c>
      <c r="E268" s="173" t="s">
        <v>629</v>
      </c>
      <c r="F268" s="179" t="s">
        <v>225</v>
      </c>
      <c r="G268" s="224"/>
      <c r="H268" s="225">
        <v>3.88</v>
      </c>
      <c r="I268" s="182">
        <f t="shared" si="39"/>
        <v>0</v>
      </c>
      <c r="J268" s="166">
        <v>0</v>
      </c>
      <c r="K268" s="165">
        <f t="shared" si="40"/>
        <v>0</v>
      </c>
      <c r="L268" s="166">
        <v>0.00019</v>
      </c>
      <c r="M268" s="165">
        <f t="shared" si="41"/>
        <v>0</v>
      </c>
      <c r="N268" s="167">
        <v>21</v>
      </c>
      <c r="O268" s="168">
        <v>16</v>
      </c>
      <c r="P268" s="4" t="s">
        <v>123</v>
      </c>
      <c r="Q268" s="216">
        <f t="shared" si="35"/>
        <v>0</v>
      </c>
      <c r="U268" s="215"/>
    </row>
    <row r="269" spans="1:21" s="4" customFormat="1" ht="11.25" customHeight="1" hidden="1">
      <c r="A269" s="179">
        <v>239</v>
      </c>
      <c r="B269" s="179" t="s">
        <v>118</v>
      </c>
      <c r="C269" s="179" t="s">
        <v>596</v>
      </c>
      <c r="D269" s="180" t="s">
        <v>630</v>
      </c>
      <c r="E269" s="173" t="s">
        <v>631</v>
      </c>
      <c r="F269" s="179" t="s">
        <v>225</v>
      </c>
      <c r="G269" s="224"/>
      <c r="H269" s="225">
        <v>117</v>
      </c>
      <c r="I269" s="182">
        <f t="shared" si="39"/>
        <v>0</v>
      </c>
      <c r="J269" s="166">
        <v>0.00031</v>
      </c>
      <c r="K269" s="165">
        <f t="shared" si="40"/>
        <v>0</v>
      </c>
      <c r="L269" s="166">
        <v>0</v>
      </c>
      <c r="M269" s="165">
        <f t="shared" si="41"/>
        <v>0</v>
      </c>
      <c r="N269" s="167">
        <v>21</v>
      </c>
      <c r="O269" s="168">
        <v>16</v>
      </c>
      <c r="P269" s="4" t="s">
        <v>123</v>
      </c>
      <c r="Q269" s="216">
        <f t="shared" si="35"/>
        <v>0</v>
      </c>
      <c r="U269" s="215"/>
    </row>
    <row r="270" spans="1:21" s="4" customFormat="1" ht="11.25" customHeight="1" hidden="1">
      <c r="A270" s="179">
        <v>240</v>
      </c>
      <c r="B270" s="179" t="s">
        <v>118</v>
      </c>
      <c r="C270" s="179" t="s">
        <v>596</v>
      </c>
      <c r="D270" s="180" t="s">
        <v>632</v>
      </c>
      <c r="E270" s="173" t="s">
        <v>633</v>
      </c>
      <c r="F270" s="179" t="s">
        <v>225</v>
      </c>
      <c r="G270" s="224"/>
      <c r="H270" s="225">
        <v>85.6</v>
      </c>
      <c r="I270" s="182">
        <f t="shared" si="39"/>
        <v>0</v>
      </c>
      <c r="J270" s="166">
        <v>0.00026</v>
      </c>
      <c r="K270" s="165">
        <f t="shared" si="40"/>
        <v>0</v>
      </c>
      <c r="L270" s="166">
        <v>0</v>
      </c>
      <c r="M270" s="165">
        <f t="shared" si="41"/>
        <v>0</v>
      </c>
      <c r="N270" s="167">
        <v>21</v>
      </c>
      <c r="O270" s="168">
        <v>16</v>
      </c>
      <c r="P270" s="4" t="s">
        <v>123</v>
      </c>
      <c r="Q270" s="216">
        <f t="shared" si="35"/>
        <v>0</v>
      </c>
      <c r="U270" s="215"/>
    </row>
    <row r="271" spans="1:21" s="4" customFormat="1" ht="11.25" customHeight="1" hidden="1">
      <c r="A271" s="179">
        <v>54</v>
      </c>
      <c r="B271" s="179" t="s">
        <v>118</v>
      </c>
      <c r="C271" s="179" t="s">
        <v>596</v>
      </c>
      <c r="D271" s="180" t="s">
        <v>634</v>
      </c>
      <c r="E271" s="173" t="s">
        <v>635</v>
      </c>
      <c r="F271" s="179" t="s">
        <v>225</v>
      </c>
      <c r="G271" s="224"/>
      <c r="H271" s="225">
        <v>121</v>
      </c>
      <c r="I271" s="182">
        <f t="shared" si="39"/>
        <v>0</v>
      </c>
      <c r="J271" s="166">
        <v>0.00031</v>
      </c>
      <c r="K271" s="165">
        <f t="shared" si="40"/>
        <v>0</v>
      </c>
      <c r="L271" s="166">
        <v>0</v>
      </c>
      <c r="M271" s="165">
        <f t="shared" si="41"/>
        <v>0</v>
      </c>
      <c r="N271" s="167">
        <v>21</v>
      </c>
      <c r="O271" s="168">
        <v>16</v>
      </c>
      <c r="P271" s="4" t="s">
        <v>123</v>
      </c>
      <c r="Q271" s="216">
        <f t="shared" si="35"/>
        <v>0</v>
      </c>
      <c r="U271" s="215"/>
    </row>
    <row r="272" spans="1:21" s="4" customFormat="1" ht="11.25" customHeight="1" hidden="1">
      <c r="A272" s="179">
        <v>55</v>
      </c>
      <c r="B272" s="179" t="s">
        <v>118</v>
      </c>
      <c r="C272" s="179" t="s">
        <v>596</v>
      </c>
      <c r="D272" s="180" t="s">
        <v>636</v>
      </c>
      <c r="E272" s="173" t="s">
        <v>637</v>
      </c>
      <c r="F272" s="179" t="s">
        <v>225</v>
      </c>
      <c r="G272" s="224"/>
      <c r="H272" s="225">
        <v>88.8</v>
      </c>
      <c r="I272" s="182">
        <f t="shared" si="39"/>
        <v>0</v>
      </c>
      <c r="J272" s="166">
        <v>0.00026</v>
      </c>
      <c r="K272" s="165">
        <f t="shared" si="40"/>
        <v>0</v>
      </c>
      <c r="L272" s="166">
        <v>0</v>
      </c>
      <c r="M272" s="165">
        <f t="shared" si="41"/>
        <v>0</v>
      </c>
      <c r="N272" s="167">
        <v>21</v>
      </c>
      <c r="O272" s="168">
        <v>16</v>
      </c>
      <c r="P272" s="4" t="s">
        <v>123</v>
      </c>
      <c r="Q272" s="216">
        <f t="shared" si="35"/>
        <v>0</v>
      </c>
      <c r="U272" s="215"/>
    </row>
    <row r="273" spans="1:21" s="4" customFormat="1" ht="11.25" customHeight="1" hidden="1">
      <c r="A273" s="179">
        <v>56</v>
      </c>
      <c r="B273" s="179" t="s">
        <v>118</v>
      </c>
      <c r="C273" s="179" t="s">
        <v>596</v>
      </c>
      <c r="D273" s="180" t="s">
        <v>638</v>
      </c>
      <c r="E273" s="173" t="s">
        <v>639</v>
      </c>
      <c r="F273" s="179" t="s">
        <v>225</v>
      </c>
      <c r="G273" s="224"/>
      <c r="H273" s="225">
        <v>32</v>
      </c>
      <c r="I273" s="182">
        <f t="shared" si="39"/>
        <v>0</v>
      </c>
      <c r="J273" s="166">
        <v>3E-05</v>
      </c>
      <c r="K273" s="165">
        <f t="shared" si="40"/>
        <v>0</v>
      </c>
      <c r="L273" s="166">
        <v>0</v>
      </c>
      <c r="M273" s="165">
        <f t="shared" si="41"/>
        <v>0</v>
      </c>
      <c r="N273" s="167">
        <v>21</v>
      </c>
      <c r="O273" s="168">
        <v>16</v>
      </c>
      <c r="P273" s="4" t="s">
        <v>123</v>
      </c>
      <c r="Q273" s="216">
        <f t="shared" si="35"/>
        <v>0</v>
      </c>
      <c r="U273" s="215"/>
    </row>
    <row r="274" spans="1:21" s="4" customFormat="1" ht="11.25" customHeight="1" hidden="1">
      <c r="A274" s="179">
        <v>244</v>
      </c>
      <c r="B274" s="179" t="s">
        <v>118</v>
      </c>
      <c r="C274" s="179" t="s">
        <v>596</v>
      </c>
      <c r="D274" s="180" t="s">
        <v>640</v>
      </c>
      <c r="E274" s="173" t="s">
        <v>641</v>
      </c>
      <c r="F274" s="179" t="s">
        <v>225</v>
      </c>
      <c r="G274" s="224"/>
      <c r="H274" s="225">
        <v>33.5</v>
      </c>
      <c r="I274" s="182">
        <f t="shared" si="39"/>
        <v>0</v>
      </c>
      <c r="J274" s="166">
        <v>5E-05</v>
      </c>
      <c r="K274" s="165">
        <f t="shared" si="40"/>
        <v>0</v>
      </c>
      <c r="L274" s="166">
        <v>0</v>
      </c>
      <c r="M274" s="165">
        <f t="shared" si="41"/>
        <v>0</v>
      </c>
      <c r="N274" s="167">
        <v>21</v>
      </c>
      <c r="O274" s="168">
        <v>16</v>
      </c>
      <c r="P274" s="4" t="s">
        <v>123</v>
      </c>
      <c r="Q274" s="216">
        <f t="shared" si="35"/>
        <v>0</v>
      </c>
      <c r="U274" s="215"/>
    </row>
    <row r="275" spans="1:21" s="4" customFormat="1" ht="11.25" customHeight="1" hidden="1">
      <c r="A275" s="179">
        <v>245</v>
      </c>
      <c r="B275" s="179" t="s">
        <v>118</v>
      </c>
      <c r="C275" s="179" t="s">
        <v>596</v>
      </c>
      <c r="D275" s="180" t="s">
        <v>642</v>
      </c>
      <c r="E275" s="173" t="s">
        <v>643</v>
      </c>
      <c r="F275" s="179" t="s">
        <v>46</v>
      </c>
      <c r="G275" s="224"/>
      <c r="H275" s="225">
        <v>2.8</v>
      </c>
      <c r="I275" s="182">
        <f t="shared" si="39"/>
        <v>0</v>
      </c>
      <c r="J275" s="166">
        <v>0</v>
      </c>
      <c r="K275" s="165">
        <f t="shared" si="40"/>
        <v>0</v>
      </c>
      <c r="L275" s="166">
        <v>0</v>
      </c>
      <c r="M275" s="165">
        <f t="shared" si="41"/>
        <v>0</v>
      </c>
      <c r="N275" s="167">
        <v>21</v>
      </c>
      <c r="O275" s="168">
        <v>16</v>
      </c>
      <c r="P275" s="4" t="s">
        <v>123</v>
      </c>
      <c r="Q275" s="216">
        <f t="shared" si="35"/>
        <v>0</v>
      </c>
      <c r="U275" s="215"/>
    </row>
    <row r="276" spans="1:21" s="4" customFormat="1" ht="11.25" customHeight="1" hidden="1">
      <c r="A276" s="179">
        <v>57</v>
      </c>
      <c r="B276" s="179" t="s">
        <v>118</v>
      </c>
      <c r="C276" s="179" t="s">
        <v>596</v>
      </c>
      <c r="D276" s="180" t="s">
        <v>644</v>
      </c>
      <c r="E276" s="173" t="s">
        <v>645</v>
      </c>
      <c r="F276" s="179" t="s">
        <v>46</v>
      </c>
      <c r="G276" s="224"/>
      <c r="H276" s="225">
        <v>3.37</v>
      </c>
      <c r="I276" s="182">
        <f t="shared" si="39"/>
        <v>0</v>
      </c>
      <c r="J276" s="166">
        <v>0</v>
      </c>
      <c r="K276" s="165">
        <f t="shared" si="40"/>
        <v>0</v>
      </c>
      <c r="L276" s="166">
        <v>0</v>
      </c>
      <c r="M276" s="165">
        <f t="shared" si="41"/>
        <v>0</v>
      </c>
      <c r="N276" s="167">
        <v>21</v>
      </c>
      <c r="O276" s="168">
        <v>16</v>
      </c>
      <c r="P276" s="4" t="s">
        <v>123</v>
      </c>
      <c r="Q276" s="216">
        <f t="shared" si="35"/>
        <v>0</v>
      </c>
      <c r="U276" s="215"/>
    </row>
    <row r="277" spans="1:21" s="4" customFormat="1" ht="11.25" customHeight="1" hidden="1">
      <c r="A277" s="191">
        <v>247</v>
      </c>
      <c r="B277" s="191" t="s">
        <v>118</v>
      </c>
      <c r="C277" s="191" t="s">
        <v>596</v>
      </c>
      <c r="D277" s="192" t="s">
        <v>646</v>
      </c>
      <c r="E277" s="193" t="s">
        <v>647</v>
      </c>
      <c r="F277" s="191" t="s">
        <v>46</v>
      </c>
      <c r="G277" s="227"/>
      <c r="H277" s="228">
        <v>3.54</v>
      </c>
      <c r="I277" s="194">
        <f t="shared" si="39"/>
        <v>0</v>
      </c>
      <c r="J277" s="166">
        <v>0</v>
      </c>
      <c r="K277" s="165">
        <f t="shared" si="40"/>
        <v>0</v>
      </c>
      <c r="L277" s="166">
        <v>0</v>
      </c>
      <c r="M277" s="165">
        <f t="shared" si="41"/>
        <v>0</v>
      </c>
      <c r="N277" s="167">
        <v>21</v>
      </c>
      <c r="O277" s="168">
        <v>16</v>
      </c>
      <c r="P277" s="4" t="s">
        <v>123</v>
      </c>
      <c r="Q277" s="216">
        <f t="shared" si="35"/>
        <v>0</v>
      </c>
      <c r="U277" s="215"/>
    </row>
    <row r="278" spans="1:21" s="2" customFormat="1" ht="18.75" customHeight="1" hidden="1">
      <c r="A278" s="201"/>
      <c r="B278" s="202" t="s">
        <v>63</v>
      </c>
      <c r="C278" s="201"/>
      <c r="D278" s="203" t="s">
        <v>648</v>
      </c>
      <c r="E278" s="204" t="s">
        <v>649</v>
      </c>
      <c r="F278" s="201"/>
      <c r="G278" s="223"/>
      <c r="H278" s="223"/>
      <c r="I278" s="205">
        <f>SUM(I279:I319)</f>
        <v>0</v>
      </c>
      <c r="K278" s="147">
        <f>SUM(K279:K319)</f>
        <v>0</v>
      </c>
      <c r="M278" s="147">
        <f>SUM(M279:M319)</f>
        <v>0</v>
      </c>
      <c r="P278" s="2" t="s">
        <v>117</v>
      </c>
      <c r="Q278" s="216"/>
      <c r="U278" s="201"/>
    </row>
    <row r="279" spans="1:21" s="4" customFormat="1" ht="11.25" customHeight="1" hidden="1">
      <c r="A279" s="179">
        <v>58</v>
      </c>
      <c r="B279" s="179" t="s">
        <v>118</v>
      </c>
      <c r="C279" s="179" t="s">
        <v>648</v>
      </c>
      <c r="D279" s="180" t="s">
        <v>650</v>
      </c>
      <c r="E279" s="173" t="s">
        <v>651</v>
      </c>
      <c r="F279" s="179" t="s">
        <v>122</v>
      </c>
      <c r="G279" s="224"/>
      <c r="H279" s="225">
        <v>26.4</v>
      </c>
      <c r="I279" s="182">
        <f aca="true" t="shared" si="42" ref="I279:I318">ROUND(G279*H279,2)</f>
        <v>0</v>
      </c>
      <c r="J279" s="166">
        <v>0</v>
      </c>
      <c r="K279" s="165">
        <f aca="true" t="shared" si="43" ref="K279:K319">G279*J279</f>
        <v>0</v>
      </c>
      <c r="L279" s="166">
        <v>0</v>
      </c>
      <c r="M279" s="165">
        <f aca="true" t="shared" si="44" ref="M279:M319">G279*L279</f>
        <v>0</v>
      </c>
      <c r="N279" s="167">
        <v>21</v>
      </c>
      <c r="O279" s="168">
        <v>16</v>
      </c>
      <c r="P279" s="4" t="s">
        <v>123</v>
      </c>
      <c r="Q279" s="216">
        <f aca="true" t="shared" si="45" ref="Q279:Q344">I279+((I279/100)*N279)</f>
        <v>0</v>
      </c>
      <c r="U279" s="215"/>
    </row>
    <row r="280" spans="1:21" s="4" customFormat="1" ht="11.25" customHeight="1" hidden="1">
      <c r="A280" s="179">
        <v>249</v>
      </c>
      <c r="B280" s="179" t="s">
        <v>118</v>
      </c>
      <c r="C280" s="179" t="s">
        <v>648</v>
      </c>
      <c r="D280" s="180" t="s">
        <v>652</v>
      </c>
      <c r="E280" s="173" t="s">
        <v>653</v>
      </c>
      <c r="F280" s="179" t="s">
        <v>122</v>
      </c>
      <c r="G280" s="224"/>
      <c r="H280" s="225">
        <v>28.3</v>
      </c>
      <c r="I280" s="182">
        <f t="shared" si="42"/>
        <v>0</v>
      </c>
      <c r="J280" s="166">
        <v>0</v>
      </c>
      <c r="K280" s="165">
        <f t="shared" si="43"/>
        <v>0</v>
      </c>
      <c r="L280" s="166">
        <v>0</v>
      </c>
      <c r="M280" s="165">
        <f t="shared" si="44"/>
        <v>0</v>
      </c>
      <c r="N280" s="167">
        <v>21</v>
      </c>
      <c r="O280" s="168">
        <v>16</v>
      </c>
      <c r="P280" s="4" t="s">
        <v>123</v>
      </c>
      <c r="Q280" s="216">
        <f t="shared" si="45"/>
        <v>0</v>
      </c>
      <c r="U280" s="215"/>
    </row>
    <row r="281" spans="1:21" s="4" customFormat="1" ht="11.25" customHeight="1" hidden="1">
      <c r="A281" s="179">
        <v>59</v>
      </c>
      <c r="B281" s="179" t="s">
        <v>118</v>
      </c>
      <c r="C281" s="179" t="s">
        <v>648</v>
      </c>
      <c r="D281" s="180" t="s">
        <v>654</v>
      </c>
      <c r="E281" s="173" t="s">
        <v>655</v>
      </c>
      <c r="F281" s="179" t="s">
        <v>122</v>
      </c>
      <c r="G281" s="224"/>
      <c r="H281" s="225">
        <v>23.2</v>
      </c>
      <c r="I281" s="182">
        <f t="shared" si="42"/>
        <v>0</v>
      </c>
      <c r="J281" s="166">
        <v>0.001</v>
      </c>
      <c r="K281" s="165">
        <f t="shared" si="43"/>
        <v>0</v>
      </c>
      <c r="L281" s="166">
        <v>0.00031</v>
      </c>
      <c r="M281" s="165">
        <f t="shared" si="44"/>
        <v>0</v>
      </c>
      <c r="N281" s="167">
        <v>21</v>
      </c>
      <c r="O281" s="168">
        <v>16</v>
      </c>
      <c r="P281" s="4" t="s">
        <v>123</v>
      </c>
      <c r="Q281" s="216">
        <f t="shared" si="45"/>
        <v>0</v>
      </c>
      <c r="U281" s="215"/>
    </row>
    <row r="282" spans="1:21" s="4" customFormat="1" ht="11.25" customHeight="1" hidden="1">
      <c r="A282" s="179">
        <v>251</v>
      </c>
      <c r="B282" s="179" t="s">
        <v>118</v>
      </c>
      <c r="C282" s="179" t="s">
        <v>648</v>
      </c>
      <c r="D282" s="180" t="s">
        <v>656</v>
      </c>
      <c r="E282" s="173" t="s">
        <v>657</v>
      </c>
      <c r="F282" s="179" t="s">
        <v>122</v>
      </c>
      <c r="G282" s="224"/>
      <c r="H282" s="225">
        <v>24.8</v>
      </c>
      <c r="I282" s="182">
        <f t="shared" si="42"/>
        <v>0</v>
      </c>
      <c r="J282" s="166">
        <v>0.001</v>
      </c>
      <c r="K282" s="165">
        <f t="shared" si="43"/>
        <v>0</v>
      </c>
      <c r="L282" s="166">
        <v>0.00031</v>
      </c>
      <c r="M282" s="165">
        <f t="shared" si="44"/>
        <v>0</v>
      </c>
      <c r="N282" s="167">
        <v>21</v>
      </c>
      <c r="O282" s="168">
        <v>16</v>
      </c>
      <c r="P282" s="4" t="s">
        <v>123</v>
      </c>
      <c r="Q282" s="216">
        <f t="shared" si="45"/>
        <v>0</v>
      </c>
      <c r="U282" s="215"/>
    </row>
    <row r="283" spans="1:21" s="4" customFormat="1" ht="22.5" customHeight="1" hidden="1">
      <c r="A283" s="179">
        <v>252</v>
      </c>
      <c r="B283" s="179" t="s">
        <v>118</v>
      </c>
      <c r="C283" s="179" t="s">
        <v>648</v>
      </c>
      <c r="D283" s="180" t="s">
        <v>658</v>
      </c>
      <c r="E283" s="173" t="s">
        <v>659</v>
      </c>
      <c r="F283" s="179" t="s">
        <v>122</v>
      </c>
      <c r="G283" s="224"/>
      <c r="H283" s="225">
        <v>66.2</v>
      </c>
      <c r="I283" s="182">
        <f t="shared" si="42"/>
        <v>0</v>
      </c>
      <c r="J283" s="166">
        <v>0</v>
      </c>
      <c r="K283" s="165">
        <f t="shared" si="43"/>
        <v>0</v>
      </c>
      <c r="L283" s="166">
        <v>0.00025</v>
      </c>
      <c r="M283" s="165">
        <f t="shared" si="44"/>
        <v>0</v>
      </c>
      <c r="N283" s="167">
        <v>21</v>
      </c>
      <c r="O283" s="168">
        <v>16</v>
      </c>
      <c r="P283" s="4" t="s">
        <v>123</v>
      </c>
      <c r="Q283" s="216">
        <f t="shared" si="45"/>
        <v>0</v>
      </c>
      <c r="U283" s="215"/>
    </row>
    <row r="284" spans="1:21" s="4" customFormat="1" ht="11.25" customHeight="1" hidden="1">
      <c r="A284" s="179">
        <v>253</v>
      </c>
      <c r="B284" s="179" t="s">
        <v>118</v>
      </c>
      <c r="C284" s="179" t="s">
        <v>648</v>
      </c>
      <c r="D284" s="180" t="s">
        <v>660</v>
      </c>
      <c r="E284" s="173" t="s">
        <v>661</v>
      </c>
      <c r="F284" s="179" t="s">
        <v>122</v>
      </c>
      <c r="G284" s="224"/>
      <c r="H284" s="225">
        <v>50.8</v>
      </c>
      <c r="I284" s="182">
        <f t="shared" si="42"/>
        <v>0</v>
      </c>
      <c r="J284" s="166">
        <v>0</v>
      </c>
      <c r="K284" s="165">
        <f t="shared" si="43"/>
        <v>0</v>
      </c>
      <c r="L284" s="166">
        <v>0.00025</v>
      </c>
      <c r="M284" s="165">
        <f t="shared" si="44"/>
        <v>0</v>
      </c>
      <c r="N284" s="167">
        <v>21</v>
      </c>
      <c r="O284" s="168">
        <v>16</v>
      </c>
      <c r="P284" s="4" t="s">
        <v>123</v>
      </c>
      <c r="Q284" s="216">
        <f t="shared" si="45"/>
        <v>0</v>
      </c>
      <c r="U284" s="215"/>
    </row>
    <row r="285" spans="1:21" s="4" customFormat="1" ht="22.5" customHeight="1" hidden="1">
      <c r="A285" s="179">
        <v>254</v>
      </c>
      <c r="B285" s="179" t="s">
        <v>118</v>
      </c>
      <c r="C285" s="179" t="s">
        <v>648</v>
      </c>
      <c r="D285" s="180" t="s">
        <v>662</v>
      </c>
      <c r="E285" s="173" t="s">
        <v>663</v>
      </c>
      <c r="F285" s="179" t="s">
        <v>122</v>
      </c>
      <c r="G285" s="224"/>
      <c r="H285" s="225">
        <v>40.5</v>
      </c>
      <c r="I285" s="182">
        <f t="shared" si="42"/>
        <v>0</v>
      </c>
      <c r="J285" s="166">
        <v>0</v>
      </c>
      <c r="K285" s="165">
        <f t="shared" si="43"/>
        <v>0</v>
      </c>
      <c r="L285" s="166">
        <v>0.00015</v>
      </c>
      <c r="M285" s="165">
        <f t="shared" si="44"/>
        <v>0</v>
      </c>
      <c r="N285" s="167">
        <v>21</v>
      </c>
      <c r="O285" s="168">
        <v>16</v>
      </c>
      <c r="P285" s="4" t="s">
        <v>123</v>
      </c>
      <c r="Q285" s="216">
        <f t="shared" si="45"/>
        <v>0</v>
      </c>
      <c r="U285" s="215"/>
    </row>
    <row r="286" spans="1:21" s="4" customFormat="1" ht="11.25" customHeight="1" hidden="1">
      <c r="A286" s="179">
        <v>255</v>
      </c>
      <c r="B286" s="179" t="s">
        <v>118</v>
      </c>
      <c r="C286" s="179" t="s">
        <v>648</v>
      </c>
      <c r="D286" s="180" t="s">
        <v>664</v>
      </c>
      <c r="E286" s="173" t="s">
        <v>665</v>
      </c>
      <c r="F286" s="179" t="s">
        <v>122</v>
      </c>
      <c r="G286" s="224"/>
      <c r="H286" s="225">
        <v>31.1</v>
      </c>
      <c r="I286" s="182">
        <f t="shared" si="42"/>
        <v>0</v>
      </c>
      <c r="J286" s="166">
        <v>0</v>
      </c>
      <c r="K286" s="165">
        <f t="shared" si="43"/>
        <v>0</v>
      </c>
      <c r="L286" s="166">
        <v>0.00015</v>
      </c>
      <c r="M286" s="165">
        <f t="shared" si="44"/>
        <v>0</v>
      </c>
      <c r="N286" s="167">
        <v>21</v>
      </c>
      <c r="O286" s="168">
        <v>16</v>
      </c>
      <c r="P286" s="4" t="s">
        <v>123</v>
      </c>
      <c r="Q286" s="216">
        <f t="shared" si="45"/>
        <v>0</v>
      </c>
      <c r="U286" s="215"/>
    </row>
    <row r="287" spans="1:21" s="4" customFormat="1" ht="22.5" customHeight="1" hidden="1">
      <c r="A287" s="179">
        <v>256</v>
      </c>
      <c r="B287" s="179" t="s">
        <v>118</v>
      </c>
      <c r="C287" s="179" t="s">
        <v>648</v>
      </c>
      <c r="D287" s="180" t="s">
        <v>666</v>
      </c>
      <c r="E287" s="173" t="s">
        <v>667</v>
      </c>
      <c r="F287" s="179" t="s">
        <v>143</v>
      </c>
      <c r="G287" s="224"/>
      <c r="H287" s="225">
        <v>27.5</v>
      </c>
      <c r="I287" s="182">
        <f t="shared" si="42"/>
        <v>0</v>
      </c>
      <c r="J287" s="166">
        <v>0.00048</v>
      </c>
      <c r="K287" s="165">
        <f t="shared" si="43"/>
        <v>0</v>
      </c>
      <c r="L287" s="166">
        <v>0</v>
      </c>
      <c r="M287" s="165">
        <f t="shared" si="44"/>
        <v>0</v>
      </c>
      <c r="N287" s="167">
        <v>21</v>
      </c>
      <c r="O287" s="168">
        <v>16</v>
      </c>
      <c r="P287" s="4" t="s">
        <v>123</v>
      </c>
      <c r="Q287" s="216">
        <f t="shared" si="45"/>
        <v>0</v>
      </c>
      <c r="U287" s="215"/>
    </row>
    <row r="288" spans="1:21" s="4" customFormat="1" ht="22.5" customHeight="1" hidden="1">
      <c r="A288" s="179">
        <v>257</v>
      </c>
      <c r="B288" s="179" t="s">
        <v>118</v>
      </c>
      <c r="C288" s="179" t="s">
        <v>648</v>
      </c>
      <c r="D288" s="180" t="s">
        <v>668</v>
      </c>
      <c r="E288" s="173" t="s">
        <v>669</v>
      </c>
      <c r="F288" s="179" t="s">
        <v>143</v>
      </c>
      <c r="G288" s="224"/>
      <c r="H288" s="225">
        <v>28.7</v>
      </c>
      <c r="I288" s="182">
        <f t="shared" si="42"/>
        <v>0</v>
      </c>
      <c r="J288" s="166">
        <v>0.00048</v>
      </c>
      <c r="K288" s="165">
        <f t="shared" si="43"/>
        <v>0</v>
      </c>
      <c r="L288" s="166">
        <v>0</v>
      </c>
      <c r="M288" s="165">
        <f t="shared" si="44"/>
        <v>0</v>
      </c>
      <c r="N288" s="167">
        <v>21</v>
      </c>
      <c r="O288" s="168">
        <v>16</v>
      </c>
      <c r="P288" s="4" t="s">
        <v>123</v>
      </c>
      <c r="Q288" s="216">
        <f t="shared" si="45"/>
        <v>0</v>
      </c>
      <c r="U288" s="215"/>
    </row>
    <row r="289" spans="1:21" s="4" customFormat="1" ht="22.5" customHeight="1" hidden="1">
      <c r="A289" s="179">
        <v>60</v>
      </c>
      <c r="B289" s="179" t="s">
        <v>118</v>
      </c>
      <c r="C289" s="179" t="s">
        <v>648</v>
      </c>
      <c r="D289" s="180" t="s">
        <v>670</v>
      </c>
      <c r="E289" s="173" t="s">
        <v>671</v>
      </c>
      <c r="F289" s="179" t="s">
        <v>143</v>
      </c>
      <c r="G289" s="224"/>
      <c r="H289" s="225">
        <v>41.1</v>
      </c>
      <c r="I289" s="182">
        <f t="shared" si="42"/>
        <v>0</v>
      </c>
      <c r="J289" s="166">
        <v>0.0012</v>
      </c>
      <c r="K289" s="165">
        <f t="shared" si="43"/>
        <v>0</v>
      </c>
      <c r="L289" s="166">
        <v>0</v>
      </c>
      <c r="M289" s="165">
        <f t="shared" si="44"/>
        <v>0</v>
      </c>
      <c r="N289" s="167">
        <v>21</v>
      </c>
      <c r="O289" s="168">
        <v>16</v>
      </c>
      <c r="P289" s="4" t="s">
        <v>123</v>
      </c>
      <c r="Q289" s="216">
        <f t="shared" si="45"/>
        <v>0</v>
      </c>
      <c r="U289" s="215"/>
    </row>
    <row r="290" spans="1:21" s="4" customFormat="1" ht="22.5" customHeight="1" hidden="1">
      <c r="A290" s="179">
        <v>259</v>
      </c>
      <c r="B290" s="179" t="s">
        <v>118</v>
      </c>
      <c r="C290" s="179" t="s">
        <v>648</v>
      </c>
      <c r="D290" s="180" t="s">
        <v>672</v>
      </c>
      <c r="E290" s="173" t="s">
        <v>673</v>
      </c>
      <c r="F290" s="179" t="s">
        <v>143</v>
      </c>
      <c r="G290" s="224"/>
      <c r="H290" s="225">
        <v>42.6</v>
      </c>
      <c r="I290" s="182">
        <f t="shared" si="42"/>
        <v>0</v>
      </c>
      <c r="J290" s="166">
        <v>0.0012</v>
      </c>
      <c r="K290" s="165">
        <f t="shared" si="43"/>
        <v>0</v>
      </c>
      <c r="L290" s="166">
        <v>0</v>
      </c>
      <c r="M290" s="165">
        <f t="shared" si="44"/>
        <v>0</v>
      </c>
      <c r="N290" s="167">
        <v>21</v>
      </c>
      <c r="O290" s="168">
        <v>16</v>
      </c>
      <c r="P290" s="4" t="s">
        <v>123</v>
      </c>
      <c r="Q290" s="216">
        <f t="shared" si="45"/>
        <v>0</v>
      </c>
      <c r="U290" s="215"/>
    </row>
    <row r="291" spans="1:21" s="4" customFormat="1" ht="22.5" customHeight="1" hidden="1">
      <c r="A291" s="179">
        <v>260</v>
      </c>
      <c r="B291" s="179" t="s">
        <v>118</v>
      </c>
      <c r="C291" s="179" t="s">
        <v>648</v>
      </c>
      <c r="D291" s="180" t="s">
        <v>674</v>
      </c>
      <c r="E291" s="173" t="s">
        <v>675</v>
      </c>
      <c r="F291" s="179" t="s">
        <v>122</v>
      </c>
      <c r="G291" s="224"/>
      <c r="H291" s="225">
        <v>12.4</v>
      </c>
      <c r="I291" s="182">
        <f t="shared" si="42"/>
        <v>0</v>
      </c>
      <c r="J291" s="166">
        <v>0.0002</v>
      </c>
      <c r="K291" s="165">
        <f t="shared" si="43"/>
        <v>0</v>
      </c>
      <c r="L291" s="166">
        <v>0</v>
      </c>
      <c r="M291" s="165">
        <f t="shared" si="44"/>
        <v>0</v>
      </c>
      <c r="N291" s="167">
        <v>21</v>
      </c>
      <c r="O291" s="168">
        <v>16</v>
      </c>
      <c r="P291" s="4" t="s">
        <v>123</v>
      </c>
      <c r="Q291" s="216">
        <f t="shared" si="45"/>
        <v>0</v>
      </c>
      <c r="U291" s="215"/>
    </row>
    <row r="292" spans="1:21" s="4" customFormat="1" ht="22.5" customHeight="1" hidden="1">
      <c r="A292" s="179">
        <v>261</v>
      </c>
      <c r="B292" s="179" t="s">
        <v>118</v>
      </c>
      <c r="C292" s="179" t="s">
        <v>648</v>
      </c>
      <c r="D292" s="180" t="s">
        <v>676</v>
      </c>
      <c r="E292" s="173" t="s">
        <v>677</v>
      </c>
      <c r="F292" s="179" t="s">
        <v>122</v>
      </c>
      <c r="G292" s="224"/>
      <c r="H292" s="225">
        <v>13</v>
      </c>
      <c r="I292" s="182">
        <f t="shared" si="42"/>
        <v>0</v>
      </c>
      <c r="J292" s="166">
        <v>0.0002</v>
      </c>
      <c r="K292" s="165">
        <f t="shared" si="43"/>
        <v>0</v>
      </c>
      <c r="L292" s="166">
        <v>0</v>
      </c>
      <c r="M292" s="165">
        <f t="shared" si="44"/>
        <v>0</v>
      </c>
      <c r="N292" s="167">
        <v>21</v>
      </c>
      <c r="O292" s="168">
        <v>16</v>
      </c>
      <c r="P292" s="4" t="s">
        <v>123</v>
      </c>
      <c r="Q292" s="216">
        <f t="shared" si="45"/>
        <v>0</v>
      </c>
      <c r="U292" s="215"/>
    </row>
    <row r="293" spans="1:21" s="4" customFormat="1" ht="22.5" customHeight="1" hidden="1">
      <c r="A293" s="179">
        <v>262</v>
      </c>
      <c r="B293" s="179" t="s">
        <v>118</v>
      </c>
      <c r="C293" s="179" t="s">
        <v>648</v>
      </c>
      <c r="D293" s="180" t="s">
        <v>678</v>
      </c>
      <c r="E293" s="173" t="s">
        <v>679</v>
      </c>
      <c r="F293" s="179" t="s">
        <v>122</v>
      </c>
      <c r="G293" s="224"/>
      <c r="H293" s="225">
        <v>17.8</v>
      </c>
      <c r="I293" s="182">
        <f t="shared" si="42"/>
        <v>0</v>
      </c>
      <c r="J293" s="166">
        <v>0.00021</v>
      </c>
      <c r="K293" s="165">
        <f t="shared" si="43"/>
        <v>0</v>
      </c>
      <c r="L293" s="166">
        <v>0</v>
      </c>
      <c r="M293" s="165">
        <f t="shared" si="44"/>
        <v>0</v>
      </c>
      <c r="N293" s="167">
        <v>21</v>
      </c>
      <c r="O293" s="168">
        <v>16</v>
      </c>
      <c r="P293" s="4" t="s">
        <v>123</v>
      </c>
      <c r="Q293" s="216">
        <f t="shared" si="45"/>
        <v>0</v>
      </c>
      <c r="U293" s="215"/>
    </row>
    <row r="294" spans="1:21" s="4" customFormat="1" ht="22.5" customHeight="1" hidden="1">
      <c r="A294" s="179">
        <v>263</v>
      </c>
      <c r="B294" s="179" t="s">
        <v>118</v>
      </c>
      <c r="C294" s="179" t="s">
        <v>648</v>
      </c>
      <c r="D294" s="180" t="s">
        <v>680</v>
      </c>
      <c r="E294" s="173" t="s">
        <v>681</v>
      </c>
      <c r="F294" s="179" t="s">
        <v>122</v>
      </c>
      <c r="G294" s="224"/>
      <c r="H294" s="225">
        <v>18.4</v>
      </c>
      <c r="I294" s="182">
        <f t="shared" si="42"/>
        <v>0</v>
      </c>
      <c r="J294" s="166">
        <v>0.00021</v>
      </c>
      <c r="K294" s="165">
        <f t="shared" si="43"/>
        <v>0</v>
      </c>
      <c r="L294" s="166">
        <v>0</v>
      </c>
      <c r="M294" s="165">
        <f t="shared" si="44"/>
        <v>0</v>
      </c>
      <c r="N294" s="167">
        <v>21</v>
      </c>
      <c r="O294" s="168">
        <v>16</v>
      </c>
      <c r="P294" s="4" t="s">
        <v>123</v>
      </c>
      <c r="Q294" s="216">
        <f t="shared" si="45"/>
        <v>0</v>
      </c>
      <c r="U294" s="215"/>
    </row>
    <row r="295" spans="1:21" s="4" customFormat="1" ht="11.25" customHeight="1" hidden="1">
      <c r="A295" s="179">
        <v>61</v>
      </c>
      <c r="B295" s="179" t="s">
        <v>118</v>
      </c>
      <c r="C295" s="179" t="s">
        <v>648</v>
      </c>
      <c r="D295" s="180" t="s">
        <v>682</v>
      </c>
      <c r="E295" s="173" t="s">
        <v>683</v>
      </c>
      <c r="F295" s="179" t="s">
        <v>122</v>
      </c>
      <c r="G295" s="224"/>
      <c r="H295" s="225">
        <v>19.4</v>
      </c>
      <c r="I295" s="182">
        <f t="shared" si="42"/>
        <v>0</v>
      </c>
      <c r="J295" s="166">
        <v>0.0002</v>
      </c>
      <c r="K295" s="165">
        <f t="shared" si="43"/>
        <v>0</v>
      </c>
      <c r="L295" s="166">
        <v>0</v>
      </c>
      <c r="M295" s="165">
        <f t="shared" si="44"/>
        <v>0</v>
      </c>
      <c r="N295" s="167">
        <v>21</v>
      </c>
      <c r="O295" s="168">
        <v>16</v>
      </c>
      <c r="P295" s="4" t="s">
        <v>123</v>
      </c>
      <c r="Q295" s="216">
        <f t="shared" si="45"/>
        <v>0</v>
      </c>
      <c r="U295" s="215"/>
    </row>
    <row r="296" spans="1:21" s="4" customFormat="1" ht="11.25" customHeight="1" hidden="1">
      <c r="A296" s="179">
        <v>265</v>
      </c>
      <c r="B296" s="179" t="s">
        <v>118</v>
      </c>
      <c r="C296" s="179" t="s">
        <v>648</v>
      </c>
      <c r="D296" s="180" t="s">
        <v>684</v>
      </c>
      <c r="E296" s="173" t="s">
        <v>685</v>
      </c>
      <c r="F296" s="179" t="s">
        <v>122</v>
      </c>
      <c r="G296" s="224"/>
      <c r="H296" s="225">
        <v>20</v>
      </c>
      <c r="I296" s="182">
        <f t="shared" si="42"/>
        <v>0</v>
      </c>
      <c r="J296" s="166">
        <v>0.0002</v>
      </c>
      <c r="K296" s="165">
        <f t="shared" si="43"/>
        <v>0</v>
      </c>
      <c r="L296" s="166">
        <v>0</v>
      </c>
      <c r="M296" s="165">
        <f t="shared" si="44"/>
        <v>0</v>
      </c>
      <c r="N296" s="167">
        <v>21</v>
      </c>
      <c r="O296" s="168">
        <v>16</v>
      </c>
      <c r="P296" s="4" t="s">
        <v>123</v>
      </c>
      <c r="Q296" s="216">
        <f t="shared" si="45"/>
        <v>0</v>
      </c>
      <c r="U296" s="215"/>
    </row>
    <row r="297" spans="1:21" s="4" customFormat="1" ht="22.5" customHeight="1" hidden="1">
      <c r="A297" s="179">
        <v>266</v>
      </c>
      <c r="B297" s="179" t="s">
        <v>118</v>
      </c>
      <c r="C297" s="179" t="s">
        <v>648</v>
      </c>
      <c r="D297" s="180" t="s">
        <v>686</v>
      </c>
      <c r="E297" s="173" t="s">
        <v>687</v>
      </c>
      <c r="F297" s="179" t="s">
        <v>122</v>
      </c>
      <c r="G297" s="224"/>
      <c r="H297" s="225">
        <v>8.14</v>
      </c>
      <c r="I297" s="182">
        <f t="shared" si="42"/>
        <v>0</v>
      </c>
      <c r="J297" s="166">
        <v>1E-05</v>
      </c>
      <c r="K297" s="165">
        <f t="shared" si="43"/>
        <v>0</v>
      </c>
      <c r="L297" s="166">
        <v>0</v>
      </c>
      <c r="M297" s="165">
        <f t="shared" si="44"/>
        <v>0</v>
      </c>
      <c r="N297" s="167">
        <v>21</v>
      </c>
      <c r="O297" s="168">
        <v>16</v>
      </c>
      <c r="P297" s="4" t="s">
        <v>123</v>
      </c>
      <c r="Q297" s="216">
        <f t="shared" si="45"/>
        <v>0</v>
      </c>
      <c r="U297" s="215"/>
    </row>
    <row r="298" spans="1:21" s="4" customFormat="1" ht="11.25" customHeight="1" hidden="1">
      <c r="A298" s="179">
        <v>267</v>
      </c>
      <c r="B298" s="179" t="s">
        <v>118</v>
      </c>
      <c r="C298" s="179" t="s">
        <v>596</v>
      </c>
      <c r="D298" s="180" t="s">
        <v>688</v>
      </c>
      <c r="E298" s="173" t="s">
        <v>689</v>
      </c>
      <c r="F298" s="179" t="s">
        <v>225</v>
      </c>
      <c r="G298" s="224"/>
      <c r="H298" s="225">
        <v>4.16</v>
      </c>
      <c r="I298" s="182">
        <f t="shared" si="42"/>
        <v>0</v>
      </c>
      <c r="J298" s="166">
        <v>0</v>
      </c>
      <c r="K298" s="165">
        <f t="shared" si="43"/>
        <v>0</v>
      </c>
      <c r="L298" s="166">
        <v>0.00019</v>
      </c>
      <c r="M298" s="165">
        <f t="shared" si="44"/>
        <v>0</v>
      </c>
      <c r="N298" s="167">
        <v>21</v>
      </c>
      <c r="O298" s="168">
        <v>16</v>
      </c>
      <c r="P298" s="4" t="s">
        <v>123</v>
      </c>
      <c r="Q298" s="216">
        <f t="shared" si="45"/>
        <v>0</v>
      </c>
      <c r="U298" s="215"/>
    </row>
    <row r="299" spans="1:21" s="4" customFormat="1" ht="22.5" customHeight="1" hidden="1">
      <c r="A299" s="179">
        <v>62</v>
      </c>
      <c r="B299" s="179" t="s">
        <v>118</v>
      </c>
      <c r="C299" s="179" t="s">
        <v>648</v>
      </c>
      <c r="D299" s="180" t="s">
        <v>690</v>
      </c>
      <c r="E299" s="173" t="s">
        <v>691</v>
      </c>
      <c r="F299" s="179" t="s">
        <v>122</v>
      </c>
      <c r="G299" s="224"/>
      <c r="H299" s="225">
        <v>14.3</v>
      </c>
      <c r="I299" s="182">
        <f t="shared" si="42"/>
        <v>0</v>
      </c>
      <c r="J299" s="166">
        <v>2E-05</v>
      </c>
      <c r="K299" s="165">
        <f t="shared" si="43"/>
        <v>0</v>
      </c>
      <c r="L299" s="166">
        <v>0</v>
      </c>
      <c r="M299" s="165">
        <f t="shared" si="44"/>
        <v>0</v>
      </c>
      <c r="N299" s="167">
        <v>21</v>
      </c>
      <c r="O299" s="168">
        <v>16</v>
      </c>
      <c r="P299" s="4" t="s">
        <v>123</v>
      </c>
      <c r="Q299" s="216">
        <f t="shared" si="45"/>
        <v>0</v>
      </c>
      <c r="U299" s="215"/>
    </row>
    <row r="300" spans="1:21" s="4" customFormat="1" ht="11.25" customHeight="1" hidden="1">
      <c r="A300" s="179">
        <v>269</v>
      </c>
      <c r="B300" s="179" t="s">
        <v>118</v>
      </c>
      <c r="C300" s="179" t="s">
        <v>501</v>
      </c>
      <c r="D300" s="180" t="s">
        <v>692</v>
      </c>
      <c r="E300" s="173" t="s">
        <v>693</v>
      </c>
      <c r="F300" s="179" t="s">
        <v>122</v>
      </c>
      <c r="G300" s="224"/>
      <c r="H300" s="225">
        <v>364</v>
      </c>
      <c r="I300" s="182">
        <f t="shared" si="42"/>
        <v>0</v>
      </c>
      <c r="J300" s="166">
        <v>0.015</v>
      </c>
      <c r="K300" s="165">
        <f t="shared" si="43"/>
        <v>0</v>
      </c>
      <c r="L300" s="166">
        <v>0</v>
      </c>
      <c r="M300" s="165">
        <f t="shared" si="44"/>
        <v>0</v>
      </c>
      <c r="N300" s="167">
        <v>21</v>
      </c>
      <c r="O300" s="168">
        <v>16</v>
      </c>
      <c r="P300" s="4" t="s">
        <v>123</v>
      </c>
      <c r="Q300" s="216">
        <f t="shared" si="45"/>
        <v>0</v>
      </c>
      <c r="U300" s="215"/>
    </row>
    <row r="301" spans="1:21" s="4" customFormat="1" ht="11.25" customHeight="1" hidden="1">
      <c r="A301" s="179">
        <v>63</v>
      </c>
      <c r="B301" s="179" t="s">
        <v>118</v>
      </c>
      <c r="C301" s="179" t="s">
        <v>648</v>
      </c>
      <c r="D301" s="180" t="s">
        <v>694</v>
      </c>
      <c r="E301" s="173" t="s">
        <v>695</v>
      </c>
      <c r="F301" s="179" t="s">
        <v>122</v>
      </c>
      <c r="G301" s="224"/>
      <c r="H301" s="225">
        <v>11.2</v>
      </c>
      <c r="I301" s="182">
        <f t="shared" si="42"/>
        <v>0</v>
      </c>
      <c r="J301" s="166">
        <v>1E-05</v>
      </c>
      <c r="K301" s="165">
        <f t="shared" si="43"/>
        <v>0</v>
      </c>
      <c r="L301" s="166">
        <v>0</v>
      </c>
      <c r="M301" s="165">
        <f t="shared" si="44"/>
        <v>0</v>
      </c>
      <c r="N301" s="167">
        <v>21</v>
      </c>
      <c r="O301" s="168">
        <v>16</v>
      </c>
      <c r="P301" s="4" t="s">
        <v>123</v>
      </c>
      <c r="Q301" s="216">
        <f t="shared" si="45"/>
        <v>0</v>
      </c>
      <c r="U301" s="215"/>
    </row>
    <row r="302" spans="1:21" s="4" customFormat="1" ht="11.25" customHeight="1" hidden="1">
      <c r="A302" s="179">
        <v>64</v>
      </c>
      <c r="B302" s="179" t="s">
        <v>118</v>
      </c>
      <c r="C302" s="179" t="s">
        <v>648</v>
      </c>
      <c r="D302" s="180" t="s">
        <v>696</v>
      </c>
      <c r="E302" s="173" t="s">
        <v>697</v>
      </c>
      <c r="F302" s="179" t="s">
        <v>122</v>
      </c>
      <c r="G302" s="224"/>
      <c r="H302" s="225">
        <v>2.1</v>
      </c>
      <c r="I302" s="182">
        <f t="shared" si="42"/>
        <v>0</v>
      </c>
      <c r="J302" s="166">
        <v>1E-05</v>
      </c>
      <c r="K302" s="165">
        <f t="shared" si="43"/>
        <v>0</v>
      </c>
      <c r="L302" s="166">
        <v>0</v>
      </c>
      <c r="M302" s="165">
        <f t="shared" si="44"/>
        <v>0</v>
      </c>
      <c r="N302" s="167">
        <v>21</v>
      </c>
      <c r="O302" s="168">
        <v>16</v>
      </c>
      <c r="P302" s="4" t="s">
        <v>123</v>
      </c>
      <c r="Q302" s="216">
        <f t="shared" si="45"/>
        <v>0</v>
      </c>
      <c r="U302" s="215"/>
    </row>
    <row r="303" spans="1:21" s="4" customFormat="1" ht="11.25" customHeight="1" hidden="1">
      <c r="A303" s="179">
        <v>272</v>
      </c>
      <c r="B303" s="179" t="s">
        <v>118</v>
      </c>
      <c r="C303" s="179" t="s">
        <v>648</v>
      </c>
      <c r="D303" s="180" t="s">
        <v>698</v>
      </c>
      <c r="E303" s="173" t="s">
        <v>699</v>
      </c>
      <c r="F303" s="179" t="s">
        <v>122</v>
      </c>
      <c r="G303" s="224"/>
      <c r="H303" s="225">
        <v>2.48</v>
      </c>
      <c r="I303" s="182">
        <f t="shared" si="42"/>
        <v>0</v>
      </c>
      <c r="J303" s="166">
        <v>1E-05</v>
      </c>
      <c r="K303" s="165">
        <f t="shared" si="43"/>
        <v>0</v>
      </c>
      <c r="L303" s="166">
        <v>0</v>
      </c>
      <c r="M303" s="165">
        <f t="shared" si="44"/>
        <v>0</v>
      </c>
      <c r="N303" s="167">
        <v>21</v>
      </c>
      <c r="O303" s="168">
        <v>16</v>
      </c>
      <c r="P303" s="4" t="s">
        <v>123</v>
      </c>
      <c r="Q303" s="216">
        <f t="shared" si="45"/>
        <v>0</v>
      </c>
      <c r="U303" s="215"/>
    </row>
    <row r="304" spans="1:21" s="4" customFormat="1" ht="22.5" customHeight="1" hidden="1">
      <c r="A304" s="179">
        <v>273</v>
      </c>
      <c r="B304" s="179" t="s">
        <v>118</v>
      </c>
      <c r="C304" s="179" t="s">
        <v>648</v>
      </c>
      <c r="D304" s="180" t="s">
        <v>700</v>
      </c>
      <c r="E304" s="173" t="s">
        <v>701</v>
      </c>
      <c r="F304" s="179" t="s">
        <v>122</v>
      </c>
      <c r="G304" s="224"/>
      <c r="H304" s="225">
        <v>60.7</v>
      </c>
      <c r="I304" s="182">
        <f t="shared" si="42"/>
        <v>0</v>
      </c>
      <c r="J304" s="166">
        <v>0.00026</v>
      </c>
      <c r="K304" s="165">
        <f t="shared" si="43"/>
        <v>0</v>
      </c>
      <c r="L304" s="166">
        <v>0</v>
      </c>
      <c r="M304" s="165">
        <f t="shared" si="44"/>
        <v>0</v>
      </c>
      <c r="N304" s="167">
        <v>21</v>
      </c>
      <c r="O304" s="168">
        <v>16</v>
      </c>
      <c r="P304" s="4" t="s">
        <v>123</v>
      </c>
      <c r="Q304" s="216">
        <f t="shared" si="45"/>
        <v>0</v>
      </c>
      <c r="U304" s="215"/>
    </row>
    <row r="305" spans="1:21" s="4" customFormat="1" ht="22.5" customHeight="1" hidden="1">
      <c r="A305" s="179">
        <v>274</v>
      </c>
      <c r="B305" s="179" t="s">
        <v>118</v>
      </c>
      <c r="C305" s="179" t="s">
        <v>648</v>
      </c>
      <c r="D305" s="180" t="s">
        <v>702</v>
      </c>
      <c r="E305" s="173" t="s">
        <v>703</v>
      </c>
      <c r="F305" s="179" t="s">
        <v>122</v>
      </c>
      <c r="G305" s="224"/>
      <c r="H305" s="225">
        <v>62.9</v>
      </c>
      <c r="I305" s="182">
        <f t="shared" si="42"/>
        <v>0</v>
      </c>
      <c r="J305" s="166">
        <v>0.00026</v>
      </c>
      <c r="K305" s="165">
        <f t="shared" si="43"/>
        <v>0</v>
      </c>
      <c r="L305" s="166">
        <v>0</v>
      </c>
      <c r="M305" s="165">
        <f t="shared" si="44"/>
        <v>0</v>
      </c>
      <c r="N305" s="167">
        <v>21</v>
      </c>
      <c r="O305" s="168">
        <v>16</v>
      </c>
      <c r="P305" s="4" t="s">
        <v>123</v>
      </c>
      <c r="Q305" s="216">
        <f t="shared" si="45"/>
        <v>0</v>
      </c>
      <c r="U305" s="215"/>
    </row>
    <row r="306" spans="1:21" s="4" customFormat="1" ht="22.5" customHeight="1" hidden="1">
      <c r="A306" s="179">
        <v>275</v>
      </c>
      <c r="B306" s="179" t="s">
        <v>118</v>
      </c>
      <c r="C306" s="179" t="s">
        <v>648</v>
      </c>
      <c r="D306" s="180" t="s">
        <v>704</v>
      </c>
      <c r="E306" s="173" t="s">
        <v>705</v>
      </c>
      <c r="F306" s="179" t="s">
        <v>122</v>
      </c>
      <c r="G306" s="224"/>
      <c r="H306" s="225">
        <v>50.6</v>
      </c>
      <c r="I306" s="182">
        <f t="shared" si="42"/>
        <v>0</v>
      </c>
      <c r="J306" s="166">
        <v>0.00029</v>
      </c>
      <c r="K306" s="165">
        <f t="shared" si="43"/>
        <v>0</v>
      </c>
      <c r="L306" s="166">
        <v>0</v>
      </c>
      <c r="M306" s="165">
        <f t="shared" si="44"/>
        <v>0</v>
      </c>
      <c r="N306" s="167">
        <v>21</v>
      </c>
      <c r="O306" s="168">
        <v>16</v>
      </c>
      <c r="P306" s="4" t="s">
        <v>123</v>
      </c>
      <c r="Q306" s="216">
        <f t="shared" si="45"/>
        <v>0</v>
      </c>
      <c r="U306" s="215"/>
    </row>
    <row r="307" spans="1:21" s="4" customFormat="1" ht="22.5" customHeight="1" hidden="1">
      <c r="A307" s="179">
        <v>276</v>
      </c>
      <c r="B307" s="179" t="s">
        <v>118</v>
      </c>
      <c r="C307" s="179" t="s">
        <v>648</v>
      </c>
      <c r="D307" s="180" t="s">
        <v>706</v>
      </c>
      <c r="E307" s="173" t="s">
        <v>707</v>
      </c>
      <c r="F307" s="179" t="s">
        <v>122</v>
      </c>
      <c r="G307" s="224"/>
      <c r="H307" s="225">
        <v>53.1</v>
      </c>
      <c r="I307" s="182">
        <f t="shared" si="42"/>
        <v>0</v>
      </c>
      <c r="J307" s="166">
        <v>0.00029</v>
      </c>
      <c r="K307" s="165">
        <f t="shared" si="43"/>
        <v>0</v>
      </c>
      <c r="L307" s="166">
        <v>0</v>
      </c>
      <c r="M307" s="165">
        <f t="shared" si="44"/>
        <v>0</v>
      </c>
      <c r="N307" s="167">
        <v>21</v>
      </c>
      <c r="O307" s="168">
        <v>16</v>
      </c>
      <c r="P307" s="4" t="s">
        <v>123</v>
      </c>
      <c r="Q307" s="216">
        <f t="shared" si="45"/>
        <v>0</v>
      </c>
      <c r="U307" s="215"/>
    </row>
    <row r="308" spans="1:21" s="4" customFormat="1" ht="22.5" customHeight="1" hidden="1">
      <c r="A308" s="179">
        <v>277</v>
      </c>
      <c r="B308" s="179" t="s">
        <v>118</v>
      </c>
      <c r="C308" s="179" t="s">
        <v>648</v>
      </c>
      <c r="D308" s="180" t="s">
        <v>708</v>
      </c>
      <c r="E308" s="173" t="s">
        <v>709</v>
      </c>
      <c r="F308" s="179" t="s">
        <v>122</v>
      </c>
      <c r="G308" s="224"/>
      <c r="H308" s="225">
        <v>45.4</v>
      </c>
      <c r="I308" s="182">
        <f t="shared" si="42"/>
        <v>0</v>
      </c>
      <c r="J308" s="166">
        <v>0.00027</v>
      </c>
      <c r="K308" s="165">
        <f t="shared" si="43"/>
        <v>0</v>
      </c>
      <c r="L308" s="166">
        <v>0</v>
      </c>
      <c r="M308" s="165">
        <f t="shared" si="44"/>
        <v>0</v>
      </c>
      <c r="N308" s="167">
        <v>21</v>
      </c>
      <c r="O308" s="168">
        <v>16</v>
      </c>
      <c r="P308" s="4" t="s">
        <v>123</v>
      </c>
      <c r="Q308" s="216">
        <f t="shared" si="45"/>
        <v>0</v>
      </c>
      <c r="U308" s="215"/>
    </row>
    <row r="309" spans="1:21" s="4" customFormat="1" ht="11.25" customHeight="1" hidden="1">
      <c r="A309" s="179">
        <v>278</v>
      </c>
      <c r="B309" s="179" t="s">
        <v>118</v>
      </c>
      <c r="C309" s="179" t="s">
        <v>182</v>
      </c>
      <c r="D309" s="180" t="s">
        <v>710</v>
      </c>
      <c r="E309" s="173" t="s">
        <v>711</v>
      </c>
      <c r="F309" s="179" t="s">
        <v>225</v>
      </c>
      <c r="G309" s="224"/>
      <c r="H309" s="225">
        <v>90.3</v>
      </c>
      <c r="I309" s="182">
        <f t="shared" si="42"/>
        <v>0</v>
      </c>
      <c r="J309" s="166">
        <v>0</v>
      </c>
      <c r="K309" s="165">
        <f t="shared" si="43"/>
        <v>0</v>
      </c>
      <c r="L309" s="166">
        <v>0.019</v>
      </c>
      <c r="M309" s="165">
        <f t="shared" si="44"/>
        <v>0</v>
      </c>
      <c r="N309" s="167">
        <v>21</v>
      </c>
      <c r="O309" s="168">
        <v>4</v>
      </c>
      <c r="P309" s="4" t="s">
        <v>123</v>
      </c>
      <c r="Q309" s="216">
        <f t="shared" si="45"/>
        <v>0</v>
      </c>
      <c r="U309" s="215"/>
    </row>
    <row r="310" spans="1:21" s="4" customFormat="1" ht="22.5" customHeight="1" hidden="1">
      <c r="A310" s="179">
        <v>279</v>
      </c>
      <c r="B310" s="179" t="s">
        <v>118</v>
      </c>
      <c r="C310" s="179" t="s">
        <v>648</v>
      </c>
      <c r="D310" s="180" t="s">
        <v>712</v>
      </c>
      <c r="E310" s="173" t="s">
        <v>713</v>
      </c>
      <c r="F310" s="179" t="s">
        <v>122</v>
      </c>
      <c r="G310" s="224"/>
      <c r="H310" s="225">
        <v>47.3</v>
      </c>
      <c r="I310" s="182">
        <f t="shared" si="42"/>
        <v>0</v>
      </c>
      <c r="J310" s="166">
        <v>0.00027</v>
      </c>
      <c r="K310" s="165">
        <f t="shared" si="43"/>
        <v>0</v>
      </c>
      <c r="L310" s="166">
        <v>0</v>
      </c>
      <c r="M310" s="165">
        <f t="shared" si="44"/>
        <v>0</v>
      </c>
      <c r="N310" s="167">
        <v>21</v>
      </c>
      <c r="O310" s="168">
        <v>16</v>
      </c>
      <c r="P310" s="4" t="s">
        <v>123</v>
      </c>
      <c r="Q310" s="216">
        <f t="shared" si="45"/>
        <v>0</v>
      </c>
      <c r="U310" s="215"/>
    </row>
    <row r="311" spans="1:21" s="4" customFormat="1" ht="22.5" customHeight="1" hidden="1">
      <c r="A311" s="179">
        <v>280</v>
      </c>
      <c r="B311" s="179" t="s">
        <v>118</v>
      </c>
      <c r="C311" s="179" t="s">
        <v>648</v>
      </c>
      <c r="D311" s="180" t="s">
        <v>714</v>
      </c>
      <c r="E311" s="173" t="s">
        <v>715</v>
      </c>
      <c r="F311" s="179" t="s">
        <v>122</v>
      </c>
      <c r="G311" s="224"/>
      <c r="H311" s="225">
        <v>40.1</v>
      </c>
      <c r="I311" s="182">
        <f t="shared" si="42"/>
        <v>0</v>
      </c>
      <c r="J311" s="166">
        <v>0.00032</v>
      </c>
      <c r="K311" s="165">
        <f t="shared" si="43"/>
        <v>0</v>
      </c>
      <c r="L311" s="166">
        <v>0</v>
      </c>
      <c r="M311" s="165">
        <f t="shared" si="44"/>
        <v>0</v>
      </c>
      <c r="N311" s="167">
        <v>21</v>
      </c>
      <c r="O311" s="168">
        <v>16</v>
      </c>
      <c r="P311" s="4" t="s">
        <v>123</v>
      </c>
      <c r="Q311" s="216">
        <f t="shared" si="45"/>
        <v>0</v>
      </c>
      <c r="U311" s="215"/>
    </row>
    <row r="312" spans="1:21" s="4" customFormat="1" ht="11.25" customHeight="1" hidden="1">
      <c r="A312" s="179">
        <v>281</v>
      </c>
      <c r="B312" s="179" t="s">
        <v>118</v>
      </c>
      <c r="C312" s="179" t="s">
        <v>429</v>
      </c>
      <c r="D312" s="180" t="s">
        <v>716</v>
      </c>
      <c r="E312" s="173" t="s">
        <v>717</v>
      </c>
      <c r="F312" s="179" t="s">
        <v>122</v>
      </c>
      <c r="G312" s="224"/>
      <c r="H312" s="225">
        <v>54.8</v>
      </c>
      <c r="I312" s="182">
        <f t="shared" si="42"/>
        <v>0</v>
      </c>
      <c r="J312" s="166">
        <v>2E-05</v>
      </c>
      <c r="K312" s="165">
        <f t="shared" si="43"/>
        <v>0</v>
      </c>
      <c r="L312" s="166">
        <v>0</v>
      </c>
      <c r="M312" s="165">
        <f t="shared" si="44"/>
        <v>0</v>
      </c>
      <c r="N312" s="167">
        <v>21</v>
      </c>
      <c r="O312" s="168">
        <v>16</v>
      </c>
      <c r="P312" s="4" t="s">
        <v>123</v>
      </c>
      <c r="Q312" s="216">
        <f t="shared" si="45"/>
        <v>0</v>
      </c>
      <c r="U312" s="215"/>
    </row>
    <row r="313" spans="1:21" s="4" customFormat="1" ht="22.5" customHeight="1" hidden="1">
      <c r="A313" s="179">
        <v>282</v>
      </c>
      <c r="B313" s="179" t="s">
        <v>118</v>
      </c>
      <c r="C313" s="179" t="s">
        <v>648</v>
      </c>
      <c r="D313" s="180" t="s">
        <v>718</v>
      </c>
      <c r="E313" s="173" t="s">
        <v>719</v>
      </c>
      <c r="F313" s="179" t="s">
        <v>122</v>
      </c>
      <c r="G313" s="224"/>
      <c r="H313" s="225">
        <v>42</v>
      </c>
      <c r="I313" s="182">
        <f t="shared" si="42"/>
        <v>0</v>
      </c>
      <c r="J313" s="166">
        <v>0.00032</v>
      </c>
      <c r="K313" s="165">
        <f t="shared" si="43"/>
        <v>0</v>
      </c>
      <c r="L313" s="166">
        <v>0</v>
      </c>
      <c r="M313" s="165">
        <f t="shared" si="44"/>
        <v>0</v>
      </c>
      <c r="N313" s="167">
        <v>21</v>
      </c>
      <c r="O313" s="168">
        <v>16</v>
      </c>
      <c r="P313" s="4" t="s">
        <v>123</v>
      </c>
      <c r="Q313" s="216">
        <f t="shared" si="45"/>
        <v>0</v>
      </c>
      <c r="U313" s="215"/>
    </row>
    <row r="314" spans="1:21" s="4" customFormat="1" ht="22.5" customHeight="1" hidden="1">
      <c r="A314" s="179">
        <v>65</v>
      </c>
      <c r="B314" s="179" t="s">
        <v>118</v>
      </c>
      <c r="C314" s="179" t="s">
        <v>648</v>
      </c>
      <c r="D314" s="180" t="s">
        <v>720</v>
      </c>
      <c r="E314" s="173" t="s">
        <v>721</v>
      </c>
      <c r="F314" s="179" t="s">
        <v>122</v>
      </c>
      <c r="G314" s="224"/>
      <c r="H314" s="225">
        <v>31.5</v>
      </c>
      <c r="I314" s="182">
        <f t="shared" si="42"/>
        <v>0</v>
      </c>
      <c r="J314" s="166">
        <v>0.00029</v>
      </c>
      <c r="K314" s="165">
        <f t="shared" si="43"/>
        <v>0</v>
      </c>
      <c r="L314" s="166">
        <v>0</v>
      </c>
      <c r="M314" s="165">
        <f t="shared" si="44"/>
        <v>0</v>
      </c>
      <c r="N314" s="167">
        <v>21</v>
      </c>
      <c r="O314" s="168">
        <v>16</v>
      </c>
      <c r="P314" s="4" t="s">
        <v>123</v>
      </c>
      <c r="Q314" s="216">
        <f t="shared" si="45"/>
        <v>0</v>
      </c>
      <c r="U314" s="215"/>
    </row>
    <row r="315" spans="1:21" s="4" customFormat="1" ht="22.5" customHeight="1" hidden="1">
      <c r="A315" s="191">
        <v>284</v>
      </c>
      <c r="B315" s="191" t="s">
        <v>118</v>
      </c>
      <c r="C315" s="191" t="s">
        <v>648</v>
      </c>
      <c r="D315" s="192" t="s">
        <v>722</v>
      </c>
      <c r="E315" s="193" t="s">
        <v>723</v>
      </c>
      <c r="F315" s="191" t="s">
        <v>122</v>
      </c>
      <c r="G315" s="227">
        <v>0</v>
      </c>
      <c r="H315" s="228">
        <v>32.7</v>
      </c>
      <c r="I315" s="194">
        <f t="shared" si="42"/>
        <v>0</v>
      </c>
      <c r="J315" s="166">
        <v>0.00029</v>
      </c>
      <c r="K315" s="165">
        <f t="shared" si="43"/>
        <v>0</v>
      </c>
      <c r="L315" s="166">
        <v>0</v>
      </c>
      <c r="M315" s="165">
        <f t="shared" si="44"/>
        <v>0</v>
      </c>
      <c r="N315" s="167">
        <v>21</v>
      </c>
      <c r="O315" s="168">
        <v>16</v>
      </c>
      <c r="P315" s="4" t="s">
        <v>123</v>
      </c>
      <c r="Q315" s="216">
        <f t="shared" si="45"/>
        <v>0</v>
      </c>
      <c r="U315" s="215"/>
    </row>
    <row r="316" spans="1:21" s="4" customFormat="1" ht="22.5" customHeight="1" hidden="1">
      <c r="A316" s="191">
        <v>285</v>
      </c>
      <c r="B316" s="191" t="s">
        <v>118</v>
      </c>
      <c r="C316" s="191" t="s">
        <v>648</v>
      </c>
      <c r="D316" s="192" t="s">
        <v>724</v>
      </c>
      <c r="E316" s="193" t="s">
        <v>725</v>
      </c>
      <c r="F316" s="191" t="s">
        <v>122</v>
      </c>
      <c r="G316" s="227">
        <v>0</v>
      </c>
      <c r="H316" s="228">
        <v>25</v>
      </c>
      <c r="I316" s="194">
        <f t="shared" si="42"/>
        <v>0</v>
      </c>
      <c r="J316" s="166">
        <v>0.0002</v>
      </c>
      <c r="K316" s="165">
        <f t="shared" si="43"/>
        <v>0</v>
      </c>
      <c r="L316" s="166">
        <v>0</v>
      </c>
      <c r="M316" s="165">
        <f t="shared" si="44"/>
        <v>0</v>
      </c>
      <c r="N316" s="167">
        <v>21</v>
      </c>
      <c r="O316" s="168">
        <v>16</v>
      </c>
      <c r="P316" s="4" t="s">
        <v>123</v>
      </c>
      <c r="Q316" s="216">
        <f t="shared" si="45"/>
        <v>0</v>
      </c>
      <c r="U316" s="215"/>
    </row>
    <row r="317" spans="1:21" s="4" customFormat="1" ht="22.5" customHeight="1" hidden="1">
      <c r="A317" s="191">
        <v>286</v>
      </c>
      <c r="B317" s="191" t="s">
        <v>118</v>
      </c>
      <c r="C317" s="191" t="s">
        <v>648</v>
      </c>
      <c r="D317" s="192" t="s">
        <v>726</v>
      </c>
      <c r="E317" s="193" t="s">
        <v>727</v>
      </c>
      <c r="F317" s="191" t="s">
        <v>122</v>
      </c>
      <c r="G317" s="227">
        <v>0</v>
      </c>
      <c r="H317" s="228">
        <v>26.3</v>
      </c>
      <c r="I317" s="194">
        <f t="shared" si="42"/>
        <v>0</v>
      </c>
      <c r="J317" s="166">
        <v>0.0002</v>
      </c>
      <c r="K317" s="165">
        <f t="shared" si="43"/>
        <v>0</v>
      </c>
      <c r="L317" s="166">
        <v>0</v>
      </c>
      <c r="M317" s="165">
        <f t="shared" si="44"/>
        <v>0</v>
      </c>
      <c r="N317" s="167">
        <v>21</v>
      </c>
      <c r="O317" s="168">
        <v>16</v>
      </c>
      <c r="P317" s="4" t="s">
        <v>123</v>
      </c>
      <c r="Q317" s="216">
        <f t="shared" si="45"/>
        <v>0</v>
      </c>
      <c r="U317" s="215"/>
    </row>
    <row r="318" spans="1:21" s="4" customFormat="1" ht="22.5" customHeight="1" hidden="1">
      <c r="A318" s="191">
        <v>287</v>
      </c>
      <c r="B318" s="191" t="s">
        <v>118</v>
      </c>
      <c r="C318" s="191" t="s">
        <v>648</v>
      </c>
      <c r="D318" s="192" t="s">
        <v>728</v>
      </c>
      <c r="E318" s="193" t="s">
        <v>729</v>
      </c>
      <c r="F318" s="191" t="s">
        <v>122</v>
      </c>
      <c r="G318" s="227">
        <v>0</v>
      </c>
      <c r="H318" s="228">
        <v>22.2</v>
      </c>
      <c r="I318" s="194">
        <f t="shared" si="42"/>
        <v>0</v>
      </c>
      <c r="J318" s="166">
        <v>0.00017</v>
      </c>
      <c r="K318" s="165">
        <f t="shared" si="43"/>
        <v>0</v>
      </c>
      <c r="L318" s="166">
        <v>0</v>
      </c>
      <c r="M318" s="165">
        <f t="shared" si="44"/>
        <v>0</v>
      </c>
      <c r="N318" s="167">
        <v>21</v>
      </c>
      <c r="O318" s="168">
        <v>16</v>
      </c>
      <c r="P318" s="4" t="s">
        <v>123</v>
      </c>
      <c r="Q318" s="216">
        <f t="shared" si="45"/>
        <v>0</v>
      </c>
      <c r="U318" s="215"/>
    </row>
    <row r="319" spans="1:21" s="4" customFormat="1" ht="22.5" customHeight="1" hidden="1">
      <c r="A319" s="191">
        <v>288</v>
      </c>
      <c r="B319" s="191" t="s">
        <v>118</v>
      </c>
      <c r="C319" s="191" t="s">
        <v>648</v>
      </c>
      <c r="D319" s="192" t="s">
        <v>730</v>
      </c>
      <c r="E319" s="193" t="s">
        <v>731</v>
      </c>
      <c r="F319" s="191" t="s">
        <v>122</v>
      </c>
      <c r="G319" s="227">
        <v>0</v>
      </c>
      <c r="H319" s="228">
        <v>23.4</v>
      </c>
      <c r="I319" s="194">
        <f>ROUND(G319*N319,2)</f>
        <v>0</v>
      </c>
      <c r="J319" s="166">
        <v>0.00017</v>
      </c>
      <c r="K319" s="165">
        <f t="shared" si="43"/>
        <v>0</v>
      </c>
      <c r="L319" s="166">
        <v>0</v>
      </c>
      <c r="M319" s="165">
        <f t="shared" si="44"/>
        <v>0</v>
      </c>
      <c r="N319" s="167">
        <v>21</v>
      </c>
      <c r="O319" s="168">
        <v>16</v>
      </c>
      <c r="P319" s="4" t="s">
        <v>123</v>
      </c>
      <c r="Q319" s="216">
        <f t="shared" si="45"/>
        <v>0</v>
      </c>
      <c r="U319" s="215"/>
    </row>
    <row r="320" spans="1:21" s="1" customFormat="1" ht="18.75" customHeight="1">
      <c r="A320" s="185"/>
      <c r="B320" s="198"/>
      <c r="C320" s="185"/>
      <c r="D320" s="199" t="s">
        <v>732</v>
      </c>
      <c r="E320" s="185" t="s">
        <v>733</v>
      </c>
      <c r="F320" s="185"/>
      <c r="G320" s="223"/>
      <c r="H320" s="223"/>
      <c r="I320" s="200">
        <f>I321+I338+I364</f>
        <v>0</v>
      </c>
      <c r="K320" s="144" t="e">
        <f>K321+K330+K345+#REF!+#REF!+K390</f>
        <v>#REF!</v>
      </c>
      <c r="M320" s="144" t="e">
        <f>M321+M330+M345+#REF!+#REF!+M390</f>
        <v>#REF!</v>
      </c>
      <c r="P320" s="1" t="s">
        <v>114</v>
      </c>
      <c r="Q320" s="216"/>
      <c r="U320" s="185"/>
    </row>
    <row r="321" spans="1:21" s="4" customFormat="1" ht="18" customHeight="1">
      <c r="A321" s="179"/>
      <c r="B321" s="179"/>
      <c r="C321" s="179"/>
      <c r="D321" s="180"/>
      <c r="E321" s="186" t="s">
        <v>91</v>
      </c>
      <c r="F321" s="179"/>
      <c r="G321" s="224"/>
      <c r="H321" s="225"/>
      <c r="I321" s="195">
        <f>SUM(I322:I337)</f>
        <v>0</v>
      </c>
      <c r="J321" s="166"/>
      <c r="K321" s="165"/>
      <c r="L321" s="166"/>
      <c r="M321" s="165"/>
      <c r="N321" s="167"/>
      <c r="O321" s="168"/>
      <c r="Q321" s="216"/>
      <c r="U321" s="215"/>
    </row>
    <row r="322" spans="1:21" s="4" customFormat="1" ht="12" customHeight="1">
      <c r="A322" s="179">
        <v>1</v>
      </c>
      <c r="B322" s="218" t="s">
        <v>421</v>
      </c>
      <c r="C322" s="218" t="s">
        <v>422</v>
      </c>
      <c r="D322" s="217" t="s">
        <v>734</v>
      </c>
      <c r="E322" s="231" t="s">
        <v>735</v>
      </c>
      <c r="F322" s="179" t="s">
        <v>143</v>
      </c>
      <c r="G322" s="181">
        <v>21</v>
      </c>
      <c r="H322" s="182">
        <v>0</v>
      </c>
      <c r="I322" s="182">
        <f aca="true" t="shared" si="46" ref="I322:I363">ROUND(G322*H322,2)</f>
        <v>0</v>
      </c>
      <c r="J322" s="166"/>
      <c r="K322" s="165"/>
      <c r="L322" s="166"/>
      <c r="M322" s="165"/>
      <c r="N322" s="167">
        <v>21</v>
      </c>
      <c r="O322" s="168"/>
      <c r="Q322" s="216">
        <f t="shared" si="45"/>
        <v>0</v>
      </c>
      <c r="U322" s="215"/>
    </row>
    <row r="323" spans="1:21" s="4" customFormat="1" ht="12" customHeight="1">
      <c r="A323" s="179">
        <v>2</v>
      </c>
      <c r="B323" s="218" t="s">
        <v>118</v>
      </c>
      <c r="C323" s="218">
        <v>742</v>
      </c>
      <c r="D323" s="217" t="s">
        <v>736</v>
      </c>
      <c r="E323" s="231" t="s">
        <v>737</v>
      </c>
      <c r="F323" s="179" t="s">
        <v>143</v>
      </c>
      <c r="G323" s="181">
        <f>G322</f>
        <v>21</v>
      </c>
      <c r="H323" s="182">
        <v>0</v>
      </c>
      <c r="I323" s="182">
        <f t="shared" si="46"/>
        <v>0</v>
      </c>
      <c r="J323" s="166"/>
      <c r="K323" s="165"/>
      <c r="L323" s="166"/>
      <c r="M323" s="165"/>
      <c r="N323" s="167">
        <v>21</v>
      </c>
      <c r="O323" s="168"/>
      <c r="Q323" s="216">
        <f t="shared" si="45"/>
        <v>0</v>
      </c>
      <c r="U323" s="215"/>
    </row>
    <row r="324" spans="1:21" s="4" customFormat="1" ht="12" customHeight="1">
      <c r="A324" s="179">
        <v>3</v>
      </c>
      <c r="B324" s="218" t="s">
        <v>421</v>
      </c>
      <c r="C324" s="218" t="s">
        <v>422</v>
      </c>
      <c r="D324" s="217" t="s">
        <v>738</v>
      </c>
      <c r="E324" s="231" t="s">
        <v>739</v>
      </c>
      <c r="F324" s="179" t="s">
        <v>143</v>
      </c>
      <c r="G324" s="181">
        <v>2</v>
      </c>
      <c r="H324" s="182">
        <v>0</v>
      </c>
      <c r="I324" s="182">
        <f t="shared" si="46"/>
        <v>0</v>
      </c>
      <c r="J324" s="166"/>
      <c r="K324" s="165"/>
      <c r="L324" s="166"/>
      <c r="M324" s="165"/>
      <c r="N324" s="167">
        <v>21</v>
      </c>
      <c r="O324" s="168"/>
      <c r="Q324" s="216">
        <f t="shared" si="45"/>
        <v>0</v>
      </c>
      <c r="U324" s="215"/>
    </row>
    <row r="325" spans="1:21" s="4" customFormat="1" ht="12" customHeight="1">
      <c r="A325" s="179">
        <v>4</v>
      </c>
      <c r="B325" s="218" t="s">
        <v>118</v>
      </c>
      <c r="C325" s="218">
        <v>742</v>
      </c>
      <c r="D325" s="217" t="s">
        <v>740</v>
      </c>
      <c r="E325" s="231" t="s">
        <v>741</v>
      </c>
      <c r="F325" s="179" t="s">
        <v>143</v>
      </c>
      <c r="G325" s="181">
        <f>G324</f>
        <v>2</v>
      </c>
      <c r="H325" s="182">
        <v>0</v>
      </c>
      <c r="I325" s="182">
        <f t="shared" si="46"/>
        <v>0</v>
      </c>
      <c r="J325" s="166"/>
      <c r="K325" s="165"/>
      <c r="L325" s="166"/>
      <c r="M325" s="165"/>
      <c r="N325" s="167">
        <v>21</v>
      </c>
      <c r="O325" s="168"/>
      <c r="Q325" s="216">
        <f t="shared" si="45"/>
        <v>0</v>
      </c>
      <c r="U325" s="215"/>
    </row>
    <row r="326" spans="1:21" s="4" customFormat="1" ht="12" customHeight="1">
      <c r="A326" s="179">
        <v>5</v>
      </c>
      <c r="B326" s="179"/>
      <c r="C326" s="179" t="s">
        <v>422</v>
      </c>
      <c r="D326" s="217" t="s">
        <v>742</v>
      </c>
      <c r="E326" s="231" t="s">
        <v>743</v>
      </c>
      <c r="F326" s="179" t="s">
        <v>143</v>
      </c>
      <c r="G326" s="181">
        <v>8</v>
      </c>
      <c r="H326" s="182">
        <v>0</v>
      </c>
      <c r="I326" s="182">
        <f>ROUND(G326*H326,2)</f>
        <v>0</v>
      </c>
      <c r="J326" s="166"/>
      <c r="K326" s="165"/>
      <c r="L326" s="166"/>
      <c r="M326" s="165"/>
      <c r="N326" s="167">
        <v>21</v>
      </c>
      <c r="O326" s="168"/>
      <c r="Q326" s="216">
        <f t="shared" si="45"/>
        <v>0</v>
      </c>
      <c r="U326" s="215"/>
    </row>
    <row r="327" spans="1:21" s="4" customFormat="1" ht="12" customHeight="1">
      <c r="A327" s="179">
        <v>6</v>
      </c>
      <c r="B327" s="179"/>
      <c r="C327" s="179">
        <v>742</v>
      </c>
      <c r="D327" s="217" t="s">
        <v>744</v>
      </c>
      <c r="E327" s="231" t="s">
        <v>745</v>
      </c>
      <c r="F327" s="179" t="s">
        <v>143</v>
      </c>
      <c r="G327" s="181">
        <f>G326</f>
        <v>8</v>
      </c>
      <c r="H327" s="182">
        <v>0</v>
      </c>
      <c r="I327" s="182">
        <f>ROUND(G327*H327,2)</f>
        <v>0</v>
      </c>
      <c r="J327" s="166"/>
      <c r="K327" s="165"/>
      <c r="L327" s="166"/>
      <c r="M327" s="165"/>
      <c r="N327" s="167">
        <v>21</v>
      </c>
      <c r="O327" s="168"/>
      <c r="Q327" s="216">
        <f t="shared" si="45"/>
        <v>0</v>
      </c>
      <c r="U327" s="215"/>
    </row>
    <row r="328" spans="1:21" s="4" customFormat="1" ht="12" customHeight="1">
      <c r="A328" s="179">
        <v>7</v>
      </c>
      <c r="B328" s="218" t="s">
        <v>421</v>
      </c>
      <c r="C328" s="218" t="s">
        <v>422</v>
      </c>
      <c r="D328" s="217" t="s">
        <v>746</v>
      </c>
      <c r="E328" s="231" t="s">
        <v>747</v>
      </c>
      <c r="F328" s="179" t="s">
        <v>143</v>
      </c>
      <c r="G328" s="181">
        <v>21</v>
      </c>
      <c r="H328" s="182">
        <v>0</v>
      </c>
      <c r="I328" s="182">
        <f t="shared" si="46"/>
        <v>0</v>
      </c>
      <c r="J328" s="166"/>
      <c r="K328" s="165"/>
      <c r="L328" s="166"/>
      <c r="M328" s="165"/>
      <c r="N328" s="167">
        <v>21</v>
      </c>
      <c r="O328" s="168"/>
      <c r="Q328" s="216">
        <f t="shared" si="45"/>
        <v>0</v>
      </c>
      <c r="U328" s="215"/>
    </row>
    <row r="329" spans="1:21" s="4" customFormat="1" ht="12" customHeight="1">
      <c r="A329" s="179">
        <v>8</v>
      </c>
      <c r="B329" s="218" t="s">
        <v>118</v>
      </c>
      <c r="C329" s="218">
        <v>742</v>
      </c>
      <c r="D329" s="217" t="s">
        <v>736</v>
      </c>
      <c r="E329" s="231" t="s">
        <v>737</v>
      </c>
      <c r="F329" s="179" t="s">
        <v>143</v>
      </c>
      <c r="G329" s="181">
        <f>G328</f>
        <v>21</v>
      </c>
      <c r="H329" s="182">
        <v>0</v>
      </c>
      <c r="I329" s="182">
        <f t="shared" si="46"/>
        <v>0</v>
      </c>
      <c r="J329" s="166"/>
      <c r="K329" s="165"/>
      <c r="L329" s="166"/>
      <c r="M329" s="165"/>
      <c r="N329" s="167">
        <v>21</v>
      </c>
      <c r="O329" s="168"/>
      <c r="Q329" s="216">
        <f t="shared" si="45"/>
        <v>0</v>
      </c>
      <c r="U329" s="215"/>
    </row>
    <row r="330" spans="1:21" s="4" customFormat="1" ht="12" customHeight="1">
      <c r="A330" s="179">
        <v>9</v>
      </c>
      <c r="B330" s="179" t="s">
        <v>421</v>
      </c>
      <c r="C330" s="179" t="s">
        <v>422</v>
      </c>
      <c r="D330" s="180" t="s">
        <v>748</v>
      </c>
      <c r="E330" s="173" t="s">
        <v>749</v>
      </c>
      <c r="F330" s="179" t="s">
        <v>225</v>
      </c>
      <c r="G330" s="181">
        <v>300</v>
      </c>
      <c r="H330" s="182">
        <v>0</v>
      </c>
      <c r="I330" s="182">
        <f t="shared" si="46"/>
        <v>0</v>
      </c>
      <c r="J330" s="166"/>
      <c r="K330" s="165"/>
      <c r="L330" s="166"/>
      <c r="M330" s="165"/>
      <c r="N330" s="167">
        <v>21</v>
      </c>
      <c r="O330" s="168"/>
      <c r="Q330" s="216">
        <f t="shared" si="45"/>
        <v>0</v>
      </c>
      <c r="U330" s="215"/>
    </row>
    <row r="331" spans="1:21" s="4" customFormat="1" ht="12" customHeight="1">
      <c r="A331" s="179">
        <v>10</v>
      </c>
      <c r="B331" s="179"/>
      <c r="C331" s="179"/>
      <c r="D331" s="180" t="s">
        <v>750</v>
      </c>
      <c r="E331" s="173" t="s">
        <v>751</v>
      </c>
      <c r="F331" s="179" t="s">
        <v>225</v>
      </c>
      <c r="G331" s="181">
        <f>G330</f>
        <v>300</v>
      </c>
      <c r="H331" s="182">
        <v>0</v>
      </c>
      <c r="I331" s="182">
        <f t="shared" si="46"/>
        <v>0</v>
      </c>
      <c r="J331" s="166"/>
      <c r="K331" s="165"/>
      <c r="L331" s="166"/>
      <c r="M331" s="165"/>
      <c r="N331" s="167">
        <v>21</v>
      </c>
      <c r="O331" s="168"/>
      <c r="Q331" s="216">
        <f t="shared" si="45"/>
        <v>0</v>
      </c>
      <c r="U331" s="215"/>
    </row>
    <row r="332" spans="1:21" s="4" customFormat="1" ht="21.75" customHeight="1">
      <c r="A332" s="179">
        <v>11</v>
      </c>
      <c r="B332" s="218" t="s">
        <v>421</v>
      </c>
      <c r="C332" s="218" t="s">
        <v>422</v>
      </c>
      <c r="D332" s="217" t="s">
        <v>752</v>
      </c>
      <c r="E332" s="231" t="s">
        <v>753</v>
      </c>
      <c r="F332" s="179" t="s">
        <v>225</v>
      </c>
      <c r="G332" s="181">
        <v>100</v>
      </c>
      <c r="H332" s="182">
        <v>0</v>
      </c>
      <c r="I332" s="182">
        <f t="shared" si="46"/>
        <v>0</v>
      </c>
      <c r="J332" s="166"/>
      <c r="K332" s="165"/>
      <c r="L332" s="166"/>
      <c r="M332" s="165"/>
      <c r="N332" s="167">
        <v>21</v>
      </c>
      <c r="O332" s="168"/>
      <c r="Q332" s="216">
        <f t="shared" si="45"/>
        <v>0</v>
      </c>
      <c r="U332" s="215"/>
    </row>
    <row r="333" spans="1:21" s="4" customFormat="1" ht="22.5" customHeight="1">
      <c r="A333" s="179">
        <v>12</v>
      </c>
      <c r="B333" s="218" t="s">
        <v>118</v>
      </c>
      <c r="C333" s="218">
        <v>741</v>
      </c>
      <c r="D333" s="217" t="s">
        <v>754</v>
      </c>
      <c r="E333" s="231" t="s">
        <v>755</v>
      </c>
      <c r="F333" s="179" t="s">
        <v>225</v>
      </c>
      <c r="G333" s="181">
        <v>100</v>
      </c>
      <c r="H333" s="182">
        <v>0</v>
      </c>
      <c r="I333" s="182">
        <f t="shared" si="46"/>
        <v>0</v>
      </c>
      <c r="J333" s="166"/>
      <c r="K333" s="165"/>
      <c r="L333" s="166"/>
      <c r="M333" s="165"/>
      <c r="N333" s="167">
        <v>21</v>
      </c>
      <c r="O333" s="168"/>
      <c r="Q333" s="216">
        <f t="shared" si="45"/>
        <v>0</v>
      </c>
      <c r="U333" s="215"/>
    </row>
    <row r="334" spans="1:21" s="4" customFormat="1" ht="22.5" customHeight="1">
      <c r="A334" s="179">
        <v>13</v>
      </c>
      <c r="B334" s="179" t="s">
        <v>421</v>
      </c>
      <c r="C334" s="179" t="s">
        <v>422</v>
      </c>
      <c r="D334" s="180" t="s">
        <v>756</v>
      </c>
      <c r="E334" s="173" t="s">
        <v>757</v>
      </c>
      <c r="F334" s="179" t="s">
        <v>143</v>
      </c>
      <c r="G334" s="181">
        <v>6</v>
      </c>
      <c r="H334" s="182">
        <v>0</v>
      </c>
      <c r="I334" s="182">
        <f t="shared" si="46"/>
        <v>0</v>
      </c>
      <c r="J334" s="166"/>
      <c r="K334" s="165"/>
      <c r="L334" s="166"/>
      <c r="M334" s="165"/>
      <c r="N334" s="167">
        <v>21</v>
      </c>
      <c r="O334" s="168"/>
      <c r="Q334" s="216">
        <f>I334+((I334/100)*N334)</f>
        <v>0</v>
      </c>
      <c r="U334" s="215"/>
    </row>
    <row r="335" spans="1:21" s="4" customFormat="1" ht="22.5" customHeight="1">
      <c r="A335" s="179">
        <v>14</v>
      </c>
      <c r="B335" s="179" t="s">
        <v>421</v>
      </c>
      <c r="C335" s="179" t="s">
        <v>422</v>
      </c>
      <c r="D335" s="180" t="s">
        <v>758</v>
      </c>
      <c r="E335" s="173" t="s">
        <v>759</v>
      </c>
      <c r="F335" s="179" t="s">
        <v>143</v>
      </c>
      <c r="G335" s="181">
        <v>12</v>
      </c>
      <c r="H335" s="182">
        <v>0</v>
      </c>
      <c r="I335" s="182">
        <f t="shared" si="46"/>
        <v>0</v>
      </c>
      <c r="J335" s="166"/>
      <c r="K335" s="165"/>
      <c r="L335" s="166"/>
      <c r="M335" s="165"/>
      <c r="N335" s="167">
        <v>21</v>
      </c>
      <c r="O335" s="168"/>
      <c r="Q335" s="216">
        <f>I335+((I335/100)*N335)</f>
        <v>0</v>
      </c>
      <c r="U335" s="215"/>
    </row>
    <row r="336" spans="1:21" s="4" customFormat="1" ht="21.75" customHeight="1">
      <c r="A336" s="179">
        <v>15</v>
      </c>
      <c r="B336" s="179" t="s">
        <v>421</v>
      </c>
      <c r="C336" s="179" t="s">
        <v>422</v>
      </c>
      <c r="D336" s="180" t="s">
        <v>760</v>
      </c>
      <c r="E336" s="173" t="s">
        <v>761</v>
      </c>
      <c r="F336" s="179" t="s">
        <v>143</v>
      </c>
      <c r="G336" s="181">
        <v>6</v>
      </c>
      <c r="H336" s="182">
        <v>0</v>
      </c>
      <c r="I336" s="182">
        <f>ROUND(G336*H336,2)</f>
        <v>0</v>
      </c>
      <c r="J336" s="166"/>
      <c r="K336" s="165"/>
      <c r="L336" s="166"/>
      <c r="M336" s="165"/>
      <c r="N336" s="167">
        <v>21</v>
      </c>
      <c r="O336" s="168"/>
      <c r="Q336" s="216">
        <f>I336+((I336/100)*N336)</f>
        <v>0</v>
      </c>
      <c r="U336" s="215"/>
    </row>
    <row r="337" spans="1:21" s="4" customFormat="1" ht="11.25" customHeight="1">
      <c r="A337" s="179">
        <v>16</v>
      </c>
      <c r="B337" s="179" t="s">
        <v>118</v>
      </c>
      <c r="C337" s="179">
        <v>742</v>
      </c>
      <c r="D337" s="180" t="s">
        <v>762</v>
      </c>
      <c r="E337" s="173" t="s">
        <v>763</v>
      </c>
      <c r="F337" s="179" t="s">
        <v>410</v>
      </c>
      <c r="G337" s="181">
        <v>1</v>
      </c>
      <c r="H337" s="182">
        <v>0</v>
      </c>
      <c r="I337" s="182">
        <f t="shared" si="46"/>
        <v>0</v>
      </c>
      <c r="J337" s="184"/>
      <c r="K337" s="183"/>
      <c r="L337" s="184"/>
      <c r="M337" s="183"/>
      <c r="N337" s="167">
        <v>21</v>
      </c>
      <c r="O337" s="168"/>
      <c r="Q337" s="216">
        <f t="shared" si="45"/>
        <v>0</v>
      </c>
      <c r="U337" s="215"/>
    </row>
    <row r="338" spans="1:21" s="4" customFormat="1" ht="18" customHeight="1" hidden="1">
      <c r="A338" s="179"/>
      <c r="B338" s="179"/>
      <c r="C338" s="179"/>
      <c r="D338" s="180"/>
      <c r="E338" s="186" t="s">
        <v>764</v>
      </c>
      <c r="F338" s="179"/>
      <c r="G338" s="224"/>
      <c r="H338" s="225"/>
      <c r="I338" s="195">
        <f>SUM(I339:I363)</f>
        <v>0</v>
      </c>
      <c r="J338" s="166"/>
      <c r="K338" s="165"/>
      <c r="L338" s="166"/>
      <c r="M338" s="165"/>
      <c r="N338" s="167"/>
      <c r="O338" s="168"/>
      <c r="Q338" s="216"/>
      <c r="U338" s="215"/>
    </row>
    <row r="339" spans="1:22" s="4" customFormat="1" ht="31.5" customHeight="1" hidden="1">
      <c r="A339" s="179">
        <v>79</v>
      </c>
      <c r="B339" s="179"/>
      <c r="C339" s="179"/>
      <c r="D339" s="180" t="s">
        <v>765</v>
      </c>
      <c r="E339" s="173" t="s">
        <v>766</v>
      </c>
      <c r="F339" s="179" t="s">
        <v>143</v>
      </c>
      <c r="G339" s="221"/>
      <c r="H339" s="226">
        <v>4000</v>
      </c>
      <c r="I339" s="182">
        <f t="shared" si="46"/>
        <v>0</v>
      </c>
      <c r="J339" s="166"/>
      <c r="K339" s="165"/>
      <c r="L339" s="166"/>
      <c r="M339" s="165"/>
      <c r="N339" s="167">
        <v>21</v>
      </c>
      <c r="O339" s="168"/>
      <c r="Q339" s="216">
        <f t="shared" si="45"/>
        <v>0</v>
      </c>
      <c r="U339" s="215"/>
      <c r="V339" s="4" t="s">
        <v>767</v>
      </c>
    </row>
    <row r="340" spans="1:21" s="4" customFormat="1" ht="12" customHeight="1" hidden="1">
      <c r="A340" s="179">
        <v>80</v>
      </c>
      <c r="B340" s="179"/>
      <c r="C340" s="179"/>
      <c r="D340" s="180" t="s">
        <v>768</v>
      </c>
      <c r="E340" s="173" t="s">
        <v>769</v>
      </c>
      <c r="F340" s="179" t="s">
        <v>143</v>
      </c>
      <c r="G340" s="224"/>
      <c r="H340" s="225">
        <v>1350</v>
      </c>
      <c r="I340" s="182">
        <f t="shared" si="46"/>
        <v>0</v>
      </c>
      <c r="J340" s="166"/>
      <c r="K340" s="165"/>
      <c r="L340" s="166"/>
      <c r="M340" s="165"/>
      <c r="N340" s="167">
        <v>21</v>
      </c>
      <c r="O340" s="168"/>
      <c r="Q340" s="216">
        <f t="shared" si="45"/>
        <v>0</v>
      </c>
      <c r="U340" s="215"/>
    </row>
    <row r="341" spans="1:22" s="4" customFormat="1" ht="22.5" customHeight="1" hidden="1">
      <c r="A341" s="179">
        <v>81</v>
      </c>
      <c r="B341" s="179"/>
      <c r="C341" s="179"/>
      <c r="D341" s="180" t="s">
        <v>770</v>
      </c>
      <c r="E341" s="173" t="s">
        <v>771</v>
      </c>
      <c r="F341" s="179" t="s">
        <v>143</v>
      </c>
      <c r="G341" s="224"/>
      <c r="H341" s="225">
        <v>1250</v>
      </c>
      <c r="I341" s="182">
        <f t="shared" si="46"/>
        <v>0</v>
      </c>
      <c r="J341" s="166"/>
      <c r="K341" s="165"/>
      <c r="L341" s="166"/>
      <c r="M341" s="165"/>
      <c r="N341" s="167">
        <v>21</v>
      </c>
      <c r="O341" s="168"/>
      <c r="Q341" s="216">
        <f t="shared" si="45"/>
        <v>0</v>
      </c>
      <c r="U341" s="215"/>
      <c r="V341" s="4" t="s">
        <v>772</v>
      </c>
    </row>
    <row r="342" spans="1:21" s="4" customFormat="1" ht="12.75" customHeight="1" hidden="1">
      <c r="A342" s="179">
        <v>82</v>
      </c>
      <c r="B342" s="179"/>
      <c r="C342" s="179"/>
      <c r="D342" s="180" t="s">
        <v>768</v>
      </c>
      <c r="E342" s="173" t="s">
        <v>773</v>
      </c>
      <c r="F342" s="179" t="s">
        <v>143</v>
      </c>
      <c r="G342" s="224"/>
      <c r="H342" s="225">
        <v>195</v>
      </c>
      <c r="I342" s="182">
        <f t="shared" si="46"/>
        <v>0</v>
      </c>
      <c r="J342" s="166"/>
      <c r="K342" s="165"/>
      <c r="L342" s="166"/>
      <c r="M342" s="165"/>
      <c r="N342" s="167">
        <v>21</v>
      </c>
      <c r="O342" s="168"/>
      <c r="Q342" s="216">
        <f t="shared" si="45"/>
        <v>0</v>
      </c>
      <c r="U342" s="215"/>
    </row>
    <row r="343" spans="1:21" s="4" customFormat="1" ht="24" customHeight="1" hidden="1">
      <c r="A343" s="179">
        <v>83</v>
      </c>
      <c r="B343" s="179"/>
      <c r="C343" s="179"/>
      <c r="D343" s="180" t="s">
        <v>774</v>
      </c>
      <c r="E343" s="173" t="s">
        <v>775</v>
      </c>
      <c r="F343" s="179" t="s">
        <v>410</v>
      </c>
      <c r="G343" s="224"/>
      <c r="H343" s="225">
        <v>1000</v>
      </c>
      <c r="I343" s="182">
        <f t="shared" si="46"/>
        <v>0</v>
      </c>
      <c r="J343" s="166"/>
      <c r="K343" s="165"/>
      <c r="L343" s="166"/>
      <c r="M343" s="165"/>
      <c r="N343" s="167">
        <v>21</v>
      </c>
      <c r="O343" s="168"/>
      <c r="Q343" s="216">
        <f t="shared" si="45"/>
        <v>0</v>
      </c>
      <c r="U343" s="215"/>
    </row>
    <row r="344" spans="1:21" s="4" customFormat="1" ht="11.25" customHeight="1" hidden="1">
      <c r="A344" s="179">
        <v>84</v>
      </c>
      <c r="B344" s="179"/>
      <c r="C344" s="179"/>
      <c r="D344" s="180" t="s">
        <v>768</v>
      </c>
      <c r="E344" s="173" t="s">
        <v>776</v>
      </c>
      <c r="F344" s="179" t="s">
        <v>410</v>
      </c>
      <c r="G344" s="224"/>
      <c r="H344" s="225">
        <v>400</v>
      </c>
      <c r="I344" s="182">
        <f t="shared" si="46"/>
        <v>0</v>
      </c>
      <c r="J344" s="166"/>
      <c r="K344" s="165"/>
      <c r="L344" s="166"/>
      <c r="M344" s="165"/>
      <c r="N344" s="167">
        <v>21</v>
      </c>
      <c r="O344" s="168"/>
      <c r="Q344" s="216">
        <f t="shared" si="45"/>
        <v>0</v>
      </c>
      <c r="U344" s="215"/>
    </row>
    <row r="345" spans="1:22" s="4" customFormat="1" ht="36.75" customHeight="1" hidden="1">
      <c r="A345" s="179">
        <v>85</v>
      </c>
      <c r="B345" s="179"/>
      <c r="C345" s="179"/>
      <c r="D345" s="180" t="s">
        <v>777</v>
      </c>
      <c r="E345" s="173" t="s">
        <v>778</v>
      </c>
      <c r="F345" s="179" t="s">
        <v>143</v>
      </c>
      <c r="G345" s="224"/>
      <c r="H345" s="225">
        <v>900</v>
      </c>
      <c r="I345" s="182">
        <f t="shared" si="46"/>
        <v>0</v>
      </c>
      <c r="J345" s="166"/>
      <c r="K345" s="165"/>
      <c r="L345" s="166"/>
      <c r="M345" s="165"/>
      <c r="N345" s="167">
        <v>21</v>
      </c>
      <c r="O345" s="168"/>
      <c r="Q345" s="216">
        <f aca="true" t="shared" si="47" ref="Q345:Q388">I345+((I345/100)*N345)</f>
        <v>0</v>
      </c>
      <c r="U345" s="215"/>
      <c r="V345" s="4" t="s">
        <v>779</v>
      </c>
    </row>
    <row r="346" spans="1:21" s="4" customFormat="1" ht="13.5" customHeight="1" hidden="1">
      <c r="A346" s="179">
        <v>86</v>
      </c>
      <c r="B346" s="179"/>
      <c r="C346" s="179"/>
      <c r="D346" s="180" t="s">
        <v>768</v>
      </c>
      <c r="E346" s="173" t="s">
        <v>780</v>
      </c>
      <c r="F346" s="179" t="s">
        <v>143</v>
      </c>
      <c r="G346" s="224"/>
      <c r="H346" s="225">
        <v>1140</v>
      </c>
      <c r="I346" s="182">
        <f t="shared" si="46"/>
        <v>0</v>
      </c>
      <c r="J346" s="166"/>
      <c r="K346" s="165"/>
      <c r="L346" s="166"/>
      <c r="M346" s="165"/>
      <c r="N346" s="167">
        <v>21</v>
      </c>
      <c r="O346" s="168"/>
      <c r="Q346" s="216">
        <f t="shared" si="47"/>
        <v>0</v>
      </c>
      <c r="U346" s="215"/>
    </row>
    <row r="347" spans="1:22" s="4" customFormat="1" ht="25.5" customHeight="1" hidden="1">
      <c r="A347" s="179">
        <v>87</v>
      </c>
      <c r="B347" s="179"/>
      <c r="C347" s="179"/>
      <c r="D347" s="180" t="s">
        <v>781</v>
      </c>
      <c r="E347" s="173" t="s">
        <v>782</v>
      </c>
      <c r="F347" s="179" t="s">
        <v>143</v>
      </c>
      <c r="G347" s="224"/>
      <c r="H347" s="225">
        <v>600</v>
      </c>
      <c r="I347" s="182">
        <f t="shared" si="46"/>
        <v>0</v>
      </c>
      <c r="J347" s="166"/>
      <c r="K347" s="165"/>
      <c r="L347" s="166"/>
      <c r="M347" s="165"/>
      <c r="N347" s="167">
        <v>21</v>
      </c>
      <c r="O347" s="168"/>
      <c r="Q347" s="216">
        <f t="shared" si="47"/>
        <v>0</v>
      </c>
      <c r="U347" s="215"/>
      <c r="V347" s="4" t="s">
        <v>783</v>
      </c>
    </row>
    <row r="348" spans="1:21" s="4" customFormat="1" ht="12.75" customHeight="1" hidden="1">
      <c r="A348" s="179">
        <v>88</v>
      </c>
      <c r="B348" s="179"/>
      <c r="C348" s="179"/>
      <c r="D348" s="180" t="s">
        <v>768</v>
      </c>
      <c r="E348" s="173" t="s">
        <v>784</v>
      </c>
      <c r="F348" s="179" t="s">
        <v>143</v>
      </c>
      <c r="G348" s="224"/>
      <c r="H348" s="225">
        <v>4700</v>
      </c>
      <c r="I348" s="182">
        <f t="shared" si="46"/>
        <v>0</v>
      </c>
      <c r="J348" s="166"/>
      <c r="K348" s="165"/>
      <c r="L348" s="166"/>
      <c r="M348" s="165"/>
      <c r="N348" s="167">
        <v>21</v>
      </c>
      <c r="O348" s="168"/>
      <c r="Q348" s="216">
        <f t="shared" si="47"/>
        <v>0</v>
      </c>
      <c r="U348" s="215"/>
    </row>
    <row r="349" spans="1:21" s="4" customFormat="1" ht="21.75" customHeight="1" hidden="1">
      <c r="A349" s="179">
        <v>89</v>
      </c>
      <c r="B349" s="179"/>
      <c r="C349" s="179"/>
      <c r="D349" s="180" t="s">
        <v>785</v>
      </c>
      <c r="E349" s="173" t="s">
        <v>786</v>
      </c>
      <c r="F349" s="179" t="s">
        <v>143</v>
      </c>
      <c r="G349" s="224"/>
      <c r="H349" s="225">
        <v>220</v>
      </c>
      <c r="I349" s="182">
        <f t="shared" si="46"/>
        <v>0</v>
      </c>
      <c r="J349" s="166"/>
      <c r="K349" s="165"/>
      <c r="L349" s="166"/>
      <c r="M349" s="165"/>
      <c r="N349" s="167">
        <v>21</v>
      </c>
      <c r="O349" s="168"/>
      <c r="Q349" s="216">
        <f t="shared" si="47"/>
        <v>0</v>
      </c>
      <c r="U349" s="215"/>
    </row>
    <row r="350" spans="1:21" s="4" customFormat="1" ht="16.5" customHeight="1" hidden="1">
      <c r="A350" s="179">
        <v>90</v>
      </c>
      <c r="B350" s="179"/>
      <c r="C350" s="179"/>
      <c r="D350" s="180" t="s">
        <v>768</v>
      </c>
      <c r="E350" s="173" t="s">
        <v>787</v>
      </c>
      <c r="F350" s="179" t="s">
        <v>143</v>
      </c>
      <c r="G350" s="224"/>
      <c r="H350" s="225">
        <v>110</v>
      </c>
      <c r="I350" s="182">
        <f t="shared" si="46"/>
        <v>0</v>
      </c>
      <c r="J350" s="166"/>
      <c r="K350" s="165"/>
      <c r="L350" s="166"/>
      <c r="M350" s="165"/>
      <c r="N350" s="167">
        <v>21</v>
      </c>
      <c r="O350" s="168"/>
      <c r="Q350" s="216">
        <f t="shared" si="47"/>
        <v>0</v>
      </c>
      <c r="U350" s="215"/>
    </row>
    <row r="351" spans="1:21" s="4" customFormat="1" ht="12" customHeight="1" hidden="1">
      <c r="A351" s="179">
        <v>91</v>
      </c>
      <c r="B351" s="179"/>
      <c r="C351" s="179"/>
      <c r="D351" s="180" t="s">
        <v>788</v>
      </c>
      <c r="E351" s="173" t="s">
        <v>789</v>
      </c>
      <c r="F351" s="179" t="s">
        <v>143</v>
      </c>
      <c r="G351" s="224"/>
      <c r="H351" s="225">
        <v>150</v>
      </c>
      <c r="I351" s="182">
        <f t="shared" si="46"/>
        <v>0</v>
      </c>
      <c r="J351" s="196"/>
      <c r="K351" s="181"/>
      <c r="L351" s="196"/>
      <c r="M351" s="181"/>
      <c r="N351" s="197">
        <v>21</v>
      </c>
      <c r="O351" s="168"/>
      <c r="Q351" s="216">
        <f t="shared" si="47"/>
        <v>0</v>
      </c>
      <c r="U351" s="215"/>
    </row>
    <row r="352" spans="1:21" s="4" customFormat="1" ht="12" customHeight="1" hidden="1">
      <c r="A352" s="179">
        <v>92</v>
      </c>
      <c r="B352" s="179"/>
      <c r="C352" s="179"/>
      <c r="D352" s="180" t="s">
        <v>768</v>
      </c>
      <c r="E352" s="173" t="s">
        <v>790</v>
      </c>
      <c r="F352" s="179" t="s">
        <v>143</v>
      </c>
      <c r="G352" s="224"/>
      <c r="H352" s="225">
        <v>80</v>
      </c>
      <c r="I352" s="182">
        <f t="shared" si="46"/>
        <v>0</v>
      </c>
      <c r="J352" s="196"/>
      <c r="K352" s="181"/>
      <c r="L352" s="196"/>
      <c r="M352" s="181"/>
      <c r="N352" s="197">
        <v>21</v>
      </c>
      <c r="O352" s="168"/>
      <c r="Q352" s="216">
        <f t="shared" si="47"/>
        <v>0</v>
      </c>
      <c r="U352" s="215"/>
    </row>
    <row r="353" spans="1:21" s="4" customFormat="1" ht="12" customHeight="1" hidden="1">
      <c r="A353" s="179">
        <v>93</v>
      </c>
      <c r="B353" s="179"/>
      <c r="C353" s="179"/>
      <c r="D353" s="180" t="s">
        <v>791</v>
      </c>
      <c r="E353" s="173" t="s">
        <v>792</v>
      </c>
      <c r="F353" s="179" t="s">
        <v>143</v>
      </c>
      <c r="G353" s="224"/>
      <c r="H353" s="225">
        <v>180</v>
      </c>
      <c r="I353" s="182">
        <f t="shared" si="46"/>
        <v>0</v>
      </c>
      <c r="J353" s="196"/>
      <c r="K353" s="181"/>
      <c r="L353" s="196"/>
      <c r="M353" s="181"/>
      <c r="N353" s="197">
        <v>21</v>
      </c>
      <c r="O353" s="168"/>
      <c r="Q353" s="216">
        <f t="shared" si="47"/>
        <v>0</v>
      </c>
      <c r="U353" s="215"/>
    </row>
    <row r="354" spans="1:21" s="4" customFormat="1" ht="12" customHeight="1" hidden="1">
      <c r="A354" s="179">
        <v>94</v>
      </c>
      <c r="B354" s="179"/>
      <c r="C354" s="179"/>
      <c r="D354" s="180" t="s">
        <v>768</v>
      </c>
      <c r="E354" s="173" t="s">
        <v>793</v>
      </c>
      <c r="F354" s="179" t="s">
        <v>143</v>
      </c>
      <c r="G354" s="224"/>
      <c r="H354" s="225">
        <v>40</v>
      </c>
      <c r="I354" s="182">
        <f>ROUND(G354*H354,2)</f>
        <v>0</v>
      </c>
      <c r="J354" s="196"/>
      <c r="K354" s="181"/>
      <c r="L354" s="196"/>
      <c r="M354" s="181"/>
      <c r="N354" s="197">
        <v>21</v>
      </c>
      <c r="O354" s="168"/>
      <c r="Q354" s="216">
        <f t="shared" si="47"/>
        <v>0</v>
      </c>
      <c r="U354" s="215"/>
    </row>
    <row r="355" spans="1:21" s="4" customFormat="1" ht="12" customHeight="1" hidden="1">
      <c r="A355" s="179">
        <v>95</v>
      </c>
      <c r="B355" s="179"/>
      <c r="C355" s="179"/>
      <c r="D355" s="180" t="s">
        <v>794</v>
      </c>
      <c r="E355" s="173" t="s">
        <v>795</v>
      </c>
      <c r="F355" s="179" t="s">
        <v>143</v>
      </c>
      <c r="G355" s="224"/>
      <c r="H355" s="225">
        <v>75</v>
      </c>
      <c r="I355" s="182">
        <f t="shared" si="46"/>
        <v>0</v>
      </c>
      <c r="J355" s="166"/>
      <c r="K355" s="165"/>
      <c r="L355" s="166"/>
      <c r="M355" s="165"/>
      <c r="N355" s="167">
        <v>21</v>
      </c>
      <c r="O355" s="168"/>
      <c r="Q355" s="216">
        <f t="shared" si="47"/>
        <v>0</v>
      </c>
      <c r="U355" s="215"/>
    </row>
    <row r="356" spans="1:21" s="4" customFormat="1" ht="12" customHeight="1" hidden="1">
      <c r="A356" s="179">
        <v>96</v>
      </c>
      <c r="B356" s="179"/>
      <c r="C356" s="179"/>
      <c r="D356" s="180" t="s">
        <v>768</v>
      </c>
      <c r="E356" s="173" t="s">
        <v>796</v>
      </c>
      <c r="F356" s="179" t="s">
        <v>143</v>
      </c>
      <c r="G356" s="224"/>
      <c r="H356" s="225">
        <v>214</v>
      </c>
      <c r="I356" s="182">
        <f t="shared" si="46"/>
        <v>0</v>
      </c>
      <c r="J356" s="166"/>
      <c r="K356" s="165"/>
      <c r="L356" s="166"/>
      <c r="M356" s="165"/>
      <c r="N356" s="167">
        <v>21</v>
      </c>
      <c r="O356" s="168"/>
      <c r="Q356" s="216">
        <f t="shared" si="47"/>
        <v>0</v>
      </c>
      <c r="U356" s="215"/>
    </row>
    <row r="357" spans="1:21" s="4" customFormat="1" ht="12" customHeight="1" hidden="1">
      <c r="A357" s="179">
        <v>97</v>
      </c>
      <c r="B357" s="179"/>
      <c r="C357" s="179"/>
      <c r="D357" s="180" t="s">
        <v>794</v>
      </c>
      <c r="E357" s="173" t="s">
        <v>797</v>
      </c>
      <c r="F357" s="179" t="s">
        <v>143</v>
      </c>
      <c r="G357" s="224"/>
      <c r="H357" s="225">
        <v>85</v>
      </c>
      <c r="I357" s="182">
        <f>ROUND(G357*H357,2)</f>
        <v>0</v>
      </c>
      <c r="J357" s="166"/>
      <c r="K357" s="165"/>
      <c r="L357" s="166"/>
      <c r="M357" s="165"/>
      <c r="N357" s="167">
        <v>21</v>
      </c>
      <c r="O357" s="168"/>
      <c r="Q357" s="216">
        <f t="shared" si="47"/>
        <v>0</v>
      </c>
      <c r="U357" s="215"/>
    </row>
    <row r="358" spans="1:21" s="4" customFormat="1" ht="12" customHeight="1" hidden="1">
      <c r="A358" s="179">
        <v>98</v>
      </c>
      <c r="B358" s="179"/>
      <c r="C358" s="179"/>
      <c r="D358" s="180" t="s">
        <v>768</v>
      </c>
      <c r="E358" s="173" t="s">
        <v>796</v>
      </c>
      <c r="F358" s="179" t="s">
        <v>143</v>
      </c>
      <c r="G358" s="224"/>
      <c r="H358" s="225">
        <v>370</v>
      </c>
      <c r="I358" s="182">
        <f>ROUND(G358*H358,2)</f>
        <v>0</v>
      </c>
      <c r="J358" s="166"/>
      <c r="K358" s="165"/>
      <c r="L358" s="166"/>
      <c r="M358" s="165"/>
      <c r="N358" s="167">
        <v>21</v>
      </c>
      <c r="O358" s="168"/>
      <c r="Q358" s="216">
        <f t="shared" si="47"/>
        <v>0</v>
      </c>
      <c r="U358" s="215"/>
    </row>
    <row r="359" spans="1:21" s="4" customFormat="1" ht="12" customHeight="1" hidden="1">
      <c r="A359" s="179">
        <v>99</v>
      </c>
      <c r="B359" s="179"/>
      <c r="C359" s="179"/>
      <c r="D359" s="180" t="s">
        <v>798</v>
      </c>
      <c r="E359" s="173" t="s">
        <v>799</v>
      </c>
      <c r="F359" s="179" t="s">
        <v>225</v>
      </c>
      <c r="G359" s="224"/>
      <c r="H359" s="225">
        <v>16</v>
      </c>
      <c r="I359" s="182">
        <f t="shared" si="46"/>
        <v>0</v>
      </c>
      <c r="J359" s="166"/>
      <c r="K359" s="165"/>
      <c r="L359" s="166"/>
      <c r="M359" s="165"/>
      <c r="N359" s="167">
        <v>21</v>
      </c>
      <c r="O359" s="168"/>
      <c r="Q359" s="216">
        <f t="shared" si="47"/>
        <v>0</v>
      </c>
      <c r="U359" s="215"/>
    </row>
    <row r="360" spans="1:21" s="4" customFormat="1" ht="12" customHeight="1" hidden="1">
      <c r="A360" s="179">
        <v>100</v>
      </c>
      <c r="B360" s="179"/>
      <c r="C360" s="179"/>
      <c r="D360" s="180" t="s">
        <v>768</v>
      </c>
      <c r="E360" s="173" t="s">
        <v>800</v>
      </c>
      <c r="F360" s="179" t="s">
        <v>225</v>
      </c>
      <c r="G360" s="224"/>
      <c r="H360" s="225">
        <v>23</v>
      </c>
      <c r="I360" s="182">
        <f t="shared" si="46"/>
        <v>0</v>
      </c>
      <c r="J360" s="166"/>
      <c r="K360" s="165"/>
      <c r="L360" s="166"/>
      <c r="M360" s="165"/>
      <c r="N360" s="167">
        <v>21</v>
      </c>
      <c r="O360" s="168"/>
      <c r="Q360" s="216">
        <f t="shared" si="47"/>
        <v>0</v>
      </c>
      <c r="U360" s="215"/>
    </row>
    <row r="361" spans="1:21" s="4" customFormat="1" ht="12" customHeight="1" hidden="1">
      <c r="A361" s="179">
        <v>101</v>
      </c>
      <c r="B361" s="179"/>
      <c r="C361" s="179"/>
      <c r="D361" s="180" t="s">
        <v>801</v>
      </c>
      <c r="E361" s="173" t="s">
        <v>802</v>
      </c>
      <c r="F361" s="179" t="s">
        <v>225</v>
      </c>
      <c r="G361" s="224"/>
      <c r="H361" s="225">
        <v>12</v>
      </c>
      <c r="I361" s="182">
        <f t="shared" si="46"/>
        <v>0</v>
      </c>
      <c r="J361" s="166"/>
      <c r="K361" s="165"/>
      <c r="L361" s="166"/>
      <c r="M361" s="165"/>
      <c r="N361" s="167">
        <v>21</v>
      </c>
      <c r="O361" s="168"/>
      <c r="Q361" s="216">
        <f t="shared" si="47"/>
        <v>0</v>
      </c>
      <c r="U361" s="215"/>
    </row>
    <row r="362" spans="1:21" s="4" customFormat="1" ht="12" customHeight="1" hidden="1">
      <c r="A362" s="179">
        <v>102</v>
      </c>
      <c r="B362" s="179"/>
      <c r="C362" s="179"/>
      <c r="D362" s="180" t="s">
        <v>768</v>
      </c>
      <c r="E362" s="173" t="s">
        <v>803</v>
      </c>
      <c r="F362" s="179" t="s">
        <v>225</v>
      </c>
      <c r="G362" s="224"/>
      <c r="H362" s="225">
        <v>85</v>
      </c>
      <c r="I362" s="182">
        <f t="shared" si="46"/>
        <v>0</v>
      </c>
      <c r="J362" s="166"/>
      <c r="K362" s="165"/>
      <c r="L362" s="166"/>
      <c r="M362" s="165"/>
      <c r="N362" s="167">
        <v>21</v>
      </c>
      <c r="O362" s="168"/>
      <c r="Q362" s="216">
        <f t="shared" si="47"/>
        <v>0</v>
      </c>
      <c r="U362" s="215"/>
    </row>
    <row r="363" spans="1:21" s="4" customFormat="1" ht="21" customHeight="1" hidden="1">
      <c r="A363" s="179">
        <v>103</v>
      </c>
      <c r="B363" s="179"/>
      <c r="C363" s="179"/>
      <c r="D363" s="180" t="s">
        <v>804</v>
      </c>
      <c r="E363" s="173" t="s">
        <v>805</v>
      </c>
      <c r="F363" s="179" t="s">
        <v>143</v>
      </c>
      <c r="G363" s="224"/>
      <c r="H363" s="225">
        <v>6000</v>
      </c>
      <c r="I363" s="182">
        <f t="shared" si="46"/>
        <v>0</v>
      </c>
      <c r="J363" s="166"/>
      <c r="K363" s="165"/>
      <c r="L363" s="166"/>
      <c r="M363" s="165"/>
      <c r="N363" s="167">
        <v>21</v>
      </c>
      <c r="O363" s="168"/>
      <c r="Q363" s="216">
        <f t="shared" si="47"/>
        <v>0</v>
      </c>
      <c r="U363" s="215"/>
    </row>
    <row r="364" spans="1:21" s="4" customFormat="1" ht="18" customHeight="1" hidden="1">
      <c r="A364" s="179"/>
      <c r="B364" s="179"/>
      <c r="C364" s="179"/>
      <c r="D364" s="180"/>
      <c r="E364" s="186" t="s">
        <v>806</v>
      </c>
      <c r="F364" s="179"/>
      <c r="G364" s="224"/>
      <c r="H364" s="225"/>
      <c r="I364" s="195">
        <f>SUM(I365:I374)</f>
        <v>0</v>
      </c>
      <c r="J364" s="166"/>
      <c r="K364" s="165"/>
      <c r="L364" s="166"/>
      <c r="M364" s="165"/>
      <c r="N364" s="167"/>
      <c r="O364" s="168"/>
      <c r="Q364" s="216"/>
      <c r="U364" s="215"/>
    </row>
    <row r="365" spans="1:22" s="4" customFormat="1" ht="24" customHeight="1" hidden="1">
      <c r="A365" s="179">
        <v>104</v>
      </c>
      <c r="B365" s="179"/>
      <c r="C365" s="179"/>
      <c r="D365" s="180" t="s">
        <v>807</v>
      </c>
      <c r="E365" s="173" t="s">
        <v>808</v>
      </c>
      <c r="F365" s="179" t="s">
        <v>143</v>
      </c>
      <c r="G365" s="224"/>
      <c r="H365" s="225">
        <v>1450</v>
      </c>
      <c r="I365" s="182">
        <f aca="true" t="shared" si="48" ref="I365:I370">ROUND(G365*H365,2)</f>
        <v>0</v>
      </c>
      <c r="J365" s="166"/>
      <c r="K365" s="165"/>
      <c r="L365" s="166"/>
      <c r="M365" s="165"/>
      <c r="N365" s="167">
        <v>21</v>
      </c>
      <c r="O365" s="168"/>
      <c r="Q365" s="216">
        <f t="shared" si="47"/>
        <v>0</v>
      </c>
      <c r="U365" s="215"/>
      <c r="V365" s="4" t="s">
        <v>809</v>
      </c>
    </row>
    <row r="366" spans="1:21" s="4" customFormat="1" ht="12.75" customHeight="1" hidden="1">
      <c r="A366" s="179">
        <v>105</v>
      </c>
      <c r="B366" s="179"/>
      <c r="C366" s="179"/>
      <c r="D366" s="180" t="s">
        <v>768</v>
      </c>
      <c r="E366" s="173" t="s">
        <v>773</v>
      </c>
      <c r="F366" s="179" t="s">
        <v>143</v>
      </c>
      <c r="G366" s="224"/>
      <c r="H366" s="225">
        <v>195</v>
      </c>
      <c r="I366" s="182">
        <f t="shared" si="48"/>
        <v>0</v>
      </c>
      <c r="J366" s="166"/>
      <c r="K366" s="165"/>
      <c r="L366" s="166"/>
      <c r="M366" s="165"/>
      <c r="N366" s="167">
        <v>21</v>
      </c>
      <c r="O366" s="168"/>
      <c r="Q366" s="216">
        <f t="shared" si="47"/>
        <v>0</v>
      </c>
      <c r="U366" s="215"/>
    </row>
    <row r="367" spans="1:22" s="4" customFormat="1" ht="82.5" customHeight="1" hidden="1">
      <c r="A367" s="179">
        <v>106</v>
      </c>
      <c r="B367" s="179"/>
      <c r="C367" s="179"/>
      <c r="D367" s="180" t="s">
        <v>810</v>
      </c>
      <c r="E367" s="173" t="s">
        <v>811</v>
      </c>
      <c r="F367" s="179" t="s">
        <v>143</v>
      </c>
      <c r="G367" s="221"/>
      <c r="H367" s="226">
        <f>4200+500</f>
        <v>4700</v>
      </c>
      <c r="I367" s="182">
        <f t="shared" si="48"/>
        <v>0</v>
      </c>
      <c r="J367" s="166"/>
      <c r="K367" s="165"/>
      <c r="L367" s="166"/>
      <c r="M367" s="165"/>
      <c r="N367" s="167">
        <v>21</v>
      </c>
      <c r="O367" s="168"/>
      <c r="Q367" s="216">
        <f t="shared" si="47"/>
        <v>0</v>
      </c>
      <c r="U367" s="215"/>
      <c r="V367" s="4" t="s">
        <v>812</v>
      </c>
    </row>
    <row r="368" spans="1:21" s="4" customFormat="1" ht="12" customHeight="1" hidden="1">
      <c r="A368" s="179">
        <v>107</v>
      </c>
      <c r="B368" s="179"/>
      <c r="C368" s="179"/>
      <c r="D368" s="180" t="s">
        <v>768</v>
      </c>
      <c r="E368" s="173" t="s">
        <v>813</v>
      </c>
      <c r="F368" s="179" t="s">
        <v>143</v>
      </c>
      <c r="G368" s="224"/>
      <c r="H368" s="225">
        <v>312</v>
      </c>
      <c r="I368" s="182">
        <f t="shared" si="48"/>
        <v>0</v>
      </c>
      <c r="J368" s="166"/>
      <c r="K368" s="165"/>
      <c r="L368" s="166"/>
      <c r="M368" s="165"/>
      <c r="N368" s="167">
        <v>21</v>
      </c>
      <c r="O368" s="168"/>
      <c r="Q368" s="216">
        <f t="shared" si="47"/>
        <v>0</v>
      </c>
      <c r="U368" s="215"/>
    </row>
    <row r="369" spans="1:21" s="4" customFormat="1" ht="12" customHeight="1" hidden="1">
      <c r="A369" s="179">
        <v>108</v>
      </c>
      <c r="B369" s="179"/>
      <c r="C369" s="179"/>
      <c r="D369" s="180" t="s">
        <v>814</v>
      </c>
      <c r="E369" s="173" t="s">
        <v>815</v>
      </c>
      <c r="F369" s="179" t="s">
        <v>143</v>
      </c>
      <c r="G369" s="224"/>
      <c r="H369" s="225">
        <v>185</v>
      </c>
      <c r="I369" s="182">
        <f t="shared" si="48"/>
        <v>0</v>
      </c>
      <c r="J369" s="166"/>
      <c r="K369" s="165"/>
      <c r="L369" s="166"/>
      <c r="M369" s="165"/>
      <c r="N369" s="167">
        <v>21</v>
      </c>
      <c r="O369" s="168"/>
      <c r="Q369" s="216">
        <f t="shared" si="47"/>
        <v>0</v>
      </c>
      <c r="U369" s="215"/>
    </row>
    <row r="370" spans="1:21" s="4" customFormat="1" ht="12" customHeight="1" hidden="1">
      <c r="A370" s="179">
        <v>109</v>
      </c>
      <c r="B370" s="179"/>
      <c r="C370" s="179"/>
      <c r="D370" s="180" t="s">
        <v>768</v>
      </c>
      <c r="E370" s="173" t="s">
        <v>816</v>
      </c>
      <c r="F370" s="179" t="s">
        <v>143</v>
      </c>
      <c r="G370" s="224"/>
      <c r="H370" s="225">
        <v>143</v>
      </c>
      <c r="I370" s="182">
        <f t="shared" si="48"/>
        <v>0</v>
      </c>
      <c r="J370" s="166"/>
      <c r="K370" s="165"/>
      <c r="L370" s="166"/>
      <c r="M370" s="165"/>
      <c r="N370" s="167">
        <v>21</v>
      </c>
      <c r="O370" s="168"/>
      <c r="Q370" s="216">
        <f t="shared" si="47"/>
        <v>0</v>
      </c>
      <c r="U370" s="215"/>
    </row>
    <row r="371" spans="1:21" s="4" customFormat="1" ht="12" customHeight="1" hidden="1">
      <c r="A371" s="179">
        <v>110</v>
      </c>
      <c r="B371" s="179"/>
      <c r="C371" s="179"/>
      <c r="D371" s="180" t="s">
        <v>794</v>
      </c>
      <c r="E371" s="173" t="s">
        <v>817</v>
      </c>
      <c r="F371" s="179" t="s">
        <v>143</v>
      </c>
      <c r="G371" s="224"/>
      <c r="H371" s="225">
        <v>55</v>
      </c>
      <c r="I371" s="182">
        <f>ROUND(G371*H371,2)</f>
        <v>0</v>
      </c>
      <c r="J371" s="166"/>
      <c r="K371" s="165"/>
      <c r="L371" s="166"/>
      <c r="M371" s="165"/>
      <c r="N371" s="167">
        <v>21</v>
      </c>
      <c r="O371" s="168"/>
      <c r="Q371" s="216">
        <f t="shared" si="47"/>
        <v>0</v>
      </c>
      <c r="U371" s="215"/>
    </row>
    <row r="372" spans="1:21" s="4" customFormat="1" ht="12" customHeight="1" hidden="1">
      <c r="A372" s="179">
        <v>111</v>
      </c>
      <c r="B372" s="179"/>
      <c r="C372" s="179"/>
      <c r="D372" s="180" t="s">
        <v>768</v>
      </c>
      <c r="E372" s="173" t="s">
        <v>796</v>
      </c>
      <c r="F372" s="179" t="s">
        <v>143</v>
      </c>
      <c r="G372" s="224"/>
      <c r="H372" s="225">
        <v>204</v>
      </c>
      <c r="I372" s="182">
        <f>ROUND(G372*H372,2)</f>
        <v>0</v>
      </c>
      <c r="J372" s="166"/>
      <c r="K372" s="165"/>
      <c r="L372" s="166"/>
      <c r="M372" s="165"/>
      <c r="N372" s="167">
        <v>21</v>
      </c>
      <c r="O372" s="168"/>
      <c r="Q372" s="216">
        <f t="shared" si="47"/>
        <v>0</v>
      </c>
      <c r="U372" s="215"/>
    </row>
    <row r="373" spans="1:21" s="4" customFormat="1" ht="12" customHeight="1" hidden="1">
      <c r="A373" s="179">
        <v>112</v>
      </c>
      <c r="B373" s="179"/>
      <c r="C373" s="179"/>
      <c r="D373" s="180" t="s">
        <v>818</v>
      </c>
      <c r="E373" s="173" t="s">
        <v>819</v>
      </c>
      <c r="F373" s="179" t="s">
        <v>225</v>
      </c>
      <c r="G373" s="224"/>
      <c r="H373" s="225">
        <v>11</v>
      </c>
      <c r="I373" s="182">
        <f>ROUND(G373*H373,2)</f>
        <v>0</v>
      </c>
      <c r="J373" s="166"/>
      <c r="K373" s="165"/>
      <c r="L373" s="166"/>
      <c r="M373" s="165"/>
      <c r="N373" s="167">
        <v>21</v>
      </c>
      <c r="O373" s="168"/>
      <c r="Q373" s="216">
        <f t="shared" si="47"/>
        <v>0</v>
      </c>
      <c r="U373" s="215"/>
    </row>
    <row r="374" spans="1:21" s="4" customFormat="1" ht="12" customHeight="1" hidden="1">
      <c r="A374" s="179">
        <v>113</v>
      </c>
      <c r="B374" s="179"/>
      <c r="C374" s="179"/>
      <c r="D374" s="180" t="s">
        <v>768</v>
      </c>
      <c r="E374" s="173" t="s">
        <v>800</v>
      </c>
      <c r="F374" s="179" t="s">
        <v>225</v>
      </c>
      <c r="G374" s="224"/>
      <c r="H374" s="225">
        <v>23</v>
      </c>
      <c r="I374" s="182">
        <f>ROUND(G374*H374,2)</f>
        <v>0</v>
      </c>
      <c r="J374" s="166"/>
      <c r="K374" s="165"/>
      <c r="L374" s="166"/>
      <c r="M374" s="165"/>
      <c r="N374" s="167">
        <v>21</v>
      </c>
      <c r="O374" s="168"/>
      <c r="Q374" s="216">
        <f t="shared" si="47"/>
        <v>0</v>
      </c>
      <c r="U374" s="215"/>
    </row>
    <row r="375" spans="1:21" s="1" customFormat="1" ht="18" customHeight="1">
      <c r="A375" s="185"/>
      <c r="B375" s="198"/>
      <c r="C375" s="185"/>
      <c r="D375" s="199" t="s">
        <v>820</v>
      </c>
      <c r="E375" s="185" t="s">
        <v>92</v>
      </c>
      <c r="F375" s="185"/>
      <c r="G375" s="223"/>
      <c r="H375" s="223"/>
      <c r="I375" s="200">
        <f>I376+I385</f>
        <v>0</v>
      </c>
      <c r="K375" s="144" t="e">
        <f>K376+#REF!+#REF!+#REF!+K413+K440</f>
        <v>#REF!</v>
      </c>
      <c r="M375" s="144" t="e">
        <f>M376+#REF!+#REF!+#REF!+M413+M440</f>
        <v>#REF!</v>
      </c>
      <c r="P375" s="1" t="s">
        <v>114</v>
      </c>
      <c r="Q375" s="216"/>
      <c r="U375" s="185"/>
    </row>
    <row r="376" spans="1:21" s="4" customFormat="1" ht="18" customHeight="1">
      <c r="A376" s="179"/>
      <c r="B376" s="179"/>
      <c r="C376" s="179"/>
      <c r="D376" s="180"/>
      <c r="E376" s="186" t="s">
        <v>821</v>
      </c>
      <c r="F376" s="179"/>
      <c r="G376" s="224"/>
      <c r="H376" s="225"/>
      <c r="I376" s="195">
        <f>SUM(I377:I384)</f>
        <v>0</v>
      </c>
      <c r="J376" s="166"/>
      <c r="K376" s="165"/>
      <c r="L376" s="166"/>
      <c r="M376" s="165"/>
      <c r="N376" s="167"/>
      <c r="O376" s="168"/>
      <c r="Q376" s="216"/>
      <c r="U376" s="215"/>
    </row>
    <row r="377" spans="1:21" s="4" customFormat="1" ht="79.5" customHeight="1">
      <c r="A377" s="179">
        <v>17</v>
      </c>
      <c r="B377" s="179"/>
      <c r="C377" s="179" t="s">
        <v>822</v>
      </c>
      <c r="D377" s="217" t="s">
        <v>823</v>
      </c>
      <c r="E377" s="187" t="s">
        <v>824</v>
      </c>
      <c r="F377" s="218" t="s">
        <v>143</v>
      </c>
      <c r="G377" s="165">
        <v>2</v>
      </c>
      <c r="H377" s="216">
        <v>0</v>
      </c>
      <c r="I377" s="230">
        <f aca="true" t="shared" si="49" ref="I377:I383">ROUND(G377*H377,2)</f>
        <v>0</v>
      </c>
      <c r="J377" s="166"/>
      <c r="K377" s="165"/>
      <c r="L377" s="166"/>
      <c r="M377" s="165"/>
      <c r="N377" s="167">
        <v>21</v>
      </c>
      <c r="O377" s="168"/>
      <c r="Q377" s="216">
        <f>I377+((I377/100)*N377)</f>
        <v>0</v>
      </c>
      <c r="U377" s="215"/>
    </row>
    <row r="378" spans="1:21" s="4" customFormat="1" ht="80.25" customHeight="1">
      <c r="A378" s="179">
        <v>18</v>
      </c>
      <c r="B378" s="179"/>
      <c r="C378" s="179" t="s">
        <v>822</v>
      </c>
      <c r="D378" s="217" t="s">
        <v>825</v>
      </c>
      <c r="E378" s="187" t="s">
        <v>826</v>
      </c>
      <c r="F378" s="218" t="s">
        <v>143</v>
      </c>
      <c r="G378" s="165">
        <v>1</v>
      </c>
      <c r="H378" s="216">
        <v>0</v>
      </c>
      <c r="I378" s="182">
        <f t="shared" si="49"/>
        <v>0</v>
      </c>
      <c r="J378" s="166"/>
      <c r="K378" s="165"/>
      <c r="L378" s="166"/>
      <c r="M378" s="165"/>
      <c r="N378" s="167">
        <v>21</v>
      </c>
      <c r="O378" s="168"/>
      <c r="Q378" s="216">
        <f t="shared" si="47"/>
        <v>0</v>
      </c>
      <c r="U378" s="215"/>
    </row>
    <row r="379" spans="1:22" s="215" customFormat="1" ht="39" customHeight="1">
      <c r="A379" s="179">
        <v>19</v>
      </c>
      <c r="B379" s="179"/>
      <c r="C379" s="179" t="s">
        <v>822</v>
      </c>
      <c r="D379" s="180" t="s">
        <v>827</v>
      </c>
      <c r="E379" s="187" t="s">
        <v>843</v>
      </c>
      <c r="F379" s="179" t="s">
        <v>143</v>
      </c>
      <c r="G379" s="181">
        <v>2</v>
      </c>
      <c r="H379" s="182">
        <v>0</v>
      </c>
      <c r="I379" s="182">
        <f t="shared" si="49"/>
        <v>0</v>
      </c>
      <c r="J379" s="196"/>
      <c r="K379" s="181"/>
      <c r="L379" s="196"/>
      <c r="M379" s="181"/>
      <c r="N379" s="197">
        <v>21</v>
      </c>
      <c r="O379" s="214"/>
      <c r="Q379" s="182">
        <f aca="true" t="shared" si="50" ref="Q379:Q384">I379+((I379/100)*N379)</f>
        <v>0</v>
      </c>
      <c r="V379" s="173"/>
    </row>
    <row r="380" spans="1:22" s="215" customFormat="1" ht="46.5" customHeight="1">
      <c r="A380" s="179">
        <v>20</v>
      </c>
      <c r="B380" s="179"/>
      <c r="C380" s="179" t="s">
        <v>822</v>
      </c>
      <c r="D380" s="180" t="s">
        <v>828</v>
      </c>
      <c r="E380" s="187" t="s">
        <v>829</v>
      </c>
      <c r="F380" s="179" t="s">
        <v>143</v>
      </c>
      <c r="G380" s="181">
        <v>1</v>
      </c>
      <c r="H380" s="182">
        <v>0</v>
      </c>
      <c r="I380" s="182">
        <f t="shared" si="49"/>
        <v>0</v>
      </c>
      <c r="J380" s="196"/>
      <c r="K380" s="181"/>
      <c r="L380" s="196"/>
      <c r="M380" s="181"/>
      <c r="N380" s="197">
        <v>21</v>
      </c>
      <c r="O380" s="214"/>
      <c r="Q380" s="182">
        <f t="shared" si="50"/>
        <v>0</v>
      </c>
      <c r="V380" s="173"/>
    </row>
    <row r="381" spans="1:17" s="215" customFormat="1" ht="34.5" customHeight="1">
      <c r="A381" s="179">
        <v>21</v>
      </c>
      <c r="B381" s="179"/>
      <c r="C381" s="179" t="s">
        <v>822</v>
      </c>
      <c r="D381" s="180" t="s">
        <v>830</v>
      </c>
      <c r="E381" s="187" t="s">
        <v>831</v>
      </c>
      <c r="F381" s="179"/>
      <c r="G381" s="181">
        <v>2</v>
      </c>
      <c r="H381" s="182">
        <v>0</v>
      </c>
      <c r="I381" s="182">
        <f t="shared" si="49"/>
        <v>0</v>
      </c>
      <c r="J381" s="196"/>
      <c r="K381" s="181"/>
      <c r="L381" s="196"/>
      <c r="M381" s="181"/>
      <c r="N381" s="197">
        <v>21</v>
      </c>
      <c r="O381" s="214"/>
      <c r="Q381" s="182">
        <f t="shared" si="50"/>
        <v>0</v>
      </c>
    </row>
    <row r="382" spans="1:21" s="4" customFormat="1" ht="57.75" customHeight="1">
      <c r="A382" s="179">
        <v>22</v>
      </c>
      <c r="B382" s="179"/>
      <c r="C382" s="179" t="s">
        <v>822</v>
      </c>
      <c r="D382" s="217" t="s">
        <v>832</v>
      </c>
      <c r="E382" s="187" t="s">
        <v>833</v>
      </c>
      <c r="F382" s="218" t="s">
        <v>143</v>
      </c>
      <c r="G382" s="165">
        <v>1</v>
      </c>
      <c r="H382" s="216">
        <v>0</v>
      </c>
      <c r="I382" s="216">
        <f t="shared" si="49"/>
        <v>0</v>
      </c>
      <c r="J382" s="166"/>
      <c r="K382" s="165"/>
      <c r="L382" s="166"/>
      <c r="M382" s="165"/>
      <c r="N382" s="167">
        <v>21</v>
      </c>
      <c r="O382" s="168"/>
      <c r="Q382" s="216">
        <f t="shared" si="50"/>
        <v>0</v>
      </c>
      <c r="U382" s="215"/>
    </row>
    <row r="383" spans="1:21" s="4" customFormat="1" ht="42.75" customHeight="1">
      <c r="A383" s="179">
        <v>23</v>
      </c>
      <c r="B383" s="179"/>
      <c r="C383" s="179" t="s">
        <v>822</v>
      </c>
      <c r="D383" s="217" t="s">
        <v>834</v>
      </c>
      <c r="E383" s="187" t="s">
        <v>835</v>
      </c>
      <c r="F383" s="218" t="s">
        <v>143</v>
      </c>
      <c r="G383" s="165">
        <v>1</v>
      </c>
      <c r="H383" s="216">
        <v>0</v>
      </c>
      <c r="I383" s="216">
        <f t="shared" si="49"/>
        <v>0</v>
      </c>
      <c r="J383" s="166"/>
      <c r="K383" s="165"/>
      <c r="L383" s="166"/>
      <c r="M383" s="165"/>
      <c r="N383" s="167">
        <v>21</v>
      </c>
      <c r="O383" s="168"/>
      <c r="Q383" s="216">
        <f t="shared" si="50"/>
        <v>0</v>
      </c>
      <c r="U383" s="215"/>
    </row>
    <row r="384" spans="1:21" s="4" customFormat="1" ht="88.5" customHeight="1">
      <c r="A384" s="179">
        <v>24</v>
      </c>
      <c r="B384" s="179"/>
      <c r="C384" s="218" t="s">
        <v>822</v>
      </c>
      <c r="D384" s="217" t="s">
        <v>836</v>
      </c>
      <c r="E384" s="231" t="s">
        <v>837</v>
      </c>
      <c r="F384" s="218" t="s">
        <v>143</v>
      </c>
      <c r="G384" s="165">
        <v>2</v>
      </c>
      <c r="H384" s="216">
        <v>0</v>
      </c>
      <c r="I384" s="216">
        <f>ROUND(G384*H384,2)</f>
        <v>0</v>
      </c>
      <c r="J384" s="166"/>
      <c r="K384" s="165"/>
      <c r="L384" s="166"/>
      <c r="M384" s="165"/>
      <c r="N384" s="167">
        <v>21</v>
      </c>
      <c r="O384" s="168"/>
      <c r="Q384" s="216">
        <f t="shared" si="50"/>
        <v>0</v>
      </c>
      <c r="U384" s="215"/>
    </row>
    <row r="385" spans="1:21" s="4" customFormat="1" ht="13.5" customHeight="1">
      <c r="A385" s="179"/>
      <c r="B385" s="179"/>
      <c r="C385" s="179"/>
      <c r="D385" s="180"/>
      <c r="E385" s="175" t="s">
        <v>838</v>
      </c>
      <c r="F385" s="179"/>
      <c r="G385" s="224"/>
      <c r="H385" s="225"/>
      <c r="I385" s="195">
        <f>SUM(I386:I388)</f>
        <v>0</v>
      </c>
      <c r="J385" s="196"/>
      <c r="K385" s="181"/>
      <c r="L385" s="196"/>
      <c r="M385" s="181"/>
      <c r="N385" s="197"/>
      <c r="O385" s="168"/>
      <c r="Q385" s="216"/>
      <c r="U385" s="215"/>
    </row>
    <row r="386" spans="1:22" s="4" customFormat="1" ht="114.75" customHeight="1">
      <c r="A386" s="179">
        <v>25</v>
      </c>
      <c r="B386" s="179"/>
      <c r="C386" s="179" t="s">
        <v>822</v>
      </c>
      <c r="D386" s="180" t="s">
        <v>839</v>
      </c>
      <c r="E386" s="187" t="s">
        <v>844</v>
      </c>
      <c r="F386" s="179" t="s">
        <v>143</v>
      </c>
      <c r="G386" s="181">
        <v>2</v>
      </c>
      <c r="H386" s="182">
        <v>0</v>
      </c>
      <c r="I386" s="182">
        <f>ROUND(G386*H386,2)</f>
        <v>0</v>
      </c>
      <c r="J386" s="196"/>
      <c r="K386" s="181"/>
      <c r="L386" s="196"/>
      <c r="M386" s="181"/>
      <c r="N386" s="197">
        <v>21</v>
      </c>
      <c r="O386" s="214"/>
      <c r="P386" s="215"/>
      <c r="Q386" s="216">
        <f t="shared" si="47"/>
        <v>0</v>
      </c>
      <c r="R386" s="215"/>
      <c r="S386" s="215"/>
      <c r="T386" s="215"/>
      <c r="U386" s="215"/>
      <c r="V386" s="215"/>
    </row>
    <row r="387" spans="1:22" s="4" customFormat="1" ht="25.5" customHeight="1">
      <c r="A387" s="179">
        <v>26</v>
      </c>
      <c r="B387" s="179"/>
      <c r="C387" s="179" t="s">
        <v>822</v>
      </c>
      <c r="D387" s="180" t="s">
        <v>840</v>
      </c>
      <c r="E387" s="187" t="s">
        <v>841</v>
      </c>
      <c r="F387" s="179" t="s">
        <v>143</v>
      </c>
      <c r="G387" s="181">
        <v>1</v>
      </c>
      <c r="H387" s="182">
        <v>0</v>
      </c>
      <c r="I387" s="182">
        <f>ROUND(G387*H387,2)</f>
        <v>0</v>
      </c>
      <c r="J387" s="196"/>
      <c r="K387" s="181"/>
      <c r="L387" s="196"/>
      <c r="M387" s="181"/>
      <c r="N387" s="197">
        <v>21</v>
      </c>
      <c r="O387" s="214"/>
      <c r="P387" s="215"/>
      <c r="Q387" s="182">
        <f>I387+((I387/100)*N387)</f>
        <v>0</v>
      </c>
      <c r="R387" s="215"/>
      <c r="S387" s="215"/>
      <c r="T387" s="215"/>
      <c r="U387" s="215"/>
      <c r="V387" s="215"/>
    </row>
    <row r="388" spans="1:22" s="4" customFormat="1" ht="57" customHeight="1">
      <c r="A388" s="179">
        <v>27</v>
      </c>
      <c r="B388" s="179"/>
      <c r="C388" s="179" t="s">
        <v>822</v>
      </c>
      <c r="D388" s="180" t="s">
        <v>840</v>
      </c>
      <c r="E388" s="187" t="s">
        <v>842</v>
      </c>
      <c r="F388" s="179" t="s">
        <v>143</v>
      </c>
      <c r="G388" s="181">
        <v>1</v>
      </c>
      <c r="H388" s="182">
        <v>0</v>
      </c>
      <c r="I388" s="182">
        <f>ROUND(G388*H388,2)</f>
        <v>0</v>
      </c>
      <c r="J388" s="196"/>
      <c r="K388" s="181"/>
      <c r="L388" s="196"/>
      <c r="M388" s="181"/>
      <c r="N388" s="197">
        <v>21</v>
      </c>
      <c r="O388" s="214"/>
      <c r="P388" s="215"/>
      <c r="Q388" s="182">
        <f t="shared" si="47"/>
        <v>0</v>
      </c>
      <c r="R388" s="215"/>
      <c r="S388" s="215"/>
      <c r="T388" s="215"/>
      <c r="U388" s="215"/>
      <c r="V388" s="215"/>
    </row>
    <row r="389" spans="1:21" s="3" customFormat="1" ht="19.5" customHeight="1">
      <c r="A389" s="237"/>
      <c r="B389" s="237"/>
      <c r="C389" s="237"/>
      <c r="D389" s="238"/>
      <c r="E389" s="237" t="s">
        <v>93</v>
      </c>
      <c r="F389" s="237"/>
      <c r="G389" s="239"/>
      <c r="H389" s="239"/>
      <c r="I389" s="240">
        <f>I14+I147+I320+I375</f>
        <v>0</v>
      </c>
      <c r="J389" s="237"/>
      <c r="K389" s="241">
        <f>K14+K147</f>
        <v>0</v>
      </c>
      <c r="L389" s="237"/>
      <c r="M389" s="241">
        <f>M14+M147</f>
        <v>0</v>
      </c>
      <c r="N389" s="237"/>
      <c r="O389" s="237"/>
      <c r="P389" s="237"/>
      <c r="Q389" s="237"/>
      <c r="U389" s="236"/>
    </row>
    <row r="390" spans="7:8" ht="12.75">
      <c r="G390" s="229"/>
      <c r="H390" s="229"/>
    </row>
    <row r="391" spans="7:8" ht="12.75">
      <c r="G391" s="229"/>
      <c r="H391" s="229"/>
    </row>
    <row r="392" spans="7:8" ht="12.75">
      <c r="G392" s="229"/>
      <c r="H392" s="229"/>
    </row>
  </sheetData>
  <sheetProtection formatCells="0" formatColumns="0" formatRows="0" insertColumns="0" insertRows="0" insertHyperlinks="0" deleteColumns="0" deleteRows="0" sort="0" autoFilter="0" pivotTables="0"/>
  <mergeCells count="4">
    <mergeCell ref="C9:D9"/>
    <mergeCell ref="C8:D8"/>
    <mergeCell ref="C3:E3"/>
    <mergeCell ref="C7:E7"/>
  </mergeCells>
  <printOptions horizontalCentered="1"/>
  <pageMargins left="0.5905511811023623" right="0.5905511811023623" top="0.5905511811023623" bottom="0.5905511811023623" header="0.5118110236220472" footer="0.5118110236220472"/>
  <pageSetup errors="blank" fitToHeight="999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1A117082-AE84-45DC-B4B1-E854891D3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barton</dc:creator>
  <cp:keywords/>
  <dc:description/>
  <cp:lastModifiedBy>barton</cp:lastModifiedBy>
  <dcterms:created xsi:type="dcterms:W3CDTF">2006-04-27T05:25:48Z</dcterms:created>
  <dcterms:modified xsi:type="dcterms:W3CDTF">2020-04-06T12:40:34Z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