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ceskakamenice.sharepoint.com/sites/urad/Sdilene dokumenty/02 Projekty/2023000200 Zastavka Bezrucova/09 Zakazka/01 Zadavaci dokumentace/"/>
    </mc:Choice>
  </mc:AlternateContent>
  <xr:revisionPtr revIDLastSave="0" documentId="11_75BD62696D68832742FBA372021218D6D864B015" xr6:coauthVersionLast="47" xr6:coauthVersionMax="47" xr10:uidLastSave="{00000000-0000-0000-0000-000000000000}"/>
  <bookViews>
    <workbookView xWindow="0" yWindow="680" windowWidth="29400" windowHeight="17220" xr2:uid="{00000000-000D-0000-FFFF-FFFF00000000}"/>
  </bookViews>
  <sheets>
    <sheet name="Rekapitulace stavby" sheetId="1" r:id="rId1"/>
    <sheet name="IO 101a - Zpevněné plochy..." sheetId="2" r:id="rId2"/>
    <sheet name="IO 101b - Zpevněné plochy..." sheetId="3" r:id="rId3"/>
    <sheet name="IO 102 - Odvodnění a úpra..." sheetId="4" r:id="rId4"/>
    <sheet name="IO 103 - Dopravní značení" sheetId="5" r:id="rId5"/>
    <sheet name="VRN - VRN" sheetId="6" r:id="rId6"/>
    <sheet name="Pokyny pro vyplnění" sheetId="7" r:id="rId7"/>
  </sheets>
  <definedNames>
    <definedName name="_xlnm._FilterDatabase" localSheetId="1" hidden="1">'IO 101a - Zpevněné plochy...'!$C$90:$K$288</definedName>
    <definedName name="_xlnm._FilterDatabase" localSheetId="2" hidden="1">'IO 101b - Zpevněné plochy...'!$C$91:$K$187</definedName>
    <definedName name="_xlnm._FilterDatabase" localSheetId="3" hidden="1">'IO 102 - Odvodnění a úpra...'!$C$90:$K$172</definedName>
    <definedName name="_xlnm._FilterDatabase" localSheetId="4" hidden="1">'IO 103 - Dopravní značení'!$C$88:$K$165</definedName>
    <definedName name="_xlnm._FilterDatabase" localSheetId="5" hidden="1">'VRN - VRN'!$C$83:$K$113</definedName>
    <definedName name="_xlnm.Print_Titles" localSheetId="1">'IO 101a - Zpevněné plochy...'!$90:$90</definedName>
    <definedName name="_xlnm.Print_Titles" localSheetId="2">'IO 101b - Zpevněné plochy...'!$91:$91</definedName>
    <definedName name="_xlnm.Print_Titles" localSheetId="3">'IO 102 - Odvodnění a úpra...'!$90:$90</definedName>
    <definedName name="_xlnm.Print_Titles" localSheetId="4">'IO 103 - Dopravní značení'!$88:$88</definedName>
    <definedName name="_xlnm.Print_Titles" localSheetId="0">'Rekapitulace stavby'!$52:$52</definedName>
    <definedName name="_xlnm.Print_Titles" localSheetId="5">'VRN - VRN'!$83:$83</definedName>
    <definedName name="_xlnm.Print_Area" localSheetId="1">'IO 101a - Zpevněné plochy...'!$C$4:$J$41,'IO 101a - Zpevněné plochy...'!$C$47:$J$70,'IO 101a - Zpevněné plochy...'!$C$76:$K$288</definedName>
    <definedName name="_xlnm.Print_Area" localSheetId="2">'IO 101b - Zpevněné plochy...'!$C$4:$J$41,'IO 101b - Zpevněné plochy...'!$C$47:$J$71,'IO 101b - Zpevněné plochy...'!$C$77:$K$187</definedName>
    <definedName name="_xlnm.Print_Area" localSheetId="3">'IO 102 - Odvodnění a úpra...'!$C$4:$J$41,'IO 102 - Odvodnění a úpra...'!$C$47:$J$70,'IO 102 - Odvodnění a úpra...'!$C$76:$K$172</definedName>
    <definedName name="_xlnm.Print_Area" localSheetId="4">'IO 103 - Dopravní značení'!$C$4:$J$41,'IO 103 - Dopravní značení'!$C$47:$J$68,'IO 103 - Dopravní značení'!$C$74:$K$165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5">'VRN - VRN'!$C$4:$J$39,'VRN - VRN'!$C$45:$J$65,'VRN - VRN'!$C$71:$K$113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60" i="1"/>
  <c r="J35" i="6"/>
  <c r="AX60" i="1"/>
  <c r="BI111" i="6"/>
  <c r="BH111" i="6"/>
  <c r="BG111" i="6"/>
  <c r="BF111" i="6"/>
  <c r="T111" i="6"/>
  <c r="R111" i="6"/>
  <c r="P111" i="6"/>
  <c r="BI108" i="6"/>
  <c r="BH108" i="6"/>
  <c r="BG108" i="6"/>
  <c r="BF108" i="6"/>
  <c r="T108" i="6"/>
  <c r="R108" i="6"/>
  <c r="P108" i="6"/>
  <c r="BI104" i="6"/>
  <c r="BH104" i="6"/>
  <c r="BG104" i="6"/>
  <c r="BF104" i="6"/>
  <c r="T104" i="6"/>
  <c r="T103" i="6"/>
  <c r="R104" i="6"/>
  <c r="R103" i="6"/>
  <c r="P104" i="6"/>
  <c r="P103" i="6"/>
  <c r="BI100" i="6"/>
  <c r="BH100" i="6"/>
  <c r="BG100" i="6"/>
  <c r="BF100" i="6"/>
  <c r="T100" i="6"/>
  <c r="T99" i="6"/>
  <c r="R100" i="6"/>
  <c r="R99" i="6"/>
  <c r="P100" i="6"/>
  <c r="P99" i="6"/>
  <c r="BI96" i="6"/>
  <c r="BH96" i="6"/>
  <c r="BG96" i="6"/>
  <c r="BF96" i="6"/>
  <c r="T96" i="6"/>
  <c r="R96" i="6"/>
  <c r="P96" i="6"/>
  <c r="BI93" i="6"/>
  <c r="BH93" i="6"/>
  <c r="BG93" i="6"/>
  <c r="BF93" i="6"/>
  <c r="T93" i="6"/>
  <c r="R93" i="6"/>
  <c r="P93" i="6"/>
  <c r="BI90" i="6"/>
  <c r="BH90" i="6"/>
  <c r="BG90" i="6"/>
  <c r="BF90" i="6"/>
  <c r="T90" i="6"/>
  <c r="R90" i="6"/>
  <c r="P90" i="6"/>
  <c r="BI87" i="6"/>
  <c r="BH87" i="6"/>
  <c r="BG87" i="6"/>
  <c r="BF87" i="6"/>
  <c r="T87" i="6"/>
  <c r="R87" i="6"/>
  <c r="P87" i="6"/>
  <c r="J81" i="6"/>
  <c r="J80" i="6"/>
  <c r="F80" i="6"/>
  <c r="F78" i="6"/>
  <c r="E76" i="6"/>
  <c r="J55" i="6"/>
  <c r="J54" i="6"/>
  <c r="F54" i="6"/>
  <c r="F52" i="6"/>
  <c r="E50" i="6"/>
  <c r="J18" i="6"/>
  <c r="E18" i="6"/>
  <c r="F81" i="6"/>
  <c r="J17" i="6"/>
  <c r="J12" i="6"/>
  <c r="J78" i="6"/>
  <c r="E7" i="6"/>
  <c r="E48" i="6"/>
  <c r="J39" i="5"/>
  <c r="J38" i="5"/>
  <c r="AY59" i="1"/>
  <c r="J37" i="5"/>
  <c r="AX59" i="1"/>
  <c r="BI163" i="5"/>
  <c r="BH163" i="5"/>
  <c r="BG163" i="5"/>
  <c r="BF163" i="5"/>
  <c r="T163" i="5"/>
  <c r="T162" i="5"/>
  <c r="R163" i="5"/>
  <c r="R162" i="5"/>
  <c r="P163" i="5"/>
  <c r="P162" i="5"/>
  <c r="BI159" i="5"/>
  <c r="BH159" i="5"/>
  <c r="BG159" i="5"/>
  <c r="BF159" i="5"/>
  <c r="T159" i="5"/>
  <c r="R159" i="5"/>
  <c r="P159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5" i="5"/>
  <c r="BH135" i="5"/>
  <c r="BG135" i="5"/>
  <c r="BF135" i="5"/>
  <c r="T135" i="5"/>
  <c r="R135" i="5"/>
  <c r="P135" i="5"/>
  <c r="BI130" i="5"/>
  <c r="BH130" i="5"/>
  <c r="BG130" i="5"/>
  <c r="BF130" i="5"/>
  <c r="T130" i="5"/>
  <c r="R130" i="5"/>
  <c r="P130" i="5"/>
  <c r="BI125" i="5"/>
  <c r="BH125" i="5"/>
  <c r="BG125" i="5"/>
  <c r="BF125" i="5"/>
  <c r="T125" i="5"/>
  <c r="R125" i="5"/>
  <c r="P125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2" i="5"/>
  <c r="BH92" i="5"/>
  <c r="BG92" i="5"/>
  <c r="BF92" i="5"/>
  <c r="T92" i="5"/>
  <c r="R92" i="5"/>
  <c r="P92" i="5"/>
  <c r="J86" i="5"/>
  <c r="J85" i="5"/>
  <c r="F85" i="5"/>
  <c r="F83" i="5"/>
  <c r="E81" i="5"/>
  <c r="J59" i="5"/>
  <c r="J58" i="5"/>
  <c r="F58" i="5"/>
  <c r="F56" i="5"/>
  <c r="E54" i="5"/>
  <c r="J20" i="5"/>
  <c r="E20" i="5"/>
  <c r="F59" i="5"/>
  <c r="J19" i="5"/>
  <c r="J14" i="5"/>
  <c r="J83" i="5"/>
  <c r="E7" i="5"/>
  <c r="E77" i="5"/>
  <c r="J39" i="4"/>
  <c r="J38" i="4"/>
  <c r="AY58" i="1"/>
  <c r="J37" i="4"/>
  <c r="AX58" i="1"/>
  <c r="BI170" i="4"/>
  <c r="BH170" i="4"/>
  <c r="BG170" i="4"/>
  <c r="BF170" i="4"/>
  <c r="T170" i="4"/>
  <c r="T169" i="4"/>
  <c r="R170" i="4"/>
  <c r="R169" i="4"/>
  <c r="P170" i="4"/>
  <c r="P169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1" i="4"/>
  <c r="BH151" i="4"/>
  <c r="BG151" i="4"/>
  <c r="BF151" i="4"/>
  <c r="T151" i="4"/>
  <c r="T150" i="4"/>
  <c r="R151" i="4"/>
  <c r="R150" i="4"/>
  <c r="P151" i="4"/>
  <c r="P150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7" i="4"/>
  <c r="BH107" i="4"/>
  <c r="BG107" i="4"/>
  <c r="BF107" i="4"/>
  <c r="T107" i="4"/>
  <c r="R107" i="4"/>
  <c r="P107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4" i="4"/>
  <c r="BH94" i="4"/>
  <c r="BG94" i="4"/>
  <c r="BF94" i="4"/>
  <c r="T94" i="4"/>
  <c r="R94" i="4"/>
  <c r="P94" i="4"/>
  <c r="J88" i="4"/>
  <c r="J87" i="4"/>
  <c r="F87" i="4"/>
  <c r="F85" i="4"/>
  <c r="E83" i="4"/>
  <c r="J59" i="4"/>
  <c r="J58" i="4"/>
  <c r="F58" i="4"/>
  <c r="F56" i="4"/>
  <c r="E54" i="4"/>
  <c r="J20" i="4"/>
  <c r="E20" i="4"/>
  <c r="F59" i="4" s="1"/>
  <c r="J19" i="4"/>
  <c r="J14" i="4"/>
  <c r="J85" i="4"/>
  <c r="E7" i="4"/>
  <c r="E79" i="4"/>
  <c r="J39" i="3"/>
  <c r="J38" i="3"/>
  <c r="AY57" i="1"/>
  <c r="J37" i="3"/>
  <c r="AX57" i="1"/>
  <c r="BI185" i="3"/>
  <c r="BH185" i="3"/>
  <c r="BG185" i="3"/>
  <c r="BF185" i="3"/>
  <c r="T185" i="3"/>
  <c r="T184" i="3"/>
  <c r="R185" i="3"/>
  <c r="R184" i="3"/>
  <c r="P185" i="3"/>
  <c r="P184" i="3"/>
  <c r="BI181" i="3"/>
  <c r="BH181" i="3"/>
  <c r="BG181" i="3"/>
  <c r="BF181" i="3"/>
  <c r="T181" i="3"/>
  <c r="R181" i="3"/>
  <c r="P181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BI100" i="3"/>
  <c r="BH100" i="3"/>
  <c r="BG100" i="3"/>
  <c r="BF100" i="3"/>
  <c r="T100" i="3"/>
  <c r="R100" i="3"/>
  <c r="P100" i="3"/>
  <c r="BI95" i="3"/>
  <c r="BH95" i="3"/>
  <c r="BG95" i="3"/>
  <c r="BF95" i="3"/>
  <c r="T95" i="3"/>
  <c r="R95" i="3"/>
  <c r="P95" i="3"/>
  <c r="J89" i="3"/>
  <c r="J88" i="3"/>
  <c r="F88" i="3"/>
  <c r="F86" i="3"/>
  <c r="E84" i="3"/>
  <c r="J59" i="3"/>
  <c r="J58" i="3"/>
  <c r="F58" i="3"/>
  <c r="F56" i="3"/>
  <c r="E54" i="3"/>
  <c r="J20" i="3"/>
  <c r="E20" i="3"/>
  <c r="F89" i="3"/>
  <c r="J19" i="3"/>
  <c r="J14" i="3"/>
  <c r="J86" i="3"/>
  <c r="E7" i="3"/>
  <c r="E50" i="3"/>
  <c r="J39" i="2"/>
  <c r="J38" i="2"/>
  <c r="AY56" i="1"/>
  <c r="J37" i="2"/>
  <c r="AX56" i="1"/>
  <c r="BI286" i="2"/>
  <c r="BH286" i="2"/>
  <c r="BG286" i="2"/>
  <c r="BF286" i="2"/>
  <c r="T286" i="2"/>
  <c r="T285" i="2"/>
  <c r="R286" i="2"/>
  <c r="R285" i="2"/>
  <c r="P286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26" i="2"/>
  <c r="BH226" i="2"/>
  <c r="BG226" i="2"/>
  <c r="BF226" i="2"/>
  <c r="T226" i="2"/>
  <c r="R226" i="2"/>
  <c r="P226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0" i="2"/>
  <c r="BH170" i="2"/>
  <c r="BG170" i="2"/>
  <c r="BF170" i="2"/>
  <c r="T170" i="2"/>
  <c r="R170" i="2"/>
  <c r="P170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46" i="2"/>
  <c r="BH146" i="2"/>
  <c r="BG146" i="2"/>
  <c r="BF146" i="2"/>
  <c r="T146" i="2"/>
  <c r="R146" i="2"/>
  <c r="P14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4" i="2"/>
  <c r="BH94" i="2"/>
  <c r="BG94" i="2"/>
  <c r="BF94" i="2"/>
  <c r="T94" i="2"/>
  <c r="R94" i="2"/>
  <c r="P94" i="2"/>
  <c r="J88" i="2"/>
  <c r="J87" i="2"/>
  <c r="F87" i="2"/>
  <c r="F85" i="2"/>
  <c r="E83" i="2"/>
  <c r="J59" i="2"/>
  <c r="J58" i="2"/>
  <c r="F58" i="2"/>
  <c r="F56" i="2"/>
  <c r="E54" i="2"/>
  <c r="J20" i="2"/>
  <c r="E20" i="2"/>
  <c r="F59" i="2"/>
  <c r="J19" i="2"/>
  <c r="J14" i="2"/>
  <c r="J56" i="2"/>
  <c r="E7" i="2"/>
  <c r="E50" i="2"/>
  <c r="L50" i="1"/>
  <c r="AM50" i="1"/>
  <c r="AM49" i="1"/>
  <c r="L49" i="1"/>
  <c r="AM47" i="1"/>
  <c r="L47" i="1"/>
  <c r="L45" i="1"/>
  <c r="L44" i="1"/>
  <c r="BK188" i="2"/>
  <c r="BK125" i="5"/>
  <c r="BK159" i="2"/>
  <c r="BK142" i="4"/>
  <c r="BK120" i="5"/>
  <c r="BK119" i="3"/>
  <c r="J150" i="3"/>
  <c r="J162" i="4"/>
  <c r="J164" i="2"/>
  <c r="BK172" i="3"/>
  <c r="J137" i="4"/>
  <c r="J110" i="5"/>
  <c r="J251" i="2"/>
  <c r="J156" i="3"/>
  <c r="BK132" i="4"/>
  <c r="BK199" i="2"/>
  <c r="BK237" i="2"/>
  <c r="BK127" i="4"/>
  <c r="BK104" i="6"/>
  <c r="J100" i="3"/>
  <c r="J160" i="4"/>
  <c r="BK117" i="2"/>
  <c r="J127" i="3"/>
  <c r="J181" i="3"/>
  <c r="BK128" i="2"/>
  <c r="BK268" i="2"/>
  <c r="BK137" i="3"/>
  <c r="J159" i="2"/>
  <c r="J193" i="2"/>
  <c r="BK164" i="2"/>
  <c r="J100" i="4"/>
  <c r="BK108" i="5"/>
  <c r="BK100" i="5"/>
  <c r="J182" i="2"/>
  <c r="BK90" i="6"/>
  <c r="J108" i="5"/>
  <c r="BK121" i="4"/>
  <c r="J215" i="2"/>
  <c r="J110" i="2"/>
  <c r="BK94" i="4"/>
  <c r="BK132" i="2"/>
  <c r="J161" i="3"/>
  <c r="BK149" i="5"/>
  <c r="J264" i="2"/>
  <c r="BK113" i="2"/>
  <c r="J282" i="2"/>
  <c r="J93" i="6"/>
  <c r="J108" i="6"/>
  <c r="J132" i="4"/>
  <c r="BK156" i="3"/>
  <c r="J113" i="2"/>
  <c r="BK108" i="6"/>
  <c r="J105" i="2"/>
  <c r="J103" i="4"/>
  <c r="J118" i="4"/>
  <c r="BK124" i="3"/>
  <c r="BK124" i="2"/>
  <c r="J100" i="5"/>
  <c r="J100" i="2"/>
  <c r="BK166" i="3"/>
  <c r="J163" i="5"/>
  <c r="BK264" i="2"/>
  <c r="J95" i="3"/>
  <c r="BK105" i="2"/>
  <c r="BK109" i="3"/>
  <c r="J114" i="4"/>
  <c r="BK185" i="3"/>
  <c r="BK182" i="2"/>
  <c r="J234" i="2"/>
  <c r="BK105" i="3"/>
  <c r="J115" i="5"/>
  <c r="J117" i="2"/>
  <c r="J111" i="4"/>
  <c r="BK100" i="3"/>
  <c r="J127" i="4"/>
  <c r="J154" i="2"/>
  <c r="BK150" i="3"/>
  <c r="BK160" i="4"/>
  <c r="J140" i="5"/>
  <c r="BK146" i="2"/>
  <c r="J146" i="2"/>
  <c r="BK286" i="2"/>
  <c r="J172" i="3"/>
  <c r="BK103" i="4"/>
  <c r="BK87" i="6"/>
  <c r="BK131" i="3"/>
  <c r="J120" i="2"/>
  <c r="J96" i="6"/>
  <c r="J159" i="5"/>
  <c r="BK100" i="4"/>
  <c r="BK226" i="2"/>
  <c r="BK96" i="6"/>
  <c r="BK153" i="3"/>
  <c r="J204" i="2"/>
  <c r="J131" i="3"/>
  <c r="BK107" i="4"/>
  <c r="J130" i="5"/>
  <c r="J185" i="3"/>
  <c r="J208" i="2"/>
  <c r="BK251" i="2"/>
  <c r="BK261" i="2"/>
  <c r="J105" i="3"/>
  <c r="BK117" i="5"/>
  <c r="J143" i="5"/>
  <c r="J245" i="2"/>
  <c r="J166" i="3"/>
  <c r="BK110" i="2"/>
  <c r="BK111" i="4"/>
  <c r="BK120" i="2"/>
  <c r="J188" i="2"/>
  <c r="BK112" i="3"/>
  <c r="J196" i="2"/>
  <c r="J170" i="4"/>
  <c r="J120" i="5"/>
  <c r="BK163" i="5"/>
  <c r="J112" i="5"/>
  <c r="BK100" i="2"/>
  <c r="J248" i="2"/>
  <c r="BK130" i="5"/>
  <c r="BK157" i="4"/>
  <c r="BK140" i="5"/>
  <c r="BK143" i="3"/>
  <c r="J157" i="4"/>
  <c r="J137" i="3"/>
  <c r="J121" i="4"/>
  <c r="J87" i="6"/>
  <c r="BK234" i="2"/>
  <c r="BK137" i="4"/>
  <c r="J117" i="5"/>
  <c r="BK175" i="3"/>
  <c r="BK162" i="4"/>
  <c r="J286" i="2"/>
  <c r="J132" i="2"/>
  <c r="J142" i="4"/>
  <c r="J92" i="5"/>
  <c r="J169" i="3"/>
  <c r="J199" i="2"/>
  <c r="BK143" i="5"/>
  <c r="BK103" i="5"/>
  <c r="J271" i="2"/>
  <c r="BK279" i="2"/>
  <c r="BK161" i="3"/>
  <c r="BK258" i="2"/>
  <c r="BK169" i="3"/>
  <c r="J151" i="4"/>
  <c r="BK164" i="4"/>
  <c r="BK271" i="2"/>
  <c r="J268" i="2"/>
  <c r="J104" i="6"/>
  <c r="J175" i="3"/>
  <c r="J155" i="5"/>
  <c r="J226" i="2"/>
  <c r="J164" i="4"/>
  <c r="J149" i="5"/>
  <c r="J143" i="3"/>
  <c r="BK152" i="5"/>
  <c r="BK95" i="3"/>
  <c r="BK159" i="5"/>
  <c r="BK215" i="2"/>
  <c r="BK118" i="4"/>
  <c r="J152" i="5"/>
  <c r="J237" i="2"/>
  <c r="J153" i="3"/>
  <c r="BK170" i="4"/>
  <c r="J111" i="6"/>
  <c r="BK282" i="2"/>
  <c r="BK115" i="3"/>
  <c r="BK115" i="5"/>
  <c r="J119" i="3"/>
  <c r="J90" i="6"/>
  <c r="J261" i="2"/>
  <c r="BK204" i="2"/>
  <c r="J106" i="5"/>
  <c r="J135" i="5"/>
  <c r="BK111" i="6"/>
  <c r="J124" i="2"/>
  <c r="BK112" i="5"/>
  <c r="BK248" i="2"/>
  <c r="BK127" i="3"/>
  <c r="J103" i="5"/>
  <c r="J125" i="5"/>
  <c r="J100" i="6"/>
  <c r="BK170" i="2"/>
  <c r="BK100" i="6"/>
  <c r="BK110" i="5"/>
  <c r="BK154" i="2"/>
  <c r="J112" i="3"/>
  <c r="BK114" i="4"/>
  <c r="BK212" i="2"/>
  <c r="J107" i="4"/>
  <c r="J170" i="2"/>
  <c r="BK151" i="4"/>
  <c r="BK135" i="5"/>
  <c r="J212" i="2"/>
  <c r="J124" i="3"/>
  <c r="BK155" i="5"/>
  <c r="BK208" i="2"/>
  <c r="BK93" i="6"/>
  <c r="J94" i="4"/>
  <c r="BK245" i="2"/>
  <c r="AS55" i="1"/>
  <c r="J109" i="3"/>
  <c r="J128" i="2"/>
  <c r="J94" i="2"/>
  <c r="BK193" i="2"/>
  <c r="BK106" i="5"/>
  <c r="BK181" i="3"/>
  <c r="BK196" i="2"/>
  <c r="J115" i="3"/>
  <c r="BK92" i="5"/>
  <c r="BK94" i="2"/>
  <c r="J258" i="2"/>
  <c r="J279" i="2"/>
  <c r="T107" i="6" l="1"/>
  <c r="T85" i="6" s="1"/>
  <c r="T84" i="6" s="1"/>
  <c r="BK131" i="2"/>
  <c r="J131" i="2"/>
  <c r="J66" i="2"/>
  <c r="R93" i="2"/>
  <c r="T207" i="2"/>
  <c r="P131" i="2"/>
  <c r="T131" i="2"/>
  <c r="BK93" i="2"/>
  <c r="BK92" i="2" s="1"/>
  <c r="J92" i="2" s="1"/>
  <c r="J64" i="2" s="1"/>
  <c r="J93" i="2"/>
  <c r="J65" i="2"/>
  <c r="BK207" i="2"/>
  <c r="J207" i="2"/>
  <c r="J67" i="2"/>
  <c r="BK267" i="2"/>
  <c r="J267" i="2"/>
  <c r="J68" i="2"/>
  <c r="BK94" i="3"/>
  <c r="J94" i="3" s="1"/>
  <c r="J65" i="3" s="1"/>
  <c r="R118" i="3"/>
  <c r="T149" i="3"/>
  <c r="R131" i="2"/>
  <c r="T267" i="2"/>
  <c r="P94" i="3"/>
  <c r="T118" i="3"/>
  <c r="T93" i="3" s="1"/>
  <c r="T92" i="3" s="1"/>
  <c r="T130" i="3"/>
  <c r="BK168" i="3"/>
  <c r="J168" i="3" s="1"/>
  <c r="J69" i="3" s="1"/>
  <c r="T93" i="4"/>
  <c r="P93" i="2"/>
  <c r="P207" i="2"/>
  <c r="P267" i="2"/>
  <c r="BK118" i="3"/>
  <c r="J118" i="3" s="1"/>
  <c r="J66" i="3" s="1"/>
  <c r="R130" i="3"/>
  <c r="P149" i="3"/>
  <c r="T168" i="3"/>
  <c r="BK93" i="4"/>
  <c r="T126" i="4"/>
  <c r="R94" i="3"/>
  <c r="BK130" i="3"/>
  <c r="J130" i="3"/>
  <c r="J67" i="3"/>
  <c r="BK149" i="3"/>
  <c r="J149" i="3"/>
  <c r="J68" i="3"/>
  <c r="R168" i="3"/>
  <c r="R126" i="4"/>
  <c r="P156" i="4"/>
  <c r="T93" i="2"/>
  <c r="R207" i="2"/>
  <c r="R267" i="2"/>
  <c r="P118" i="3"/>
  <c r="P130" i="3"/>
  <c r="R149" i="3"/>
  <c r="P168" i="3"/>
  <c r="R93" i="4"/>
  <c r="P126" i="4"/>
  <c r="T156" i="4"/>
  <c r="BK91" i="5"/>
  <c r="BK90" i="5" s="1"/>
  <c r="J90" i="5" s="1"/>
  <c r="J64" i="5" s="1"/>
  <c r="J91" i="5"/>
  <c r="J65" i="5"/>
  <c r="R91" i="5"/>
  <c r="P148" i="5"/>
  <c r="P90" i="5" s="1"/>
  <c r="P89" i="5" s="1"/>
  <c r="AU59" i="1" s="1"/>
  <c r="R148" i="5"/>
  <c r="R90" i="5" s="1"/>
  <c r="R89" i="5" s="1"/>
  <c r="T94" i="3"/>
  <c r="P93" i="4"/>
  <c r="P92" i="4"/>
  <c r="P91" i="4"/>
  <c r="AU58" i="1"/>
  <c r="BK126" i="4"/>
  <c r="J126" i="4" s="1"/>
  <c r="J66" i="4" s="1"/>
  <c r="BK156" i="4"/>
  <c r="J156" i="4"/>
  <c r="J68" i="4"/>
  <c r="R156" i="4"/>
  <c r="P91" i="5"/>
  <c r="T91" i="5"/>
  <c r="BK148" i="5"/>
  <c r="J148" i="5"/>
  <c r="J66" i="5"/>
  <c r="T148" i="5"/>
  <c r="T90" i="5" s="1"/>
  <c r="T89" i="5" s="1"/>
  <c r="BK86" i="6"/>
  <c r="J86" i="6"/>
  <c r="J61" i="6"/>
  <c r="P86" i="6"/>
  <c r="R86" i="6"/>
  <c r="T86" i="6"/>
  <c r="BK107" i="6"/>
  <c r="J107" i="6"/>
  <c r="J64" i="6"/>
  <c r="P107" i="6"/>
  <c r="R107" i="6"/>
  <c r="BK285" i="2"/>
  <c r="J285" i="2"/>
  <c r="J69" i="2"/>
  <c r="BK169" i="4"/>
  <c r="J169" i="4"/>
  <c r="J69" i="4"/>
  <c r="BK184" i="3"/>
  <c r="J184" i="3"/>
  <c r="J70" i="3"/>
  <c r="BK162" i="5"/>
  <c r="J162" i="5"/>
  <c r="J67" i="5"/>
  <c r="BK150" i="4"/>
  <c r="J150" i="4"/>
  <c r="J67" i="4"/>
  <c r="BK99" i="6"/>
  <c r="J99" i="6"/>
  <c r="J62" i="6"/>
  <c r="BK103" i="6"/>
  <c r="J103" i="6"/>
  <c r="J63" i="6"/>
  <c r="E74" i="6"/>
  <c r="F55" i="6"/>
  <c r="BE100" i="6"/>
  <c r="BE108" i="6"/>
  <c r="J52" i="6"/>
  <c r="BE87" i="6"/>
  <c r="BE90" i="6"/>
  <c r="BE93" i="6"/>
  <c r="BE96" i="6"/>
  <c r="BE104" i="6"/>
  <c r="BE111" i="6"/>
  <c r="E50" i="5"/>
  <c r="F86" i="5"/>
  <c r="J56" i="5"/>
  <c r="BE103" i="5"/>
  <c r="BE108" i="5"/>
  <c r="BE112" i="5"/>
  <c r="BE106" i="5"/>
  <c r="BE135" i="5"/>
  <c r="BE140" i="5"/>
  <c r="BE92" i="5"/>
  <c r="BE100" i="5"/>
  <c r="BE115" i="5"/>
  <c r="BE149" i="5"/>
  <c r="BE163" i="5"/>
  <c r="BE110" i="5"/>
  <c r="BE117" i="5"/>
  <c r="BE120" i="5"/>
  <c r="BE130" i="5"/>
  <c r="BE152" i="5"/>
  <c r="BE125" i="5"/>
  <c r="BE143" i="5"/>
  <c r="BE155" i="5"/>
  <c r="BE159" i="5"/>
  <c r="BE94" i="4"/>
  <c r="BE118" i="4"/>
  <c r="J56" i="4"/>
  <c r="F88" i="4"/>
  <c r="BE103" i="4"/>
  <c r="BE111" i="4"/>
  <c r="BE121" i="4"/>
  <c r="BE127" i="4"/>
  <c r="BE137" i="4"/>
  <c r="BE132" i="4"/>
  <c r="BE100" i="4"/>
  <c r="BE107" i="4"/>
  <c r="BE157" i="4"/>
  <c r="E50" i="4"/>
  <c r="BE151" i="4"/>
  <c r="BE114" i="4"/>
  <c r="BE142" i="4"/>
  <c r="BE160" i="4"/>
  <c r="BE162" i="4"/>
  <c r="BE164" i="4"/>
  <c r="BE170" i="4"/>
  <c r="J56" i="3"/>
  <c r="E80" i="3"/>
  <c r="BE100" i="3"/>
  <c r="BE105" i="3"/>
  <c r="F59" i="3"/>
  <c r="BE112" i="3"/>
  <c r="BE115" i="3"/>
  <c r="BE95" i="3"/>
  <c r="BE109" i="3"/>
  <c r="BE119" i="3"/>
  <c r="BE124" i="3"/>
  <c r="BE127" i="3"/>
  <c r="BE150" i="3"/>
  <c r="BE181" i="3"/>
  <c r="BE137" i="3"/>
  <c r="BE153" i="3"/>
  <c r="BE161" i="3"/>
  <c r="BE166" i="3"/>
  <c r="BE143" i="3"/>
  <c r="BE169" i="3"/>
  <c r="BE175" i="3"/>
  <c r="BE156" i="3"/>
  <c r="BE172" i="3"/>
  <c r="BE131" i="3"/>
  <c r="BE185" i="3"/>
  <c r="F88" i="2"/>
  <c r="BE94" i="2"/>
  <c r="E79" i="2"/>
  <c r="J85" i="2"/>
  <c r="BE113" i="2"/>
  <c r="BE117" i="2"/>
  <c r="BE124" i="2"/>
  <c r="BE164" i="2"/>
  <c r="BE264" i="2"/>
  <c r="BE282" i="2"/>
  <c r="BE105" i="2"/>
  <c r="BE261" i="2"/>
  <c r="BE154" i="2"/>
  <c r="BE199" i="2"/>
  <c r="BE208" i="2"/>
  <c r="BE234" i="2"/>
  <c r="BE245" i="2"/>
  <c r="BE251" i="2"/>
  <c r="BE271" i="2"/>
  <c r="BE120" i="2"/>
  <c r="BE128" i="2"/>
  <c r="BE159" i="2"/>
  <c r="BE193" i="2"/>
  <c r="BE196" i="2"/>
  <c r="BE204" i="2"/>
  <c r="BE212" i="2"/>
  <c r="BE215" i="2"/>
  <c r="BE248" i="2"/>
  <c r="BE258" i="2"/>
  <c r="BE279" i="2"/>
  <c r="BE170" i="2"/>
  <c r="BE182" i="2"/>
  <c r="BE188" i="2"/>
  <c r="BE226" i="2"/>
  <c r="BE237" i="2"/>
  <c r="BE286" i="2"/>
  <c r="BE100" i="2"/>
  <c r="BE110" i="2"/>
  <c r="BE132" i="2"/>
  <c r="BE146" i="2"/>
  <c r="BE268" i="2"/>
  <c r="F36" i="4"/>
  <c r="BA58" i="1" s="1"/>
  <c r="J36" i="3"/>
  <c r="AW57" i="1"/>
  <c r="F36" i="5"/>
  <c r="BA59" i="1" s="1"/>
  <c r="J36" i="5"/>
  <c r="AW59" i="1" s="1"/>
  <c r="F34" i="6"/>
  <c r="BA60" i="1" s="1"/>
  <c r="F39" i="4"/>
  <c r="BD58" i="1" s="1"/>
  <c r="F38" i="5"/>
  <c r="BC59" i="1"/>
  <c r="F37" i="3"/>
  <c r="BB57" i="1"/>
  <c r="F37" i="2"/>
  <c r="BB56" i="1"/>
  <c r="F36" i="6"/>
  <c r="BC60" i="1"/>
  <c r="J34" i="6"/>
  <c r="AW60" i="1"/>
  <c r="F37" i="6"/>
  <c r="BD60" i="1"/>
  <c r="F37" i="5"/>
  <c r="BB59" i="1"/>
  <c r="AS54" i="1"/>
  <c r="J36" i="2"/>
  <c r="AW56" i="1"/>
  <c r="J36" i="4"/>
  <c r="AW58" i="1"/>
  <c r="F39" i="5"/>
  <c r="BD59" i="1"/>
  <c r="F35" i="6"/>
  <c r="BB60" i="1"/>
  <c r="F36" i="3"/>
  <c r="BA57" i="1"/>
  <c r="F38" i="2"/>
  <c r="BC56" i="1"/>
  <c r="F37" i="4"/>
  <c r="BB58" i="1"/>
  <c r="F38" i="4"/>
  <c r="BC58" i="1"/>
  <c r="F38" i="3"/>
  <c r="BC57" i="1"/>
  <c r="F39" i="2"/>
  <c r="BD56" i="1"/>
  <c r="F36" i="2"/>
  <c r="BA56" i="1"/>
  <c r="F39" i="3"/>
  <c r="BD57" i="1"/>
  <c r="J93" i="4" l="1"/>
  <c r="J65" i="4" s="1"/>
  <c r="BK92" i="4"/>
  <c r="P85" i="6"/>
  <c r="P84" i="6"/>
  <c r="AU60" i="1"/>
  <c r="R92" i="4"/>
  <c r="R91" i="4" s="1"/>
  <c r="T92" i="4"/>
  <c r="T91" i="4"/>
  <c r="R93" i="3"/>
  <c r="R92" i="3"/>
  <c r="BK93" i="3"/>
  <c r="J93" i="3" s="1"/>
  <c r="J64" i="3" s="1"/>
  <c r="R85" i="6"/>
  <c r="R84" i="6"/>
  <c r="P92" i="2"/>
  <c r="P91" i="2" s="1"/>
  <c r="AU56" i="1" s="1"/>
  <c r="P93" i="3"/>
  <c r="P92" i="3" s="1"/>
  <c r="AU57" i="1" s="1"/>
  <c r="R92" i="2"/>
  <c r="R91" i="2" s="1"/>
  <c r="T92" i="2"/>
  <c r="T91" i="2"/>
  <c r="BK85" i="6"/>
  <c r="J85" i="6"/>
  <c r="J60" i="6"/>
  <c r="BK89" i="5"/>
  <c r="J89" i="5"/>
  <c r="BK91" i="2"/>
  <c r="J91" i="2"/>
  <c r="J63" i="2"/>
  <c r="F35" i="2"/>
  <c r="AZ56" i="1" s="1"/>
  <c r="J35" i="3"/>
  <c r="AV57" i="1" s="1"/>
  <c r="AT57" i="1" s="1"/>
  <c r="J35" i="4"/>
  <c r="AV58" i="1"/>
  <c r="AT58" i="1" s="1"/>
  <c r="BD55" i="1"/>
  <c r="J35" i="2"/>
  <c r="AV56" i="1"/>
  <c r="AT56" i="1"/>
  <c r="BB55" i="1"/>
  <c r="AX55" i="1"/>
  <c r="J32" i="5"/>
  <c r="AG59" i="1"/>
  <c r="F33" i="6"/>
  <c r="AZ60" i="1" s="1"/>
  <c r="BC55" i="1"/>
  <c r="BA55" i="1"/>
  <c r="AW55" i="1" s="1"/>
  <c r="J35" i="5"/>
  <c r="AV59" i="1" s="1"/>
  <c r="AT59" i="1" s="1"/>
  <c r="F35" i="3"/>
  <c r="AZ57" i="1"/>
  <c r="F35" i="4"/>
  <c r="AZ58" i="1"/>
  <c r="J33" i="6"/>
  <c r="AV60" i="1"/>
  <c r="AT60" i="1"/>
  <c r="F35" i="5"/>
  <c r="AZ59" i="1"/>
  <c r="J92" i="4" l="1"/>
  <c r="J64" i="4" s="1"/>
  <c r="BK91" i="4"/>
  <c r="J91" i="4" s="1"/>
  <c r="J32" i="4" s="1"/>
  <c r="AG58" i="1" s="1"/>
  <c r="BK92" i="3"/>
  <c r="J92" i="3"/>
  <c r="BK84" i="6"/>
  <c r="J84" i="6"/>
  <c r="J59" i="6"/>
  <c r="AN59" i="1"/>
  <c r="J63" i="5"/>
  <c r="AN58" i="1"/>
  <c r="J63" i="4"/>
  <c r="J41" i="5"/>
  <c r="J41" i="4"/>
  <c r="BD54" i="1"/>
  <c r="W33" i="1"/>
  <c r="J32" i="3"/>
  <c r="AG57" i="1" s="1"/>
  <c r="AZ55" i="1"/>
  <c r="AU55" i="1"/>
  <c r="AU54" i="1"/>
  <c r="BC54" i="1"/>
  <c r="AY54" i="1"/>
  <c r="BA54" i="1"/>
  <c r="W30" i="1"/>
  <c r="J32" i="2"/>
  <c r="AG56" i="1"/>
  <c r="AY55" i="1"/>
  <c r="BB54" i="1"/>
  <c r="W31" i="1"/>
  <c r="J41" i="3" l="1"/>
  <c r="J63" i="3"/>
  <c r="J41" i="2"/>
  <c r="AN56" i="1"/>
  <c r="AN57" i="1"/>
  <c r="AX54" i="1"/>
  <c r="W32" i="1"/>
  <c r="AZ54" i="1"/>
  <c r="AV54" i="1"/>
  <c r="AK29" i="1"/>
  <c r="AW54" i="1"/>
  <c r="AK30" i="1" s="1"/>
  <c r="AG55" i="1"/>
  <c r="AV55" i="1"/>
  <c r="AT55" i="1"/>
  <c r="AN55" i="1"/>
  <c r="J30" i="6"/>
  <c r="AG60" i="1"/>
  <c r="J39" i="6" l="1"/>
  <c r="AN60" i="1"/>
  <c r="AT54" i="1"/>
  <c r="AG54" i="1"/>
  <c r="AK26" i="1" s="1"/>
  <c r="AK35" i="1" s="1"/>
  <c r="W29" i="1"/>
  <c r="AN54" i="1" l="1"/>
</calcChain>
</file>

<file path=xl/sharedStrings.xml><?xml version="1.0" encoding="utf-8"?>
<sst xmlns="http://schemas.openxmlformats.org/spreadsheetml/2006/main" count="5140" uniqueCount="896">
  <si>
    <t>Export Komplet</t>
  </si>
  <si>
    <t>VZ</t>
  </si>
  <si>
    <t>2.0</t>
  </si>
  <si>
    <t>ZAMOK</t>
  </si>
  <si>
    <t>False</t>
  </si>
  <si>
    <t>{b39bf9b5-e09b-45d7-ba6f-07f080641ec0}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</si>
  <si>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</si>
  <si>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</si>
  <si>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</si>
  <si>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</si>
  <si>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</si>
  <si>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</si>
  <si>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</si>
  <si>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</si>
  <si>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2023-102-rev1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</si>
  <si>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</si>
  <si>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</si>
  <si>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Řešení nástupišť zastávek a míst pro přecházení přes I/13 v Kamenické Nové Vísce a přes II/263 v ul. Bezručova</t>
  </si>
  <si>
    <t>KSO:</t>
  </si>
  <si>
    <t/>
  </si>
  <si>
    <t>CC-CZ:</t>
  </si>
  <si>
    <t>Místo:</t>
  </si>
  <si>
    <t>Česká Kamenice</t>
  </si>
  <si>
    <t>Datum:</t>
  </si>
  <si>
    <t>27. 6. 2023</t>
  </si>
  <si>
    <t>Zadavatel:</t>
  </si>
  <si>
    <t>IČ:</t>
  </si>
  <si>
    <t>00261220</t>
  </si>
  <si>
    <t>Město Česká Kamenice</t>
  </si>
  <si>
    <t>DIČ:</t>
  </si>
  <si>
    <t>Uchazeč:</t>
  </si>
  <si>
    <t>Vyplň údaj</t>
  </si>
  <si>
    <t>Projektant:</t>
  </si>
  <si>
    <t>03258106</t>
  </si>
  <si>
    <t>IQ PROJEKT s.r.o.,Školní 3635/24, 43001 Chomutov</t>
  </si>
  <si>
    <t>CZ03258106</t>
  </si>
  <si>
    <t>True</t>
  </si>
  <si>
    <t>Zpracovatel:</t>
  </si>
  <si>
    <t>75900513</t>
  </si>
  <si>
    <t>Ing. Kateřina Tumpachová</t>
  </si>
  <si>
    <t>CZ7556082479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</si>
  <si>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</si>
  <si>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</si>
  <si>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</si>
  <si>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</si>
  <si>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</si>
  <si>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</si>
  <si>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</si>
  <si>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</si>
  <si>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</si>
  <si>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</si>
  <si>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</si>
  <si>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</si>
  <si>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</si>
  <si>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</si>
  <si>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</si>
  <si>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</si>
  <si>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</si>
  <si>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</si>
  <si>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</si>
  <si>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</si>
  <si>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</si>
  <si>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</si>
  <si>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</si>
  <si>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</si>
  <si>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</si>
  <si>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</si>
  <si>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</si>
  <si>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</si>
  <si>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</si>
  <si>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</si>
  <si>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</si>
  <si>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</si>
  <si>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</si>
  <si>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</si>
  <si>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</si>
  <si>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</si>
  <si>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</si>
  <si>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</si>
  <si>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</si>
  <si>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</si>
  <si>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</si>
  <si>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nástupiště autobusových zastávek a místo pro přecházení na Kamenické Nové Vísce</t>
  </si>
  <si>
    <t>STA</t>
  </si>
  <si>
    <t>1</t>
  </si>
  <si>
    <t>{a0ce63e5-d482-47a4-b55e-d6ce341875a6}</t>
  </si>
  <si>
    <t>2</t>
  </si>
  <si>
    <t>/</t>
  </si>
  <si>
    <t>IO 101a</t>
  </si>
  <si>
    <t>Zpevněné plochy – nástupiště zastávky a přístupové chodníky</t>
  </si>
  <si>
    <t>Soupis</t>
  </si>
  <si>
    <t>{535ebc7f-59e8-4a2f-96ee-1e3917075071}</t>
  </si>
  <si>
    <t>IO 101b</t>
  </si>
  <si>
    <t>Zpevněné plochy – jiné plochy</t>
  </si>
  <si>
    <t>{d266af2b-ae32-49f5-a650-4b8a2a593b53}</t>
  </si>
  <si>
    <t>IO 102</t>
  </si>
  <si>
    <t>Odvodnění a úprava zatrubnění</t>
  </si>
  <si>
    <t>{ef9ebef2-f3ab-4f89-a0dd-40209d3fdf72}</t>
  </si>
  <si>
    <t>IO 103</t>
  </si>
  <si>
    <t>Dopravní značení</t>
  </si>
  <si>
    <t>{fd342acf-057d-45f9-a859-c077bdf28aa7}</t>
  </si>
  <si>
    <t>VRN</t>
  </si>
  <si>
    <t>{c313eda0-d6ee-4a35-8296-03a2b1c47691}</t>
  </si>
  <si>
    <t>KRYCÍ LIST SOUPISU PRACÍ</t>
  </si>
  <si>
    <t>Objekt:</t>
  </si>
  <si>
    <t>SO 01 - nástupiště autobusových zastávek a místo pro přecházení na Kamenické Nové Vísce</t>
  </si>
  <si>
    <t>Soupis:</t>
  </si>
  <si>
    <t>IO 101a - Zpevněné plochy – nástupiště zastávky a přístupové chodníky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</si>
  <si>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</si>
  <si>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</si>
  <si>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</si>
  <si>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</si>
  <si>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</si>
  <si>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</si>
  <si>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</si>
  <si>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</si>
  <si>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</si>
  <si>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</si>
  <si>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</si>
  <si>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</si>
  <si>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</si>
  <si>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</si>
  <si>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</si>
  <si>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</si>
  <si>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</si>
  <si>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</si>
  <si>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</si>
  <si>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</si>
  <si>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</si>
  <si>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</si>
  <si>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</si>
  <si>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</si>
  <si>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</si>
  <si>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</si>
  <si>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</si>
  <si>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</si>
  <si>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113107170</t>
  </si>
  <si>
    <t>Odstranění podkladu z betonu prostého tl do 100 mm strojně pl přes 50 do 200 m2</t>
  </si>
  <si>
    <t>m2</t>
  </si>
  <si>
    <t>CS ÚRS 2024 01</t>
  </si>
  <si>
    <t>4</t>
  </si>
  <si>
    <t>-1056763305</t>
  </si>
  <si>
    <t>PP</t>
  </si>
  <si>
    <t>Odstranění podkladů nebo krytů strojně plochy jednotlivě přes 50 m2 do 200 m2 s přemístěním hmot na skládku na vzdálenost do 20 m nebo s naložením na dopravní prostředek z betonu prostého, o tl. vrstvy do 100 mm</t>
  </si>
  <si>
    <t>Online PSC</t>
  </si>
  <si>
    <t>https://podminky.urs.cz/item/CS_URS_2024_01/113107170</t>
  </si>
  <si>
    <t>P</t>
  </si>
  <si>
    <t xml:space="preserve">Poznámka k položce:_x000D_
bez skládkovného, odvoz na deponii města_x000D_
</t>
  </si>
  <si>
    <t>VV</t>
  </si>
  <si>
    <t>Vybourání betonového podkladu pod asfaltem 100 mm</t>
  </si>
  <si>
    <t>186</t>
  </si>
  <si>
    <t>113107181</t>
  </si>
  <si>
    <t>Odstranění podkladu živičného tl do 50 mm strojně pl přes 50 do 200 m2</t>
  </si>
  <si>
    <t>390566102</t>
  </si>
  <si>
    <t>Odstranění podkladů nebo krytů strojně plochy jednotlivě přes 50 m2 do 200 m2 s přemístěním hmot na skládku na vzdálenost do 20 m nebo s naložením na dopravní prostředek živičných, o tl. vrstvy do 50 mm</t>
  </si>
  <si>
    <t>https://podminky.urs.cz/item/CS_URS_2024_01/113107181</t>
  </si>
  <si>
    <t>vybourání asfaltových ploch chodníků  a vjezdů - tl 50 mm</t>
  </si>
  <si>
    <t>3</t>
  </si>
  <si>
    <t>122251103</t>
  </si>
  <si>
    <t>Odkopávky a prokopávky nezapažené v hornině třídy těžitelnosti I skupiny 3 objem do 100 m3 strojně</t>
  </si>
  <si>
    <t>m3</t>
  </si>
  <si>
    <t>-1204911709</t>
  </si>
  <si>
    <t>Odkopávky a prokopávky nezapažené strojně v hornině třídy těžitelnosti I skupiny 3 přes 50 do 100 m3</t>
  </si>
  <si>
    <t>https://podminky.urs.cz/item/CS_URS_2024_01/122251103</t>
  </si>
  <si>
    <t>Odkopávky pod komunikaci v terénu</t>
  </si>
  <si>
    <t>77</t>
  </si>
  <si>
    <t>162751117</t>
  </si>
  <si>
    <t>Vodorovné přemístění přes 9 000 do 10000 m výkopku/sypaniny z horniny třídy těžitelnosti I skupiny 1 až 3</t>
  </si>
  <si>
    <t>-651277380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</si>
  <si>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</si>
  <si>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</si>
  <si>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5</t>
  </si>
  <si>
    <t>162751119</t>
  </si>
  <si>
    <t>Příplatek k vodorovnému přemístění výkopku/sypaniny z horniny třídy těžitelnosti I skupiny 1 až 3 ZKD 1000 m přes 10000 m</t>
  </si>
  <si>
    <t>133584072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</si>
  <si>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</si>
  <si>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</si>
  <si>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70*5 'Přepočtené koeficientem množství</t>
  </si>
  <si>
    <t>6</t>
  </si>
  <si>
    <t>171151111</t>
  </si>
  <si>
    <t>Uložení sypaniny z hornin nesoudržných sypkých do násypů zhutněných strojně</t>
  </si>
  <si>
    <t>1682368278</t>
  </si>
  <si>
    <t>Uložení sypanin do násypů strojně s rozprostřením sypaniny ve vrstvách a s hrubým urovnáním zhutněných z hornin nesoudržných sypkých</t>
  </si>
  <si>
    <t>https://podminky.urs.cz/item/CS_URS_2024_01/171151111</t>
  </si>
  <si>
    <t>7</t>
  </si>
  <si>
    <t>171201231</t>
  </si>
  <si>
    <t>Poplatek za uložení zeminy a kamení na recyklační skládce (skládkovné) kód odpadu 17 05 04</t>
  </si>
  <si>
    <t>t</t>
  </si>
  <si>
    <t>-1165382811</t>
  </si>
  <si>
    <t>Poplatek za uložení stavebního odpadu na recyklační skládce (skládkovné) zeminy a kamení zatříděného do Katalogu odpadů pod kódem 17 05 04</t>
  </si>
  <si>
    <t>https://podminky.urs.cz/item/CS_URS_2024_01/171201231</t>
  </si>
  <si>
    <t>70*1,8 'Přepočtené koeficientem množství</t>
  </si>
  <si>
    <t>8</t>
  </si>
  <si>
    <t>171251201</t>
  </si>
  <si>
    <t>Uložení sypaniny na skládky nebo meziskládky</t>
  </si>
  <si>
    <t>945809706</t>
  </si>
  <si>
    <t>Uložení sypaniny na skládky nebo meziskládky bez hutnění s upravením uložené sypaniny do předepsaného tvaru</t>
  </si>
  <si>
    <t>https://podminky.urs.cz/item/CS_URS_2024_01/171251201</t>
  </si>
  <si>
    <t>77-10+3</t>
  </si>
  <si>
    <t>9</t>
  </si>
  <si>
    <t>181951112</t>
  </si>
  <si>
    <t>Úprava pláně v hornině třídy těžitelnosti I skupiny 1 až 3 se zhutněním strojně</t>
  </si>
  <si>
    <t>754634815</t>
  </si>
  <si>
    <t>Úprava pláně vyrovnáním výškových rozdílů strojně v hornině třídy těžitelnosti I, skupiny 1 až 3 se zhutněním</t>
  </si>
  <si>
    <t>https://podminky.urs.cz/item/CS_URS_2024_01/181951112</t>
  </si>
  <si>
    <t>Komunikace pozemní</t>
  </si>
  <si>
    <t>10</t>
  </si>
  <si>
    <t>564851111</t>
  </si>
  <si>
    <t>Podklad ze štěrkodrtě ŠD plochy přes 100 m2 tl 150 mm</t>
  </si>
  <si>
    <t>19978194</t>
  </si>
  <si>
    <t>Podklad ze štěrkodrti ŠD s rozprostřením a zhutněním plochy přes 100 m2, po zhutnění tl. 150 mm</t>
  </si>
  <si>
    <t>https://podminky.urs.cz/item/CS_URS_2024_01/564851111</t>
  </si>
  <si>
    <t>Nové chodníky</t>
  </si>
  <si>
    <t>153,69</t>
  </si>
  <si>
    <t>Mezisoučet</t>
  </si>
  <si>
    <t>Betonová dlažba nopová DL + L 60 mm</t>
  </si>
  <si>
    <t>11,5</t>
  </si>
  <si>
    <t>Nové chodníky D+L, dlažba červená 60 mm, skladba 1 - kontrastní pás zastávky</t>
  </si>
  <si>
    <t>14,37</t>
  </si>
  <si>
    <t>Lemování nopové dlažby z dlažby bez zkosených hran 30x30 cm</t>
  </si>
  <si>
    <t>12,23</t>
  </si>
  <si>
    <t>Součet</t>
  </si>
  <si>
    <t>11</t>
  </si>
  <si>
    <t>573191111</t>
  </si>
  <si>
    <t>Postřik infiltrační kationaktivní emulzí v množství 1 kg/m2</t>
  </si>
  <si>
    <t>1132673327</t>
  </si>
  <si>
    <t>Postřik infiltrační kationaktivní emulzí v množství 1,00 kg/m2</t>
  </si>
  <si>
    <t>https://podminky.urs.cz/item/CS_URS_2024_01/573191111</t>
  </si>
  <si>
    <t>kat.emulze 0,3 kg/m2</t>
  </si>
  <si>
    <t>Asfaltová zálivka podél obrubníků</t>
  </si>
  <si>
    <t>124,49*0,5</t>
  </si>
  <si>
    <t>124,49*0,25</t>
  </si>
  <si>
    <t>576133211</t>
  </si>
  <si>
    <t>Asfaltový koberec mastixový SMA 11 (AKMS) tl 40 mm š do 3 m</t>
  </si>
  <si>
    <t>-178511897</t>
  </si>
  <si>
    <t>Asfaltový koberec mastixový SMA 11 (AKMS) s rozprostřením a se zhutněním v pruhu šířky do 3 m, po zhutnění tl. 40 mm</t>
  </si>
  <si>
    <t>https://podminky.urs.cz/item/CS_URS_2024_01/576133211</t>
  </si>
  <si>
    <t>13</t>
  </si>
  <si>
    <t>577155032</t>
  </si>
  <si>
    <t>Asfaltový beton vrstva ložní ACL 16 (ABVH) tl 60 mm š do 1,5 m z modifikovaného asfaltu</t>
  </si>
  <si>
    <t>27072522</t>
  </si>
  <si>
    <t>Asfaltový beton vrstva ložní ACL 16 (ABH) s rozprostřením a zhutněním z modifikovaného asfaltu v pruhu šířky do 1,5 m, po zhutnění tl. 60 mm</t>
  </si>
  <si>
    <t>https://podminky.urs.cz/item/CS_URS_2024_01/577155032</t>
  </si>
  <si>
    <t>14</t>
  </si>
  <si>
    <t>578901111</t>
  </si>
  <si>
    <t>Zdrsňovací posyp litého asfaltu v množství 4 kg/m2</t>
  </si>
  <si>
    <t>-410676519</t>
  </si>
  <si>
    <t>Zdrsňovací posyp litého asfaltu z kameniva drobného drceného obaleného asfaltem se zaválcováním a s odstraněním přebytečného materiálu z povrchu, v množství 4 kg/m2</t>
  </si>
  <si>
    <t>https://podminky.urs.cz/item/CS_URS_2024_01/578901111</t>
  </si>
  <si>
    <t>posyp  předobal.kamenivem 1,5 kg/m2 fr. 2/4</t>
  </si>
  <si>
    <t>15</t>
  </si>
  <si>
    <t>596211112</t>
  </si>
  <si>
    <t>Kladení zámkové dlažby komunikací pro pěší ručně tl 60 mm skupiny A pl přes 100 do 300 m2</t>
  </si>
  <si>
    <t>-276992308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</si>
  <si>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</si>
  <si>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https://podminky.urs.cz/item/CS_URS_2024_01/596211112</t>
  </si>
  <si>
    <t>16</t>
  </si>
  <si>
    <t>M</t>
  </si>
  <si>
    <t>59245018</t>
  </si>
  <si>
    <t>dlažba tvar obdélník betonová 200x100x60mm přírodní</t>
  </si>
  <si>
    <t>768178115</t>
  </si>
  <si>
    <t>153,69*1,05 'Přepočtené koeficientem množství</t>
  </si>
  <si>
    <t>17</t>
  </si>
  <si>
    <t>59245008</t>
  </si>
  <si>
    <t>dlažba tvar obdélník betonová 200x100x60mm barevná</t>
  </si>
  <si>
    <t>-923531736</t>
  </si>
  <si>
    <t>14,37*1,1 'Přepočtené koeficientem množství</t>
  </si>
  <si>
    <t>18</t>
  </si>
  <si>
    <t>59245006</t>
  </si>
  <si>
    <t>dlažba tvar obdélník betonová pro nevidomé 200x100x60mm barevná</t>
  </si>
  <si>
    <t>-1969557829</t>
  </si>
  <si>
    <t>11,5*1,1 'Přepočtené koeficientem množství</t>
  </si>
  <si>
    <t>19</t>
  </si>
  <si>
    <t>596211114</t>
  </si>
  <si>
    <t>Příplatek za kombinaci dvou barev u kladení betonových dlažeb komunikací pro pěší ručně tl 60 mm skupiny A</t>
  </si>
  <si>
    <t>-495218542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</si>
  <si>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</si>
  <si>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https://podminky.urs.cz/item/CS_URS_2024_01/596211114</t>
  </si>
  <si>
    <t>20</t>
  </si>
  <si>
    <t>596811120</t>
  </si>
  <si>
    <t>Kladení betonové dlažby komunikací pro pěší do lože z kameniva velikosti do 0,09 m2 pl do 50 m2</t>
  </si>
  <si>
    <t>-1378845323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</si>
  <si>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</si>
  <si>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https://podminky.urs.cz/item/CS_URS_2024_01/596811120</t>
  </si>
  <si>
    <t>59248005</t>
  </si>
  <si>
    <t>dlažba plošná betonová chodníková 300x300x50mm přírodní</t>
  </si>
  <si>
    <t>-1315354815</t>
  </si>
  <si>
    <t>12,23*1,05 'Přepočtené koeficientem množství</t>
  </si>
  <si>
    <t>Ostatní konstrukce a práce, bourání</t>
  </si>
  <si>
    <t>22</t>
  </si>
  <si>
    <t>916231213</t>
  </si>
  <si>
    <t>Osazení chodníkového obrubníku betonového stojatého s boční opěrou do lože z betonu prostého</t>
  </si>
  <si>
    <t>m</t>
  </si>
  <si>
    <t>-1195601357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</si>
  <si>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</si>
  <si>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</si>
  <si>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116,5</t>
  </si>
  <si>
    <t>23</t>
  </si>
  <si>
    <t>59217016</t>
  </si>
  <si>
    <t>obrubník betonový chodníkový 1000x80x250mm</t>
  </si>
  <si>
    <t>103157237</t>
  </si>
  <si>
    <t>116,5*1,05 'Přepočtené koeficientem množství</t>
  </si>
  <si>
    <t>24</t>
  </si>
  <si>
    <t>916241213</t>
  </si>
  <si>
    <t>Osazení obrubníku kamenného stojatého s boční opěrou do lože z betonu prostého</t>
  </si>
  <si>
    <t>758299356</t>
  </si>
  <si>
    <t>Osazení obrubníku kamenného se zřízením lože, s vyplněním a zatřením spár cementovou maltou stojatého s boční opěrou z betonu prostého, do lože z betonu prostého</t>
  </si>
  <si>
    <t>https://podminky.urs.cz/item/CS_URS_2024_01/916241213</t>
  </si>
  <si>
    <t>Obrubník silniční žulový 250x200 mm přímý</t>
  </si>
  <si>
    <t>54,71</t>
  </si>
  <si>
    <t>Obrubník silniční žulový 250x200 mm přímý - přejezdový 20 mm</t>
  </si>
  <si>
    <t>20,64</t>
  </si>
  <si>
    <t>Obrubník silniční žulový 250x200 mm přímý - přechodový 20-120</t>
  </si>
  <si>
    <t>7,64</t>
  </si>
  <si>
    <t>25</t>
  </si>
  <si>
    <t>58380005</t>
  </si>
  <si>
    <t>obrubník kamenný žulový přímý 1000x200x250mm</t>
  </si>
  <si>
    <t>1551330640</t>
  </si>
  <si>
    <t>75,35*1,05 'Přepočtené koeficientem množství</t>
  </si>
  <si>
    <t>26</t>
  </si>
  <si>
    <t>58380005R</t>
  </si>
  <si>
    <t>obrubník kamenný žulový přímý 1000x200x250mm -náběhové kusy - na zakázku nebo seříznout</t>
  </si>
  <si>
    <t>-2009917730</t>
  </si>
  <si>
    <t>7,64*1,05 'Přepočtené koeficientem množství</t>
  </si>
  <si>
    <t>27</t>
  </si>
  <si>
    <t>916431112</t>
  </si>
  <si>
    <t>Osazení bezbariérového betonového obrubníku do betonového lože tl 150 mm s boční opěrou</t>
  </si>
  <si>
    <t>485895206</t>
  </si>
  <si>
    <t>Osazení betonového bezbariérového obrubníku s ložem betonovým tl. 150 mm úložná šířka do 400 mm s boční opěrou</t>
  </si>
  <si>
    <t>https://podminky.urs.cz/item/CS_URS_2024_01/916431112</t>
  </si>
  <si>
    <t>Obrubník kamenný zastávkový atyp</t>
  </si>
  <si>
    <t>36</t>
  </si>
  <si>
    <t>Obrubník kamenný zastávkový náběhový atyp</t>
  </si>
  <si>
    <t>5,5</t>
  </si>
  <si>
    <t>28</t>
  </si>
  <si>
    <t>RMAT0001</t>
  </si>
  <si>
    <t>241814368</t>
  </si>
  <si>
    <t>36*1,1 'Přepočtené koeficientem množství</t>
  </si>
  <si>
    <t>29</t>
  </si>
  <si>
    <t>RMAT0002</t>
  </si>
  <si>
    <t>1770812175</t>
  </si>
  <si>
    <t>5,5*1,1 'Přepočtené koeficientem množství</t>
  </si>
  <si>
    <t>30</t>
  </si>
  <si>
    <t>916991121</t>
  </si>
  <si>
    <t>Lože pod obrubníky, krajníky nebo obruby z dlažebních kostek z betonu prostého</t>
  </si>
  <si>
    <t>161239782</t>
  </si>
  <si>
    <t>Lože pod obrubníky, krajníky nebo obruby z dlažebních kostek z betonu prostého</t>
  </si>
  <si>
    <t>https://podminky.urs.cz/item/CS_URS_2024_01/916991121</t>
  </si>
  <si>
    <t>116,50*0,05</t>
  </si>
  <si>
    <t>82,99*0,07</t>
  </si>
  <si>
    <t>41,5*0,1</t>
  </si>
  <si>
    <t>31</t>
  </si>
  <si>
    <t>919732211</t>
  </si>
  <si>
    <t>Styčná spára napojení nového živičného povrchu na stávající za tepla š 15 mm hl 25 mm s prořezáním</t>
  </si>
  <si>
    <t>1626508803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</si>
  <si>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</si>
  <si>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https://podminky.urs.cz/item/CS_URS_2024_01/919732211</t>
  </si>
  <si>
    <t>32</t>
  </si>
  <si>
    <t>919735111</t>
  </si>
  <si>
    <t>Řezání stávajícího živičného krytu hl do 50 mm</t>
  </si>
  <si>
    <t>-517286202</t>
  </si>
  <si>
    <t>Řezání stávajícího živičného krytu nebo podkladu hloubky do 50 mm</t>
  </si>
  <si>
    <t>https://podminky.urs.cz/item/CS_URS_2024_01/919735111</t>
  </si>
  <si>
    <t>33</t>
  </si>
  <si>
    <t>919735112</t>
  </si>
  <si>
    <t>Řezání stávajícího živičného krytu hl přes 50 do 100 mm</t>
  </si>
  <si>
    <t>-1316541451</t>
  </si>
  <si>
    <t>Řezání stávajícího živičného krytu nebo podkladu hloubky přes 50 do 100 mm</t>
  </si>
  <si>
    <t>https://podminky.urs.cz/item/CS_URS_2024_01/919735112</t>
  </si>
  <si>
    <t>997</t>
  </si>
  <si>
    <t>Přesun sutě</t>
  </si>
  <si>
    <t>34</t>
  </si>
  <si>
    <t>997221561</t>
  </si>
  <si>
    <t>Vodorovná doprava suti z kusových materiálů do 1 km</t>
  </si>
  <si>
    <t>1396241152</t>
  </si>
  <si>
    <t>Vodorovná doprava suti bez naložení, ale se složením a s hrubým urovnáním z kusových materiálů, na vzdálenost do 1 km</t>
  </si>
  <si>
    <t>https://podminky.urs.cz/item/CS_URS_2024_01/997221561</t>
  </si>
  <si>
    <t>35</t>
  </si>
  <si>
    <t>997221569</t>
  </si>
  <si>
    <t>Příplatek ZKD 1 km u vodorovné dopravy suti z kusových materiálů</t>
  </si>
  <si>
    <t>-564514963</t>
  </si>
  <si>
    <t>Vodorovná doprava suti bez naložení, ale se složením a s hrubým urovnáním Příplatek k ceně za každý další i započatý 1 km přes 1 km</t>
  </si>
  <si>
    <t>https://podminky.urs.cz/item/CS_URS_2024_01/997221569</t>
  </si>
  <si>
    <t>asfalt na skládku</t>
  </si>
  <si>
    <t>18,228*14</t>
  </si>
  <si>
    <t>suť na deponii obce</t>
  </si>
  <si>
    <t>44,64*4</t>
  </si>
  <si>
    <t>997221611</t>
  </si>
  <si>
    <t>Nakládání suti na dopravní prostředky pro vodorovnou dopravu</t>
  </si>
  <si>
    <t>2009454649</t>
  </si>
  <si>
    <t>Nakládání na dopravní prostředky pro vodorovnou dopravu suti</t>
  </si>
  <si>
    <t>https://podminky.urs.cz/item/CS_URS_2024_01/997221611</t>
  </si>
  <si>
    <t>37</t>
  </si>
  <si>
    <t>997221645</t>
  </si>
  <si>
    <t>Poplatek za uložení na skládce (skládkovné) odpadu asfaltového bez dehtu kód odpadu 17 03 02</t>
  </si>
  <si>
    <t>1863382823</t>
  </si>
  <si>
    <t>Poplatek za uložení stavebního odpadu na skládce (skládkovné) asfaltového bez obsahu dehtu zatříděného do Katalogu odpadů pod kódem 17 03 02</t>
  </si>
  <si>
    <t>https://podminky.urs.cz/item/CS_URS_2024_01/997221645</t>
  </si>
  <si>
    <t>998</t>
  </si>
  <si>
    <t>Přesun hmot</t>
  </si>
  <si>
    <t>38</t>
  </si>
  <si>
    <t>998223011</t>
  </si>
  <si>
    <t>Přesun hmot pro pozemní komunikace s krytem dlážděným</t>
  </si>
  <si>
    <t>1528148770</t>
  </si>
  <si>
    <t>Přesun hmot pro pozemní komunikace s krytem dlážděným dopravní vzdálenost do 200 m jakékoliv délky objektu</t>
  </si>
  <si>
    <t>https://podminky.urs.cz/item/CS_URS_2024_01/998223011</t>
  </si>
  <si>
    <t>IO 101b - Zpevněné plochy – jiné plochy</t>
  </si>
  <si>
    <t xml:space="preserve">    2 - Zakládání</t>
  </si>
  <si>
    <t>132251101</t>
  </si>
  <si>
    <t>Hloubení rýh nezapažených š do 800 mm v hornině třídy těžitelnosti I skupiny 3 objem do 20 m3 strojně</t>
  </si>
  <si>
    <t>1060752070</t>
  </si>
  <si>
    <t>Hloubení nezapažených rýh šířky do 800 mm strojně s urovnáním dna do předepsaného profilu a spádu v hornině třídy těžitelnosti I skupiny 3 do 20 m3</t>
  </si>
  <si>
    <t>https://podminky.urs.cz/item/CS_URS_2024_01/132251101</t>
  </si>
  <si>
    <t>Výkop pro základ přístřešku</t>
  </si>
  <si>
    <t>181351003</t>
  </si>
  <si>
    <t>Rozprostření ornice tl vrstvy do 200 mm pl do 100 m2 v rovině nebo ve svahu do 1:5 strojně</t>
  </si>
  <si>
    <t>-433965788</t>
  </si>
  <si>
    <t>Rozprostření a urovnání ornice v rovině nebo ve svahu sklonu do 1:5 strojně při souvislé ploše do 100 m2, tl. vrstvy do 200 mm</t>
  </si>
  <si>
    <t>https://podminky.urs.cz/item/CS_URS_2024_01/181351003</t>
  </si>
  <si>
    <t>zatravnění ploch podél linie obrubníků v šířce 0,5 m</t>
  </si>
  <si>
    <t>64,45</t>
  </si>
  <si>
    <t>10364101</t>
  </si>
  <si>
    <t>zemina pro terénní úpravy - ornice</t>
  </si>
  <si>
    <t>-1418528483</t>
  </si>
  <si>
    <t>64,450*0,15</t>
  </si>
  <si>
    <t>9,668*1,8 'Přepočtené koeficientem množství</t>
  </si>
  <si>
    <t>181411131</t>
  </si>
  <si>
    <t>Založení parkového trávníku výsevem pl do 1000 m2 v rovině a ve svahu do 1:5</t>
  </si>
  <si>
    <t>1493920978</t>
  </si>
  <si>
    <t>Založení trávníku na půdě předem připravené plochy do 1000 m2 výsevem včetně utažení parkového v rovině nebo na svahu do 1:5</t>
  </si>
  <si>
    <t>https://podminky.urs.cz/item/CS_URS_2024_01/181411131</t>
  </si>
  <si>
    <t>00572410</t>
  </si>
  <si>
    <t>osivo směs travní parková</t>
  </si>
  <si>
    <t>kg</t>
  </si>
  <si>
    <t>26681003</t>
  </si>
  <si>
    <t>64,45*0,035 'Přepočtené koeficientem množství</t>
  </si>
  <si>
    <t>2082682537</t>
  </si>
  <si>
    <t>Zakládání</t>
  </si>
  <si>
    <t>274313811</t>
  </si>
  <si>
    <t>Základové pásy z betonu tř. C 25/30</t>
  </si>
  <si>
    <t>-1837085019</t>
  </si>
  <si>
    <t>Základy z betonu prostého pasy betonu kamenem neprokládaného tř. C 25/30</t>
  </si>
  <si>
    <t>https://podminky.urs.cz/item/CS_URS_2024_01/274313811</t>
  </si>
  <si>
    <t>základ pro podezdívku  C25/30 XC1</t>
  </si>
  <si>
    <t>2,0</t>
  </si>
  <si>
    <t>279113153</t>
  </si>
  <si>
    <t>Základová zeď tl přes 200 do 250 mm z tvárnic ztraceného bednění včetně výplně z betonu tř. C 25/30</t>
  </si>
  <si>
    <t>1905974238</t>
  </si>
  <si>
    <t>Základové zdi z tvárnic ztraceného bednění včetně výplně z betonu bez zvláštních nároků na vliv prostředí třídy C 25/30, tloušťky zdiva přes 200 do 250 mm</t>
  </si>
  <si>
    <t>https://podminky.urs.cz/item/CS_URS_2024_01/279113153</t>
  </si>
  <si>
    <t>279361821</t>
  </si>
  <si>
    <t>Výztuž základových zdí nosných betonářskou ocelí 10 505</t>
  </si>
  <si>
    <t>853755823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</si>
  <si>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</si>
  <si>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https://podminky.urs.cz/item/CS_URS_2024_01/279361821</t>
  </si>
  <si>
    <t>2071865585</t>
  </si>
  <si>
    <t>pod přístřešky zastávek</t>
  </si>
  <si>
    <t>9,9</t>
  </si>
  <si>
    <t>-574443201</t>
  </si>
  <si>
    <t>-482436145</t>
  </si>
  <si>
    <t>9,9*1,05 'Přepočtené koeficientem množství</t>
  </si>
  <si>
    <t>-1578695067</t>
  </si>
  <si>
    <t>790661257</t>
  </si>
  <si>
    <t>12,5*1,05 'Přepočtené koeficientem množství</t>
  </si>
  <si>
    <t>249821191</t>
  </si>
  <si>
    <t>12,5*0,05</t>
  </si>
  <si>
    <t>981011112</t>
  </si>
  <si>
    <t>Demolice budov dřevěných ostatních oboustranně obitých případně omítnutých postupným rozebíráním</t>
  </si>
  <si>
    <t>668866601</t>
  </si>
  <si>
    <t>Demolice budov postupným rozebíráním dřevěných ostatních, oboustranně obitých, případně omítnutých</t>
  </si>
  <si>
    <t>https://podminky.urs.cz/item/CS_URS_2024_01/981011112</t>
  </si>
  <si>
    <t>odhad</t>
  </si>
  <si>
    <t>4*2*3,0*2</t>
  </si>
  <si>
    <t>D+M nový přístřešek zastávky - bez bočnic, ocelová nosná konstrukce, střecha z bezpečnostního skla, zadní stěna z kaleného skla 1855x2860 mm včetně základů a zemních prací dle požadavků dodavatele přístřešku</t>
  </si>
  <si>
    <t>kpl</t>
  </si>
  <si>
    <t>1677972243</t>
  </si>
  <si>
    <t>997013631</t>
  </si>
  <si>
    <t>Poplatek za uložení na skládce (skládkovné) stavebního odpadu směsného kód odpadu 17 09 04</t>
  </si>
  <si>
    <t>-359943538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</si>
  <si>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</si>
  <si>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</si>
  <si>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-1606106338</t>
  </si>
  <si>
    <t>582450325</t>
  </si>
  <si>
    <t>suť na skládku</t>
  </si>
  <si>
    <t>11,520*14</t>
  </si>
  <si>
    <t>1567101406</t>
  </si>
  <si>
    <t>2054486397</t>
  </si>
  <si>
    <t>IO 102 - Odvodnění a úprava zatrubnění</t>
  </si>
  <si>
    <t xml:space="preserve">    4 - Vodorovné konstrukce</t>
  </si>
  <si>
    <t xml:space="preserve">    8 - Trubní vedení</t>
  </si>
  <si>
    <t>-1389322903</t>
  </si>
  <si>
    <t>6,6*0,5</t>
  </si>
  <si>
    <t>0,423*0,1+0,429+0,644</t>
  </si>
  <si>
    <t>-1987672621</t>
  </si>
  <si>
    <t>37725267</t>
  </si>
  <si>
    <t>4,415*5 'Přepočtené koeficientem množství</t>
  </si>
  <si>
    <t>963834965</t>
  </si>
  <si>
    <t>4,415*1,8 'Přepočtené koeficientem množství</t>
  </si>
  <si>
    <t>1200206898</t>
  </si>
  <si>
    <t>174151101</t>
  </si>
  <si>
    <t>Zásyp jam, šachet rýh nebo kolem objektů sypaninou se zhutněním</t>
  </si>
  <si>
    <t>-309726605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</si>
  <si>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</si>
  <si>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</si>
  <si>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6,6*0,4*0,4</t>
  </si>
  <si>
    <t>10364100</t>
  </si>
  <si>
    <t>zemina pro terénní úpravy - tříděná</t>
  </si>
  <si>
    <t>73801321</t>
  </si>
  <si>
    <t>1,056*1,8 'Přepočtené koeficientem množství</t>
  </si>
  <si>
    <t>182151111</t>
  </si>
  <si>
    <t>Svahování v zářezech v hornině třídy těžitelnosti I skupiny 1 až 3 strojně</t>
  </si>
  <si>
    <t>-1762784518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</si>
  <si>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</si>
  <si>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https://podminky.urs.cz/item/CS_URS_2024_01/182151111</t>
  </si>
  <si>
    <t>příkop</t>
  </si>
  <si>
    <t>1,5*2*10</t>
  </si>
  <si>
    <t>Vodorovné konstrukce</t>
  </si>
  <si>
    <t>451317777</t>
  </si>
  <si>
    <t>Podklad nebo lože pod dlažbu vodorovný nebo do sklonu 1:5 z betonu prostého tl přes 50 do 100 mm</t>
  </si>
  <si>
    <t>633736586</t>
  </si>
  <si>
    <t>Podklad nebo lože pod dlažbu (přídlažbu) v ploše vodorovné nebo ve sklonu do 1:5, tloušťky od 50 do 100 mm z betonu prostého</t>
  </si>
  <si>
    <t>https://podminky.urs.cz/item/CS_URS_2024_01/451317777</t>
  </si>
  <si>
    <t>podkladní beton tl. 100 mm, 0,65x0,65 m</t>
  </si>
  <si>
    <t>0,65*0,65</t>
  </si>
  <si>
    <t>452311141</t>
  </si>
  <si>
    <t>Podkladní desky z betonu prostého bez zvýšených nároků na prostředí tř. C 16/20 otevřený výkop</t>
  </si>
  <si>
    <t>201662388</t>
  </si>
  <si>
    <t>Podkladní a zajišťovací konstrukce z betonu prostého v otevřeném výkopu bez zvýšených nároků na prostředí desky pod potrubí, stoky a drobné objekty z betonu tř. C 16/20</t>
  </si>
  <si>
    <t>https://podminky.urs.cz/item/CS_URS_2024_01/452311141</t>
  </si>
  <si>
    <t>podkladní beton pro troubu tl. 100 mm, š. 0,65 m</t>
  </si>
  <si>
    <t>6,6*0,65*0,1</t>
  </si>
  <si>
    <t>452312151</t>
  </si>
  <si>
    <t>Sedlové lože z betonu prostého bez zvýšených nároků na prostředí tř. C 20/25 otevřený výkop</t>
  </si>
  <si>
    <t>-1017072200</t>
  </si>
  <si>
    <t>Podkladní a zajišťovací konstrukce z betonu prostého v otevřeném výkopu bez zvýšených nároků na prostředí sedlové lože pod potrubí z betonu tř. C 20/25</t>
  </si>
  <si>
    <t>https://podminky.urs.cz/item/CS_URS_2024_01/452312151</t>
  </si>
  <si>
    <t>základová deska pro troubu tl. 150 mm, š. 0,65 m</t>
  </si>
  <si>
    <t>6,6*0,65*0,15</t>
  </si>
  <si>
    <t>465513227</t>
  </si>
  <si>
    <t>Dlažba z lomového kamene na cementovou maltu s vyspárováním tl 250 mm pro hráze</t>
  </si>
  <si>
    <t>1775203706</t>
  </si>
  <si>
    <t>Dlažba z lomového kamene lomařsky upraveného na cementovou maltu, s vyspárováním cementovou maltou, tl. kamene 250 mm</t>
  </si>
  <si>
    <t>https://podminky.urs.cz/item/CS_URS_2024_01/465513227</t>
  </si>
  <si>
    <t>šikmé čelo - lomový kámen do betonu - na místě</t>
  </si>
  <si>
    <t>0,8</t>
  </si>
  <si>
    <t>zadláždění vtoku 0,65x0,65 m lomový kámen do malty</t>
  </si>
  <si>
    <t>Trubní vedení</t>
  </si>
  <si>
    <t>895931111</t>
  </si>
  <si>
    <t>Vpusti kanalizačních horské z betonu prostého C30/37 velikosti 1200/600 mm</t>
  </si>
  <si>
    <t>kus</t>
  </si>
  <si>
    <t>267654922</t>
  </si>
  <si>
    <t>Vpusti kanalizační horské z betonu prostého tř. C 30/37 velikosti 1200/600 mm</t>
  </si>
  <si>
    <t>https://podminky.urs.cz/item/CS_URS_2024_01/895931111</t>
  </si>
  <si>
    <t>šachta betonová -usazovací jímka</t>
  </si>
  <si>
    <t>919521120</t>
  </si>
  <si>
    <t>Zřízení silničního propustku z trub betonových nebo ŽB DN 400</t>
  </si>
  <si>
    <t>775304262</t>
  </si>
  <si>
    <t>Zřízení silničního propustku z trub betonových nebo železobetonových DN 400 mm</t>
  </si>
  <si>
    <t>https://podminky.urs.cz/item/CS_URS_2024_01/919521120</t>
  </si>
  <si>
    <t>59222022</t>
  </si>
  <si>
    <t>trouba ŽB hrdlová DN 400</t>
  </si>
  <si>
    <t>723925975</t>
  </si>
  <si>
    <t>59222R</t>
  </si>
  <si>
    <t>redukce (zúžení profilu) z DN 400 na DN 300 - atypický kus</t>
  </si>
  <si>
    <t>15575415</t>
  </si>
  <si>
    <t>938902113</t>
  </si>
  <si>
    <t>Čištění příkopů komunikací příkopovým rypadlem objem nánosu přes 0,3 do 0,5 m3/m</t>
  </si>
  <si>
    <t>-247118690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</si>
  <si>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</si>
  <si>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https://podminky.urs.cz/item/CS_URS_2024_01/938902113</t>
  </si>
  <si>
    <t xml:space="preserve">pročištění a prohloubení příkopu </t>
  </si>
  <si>
    <t>1014317582</t>
  </si>
  <si>
    <t>IO 103 - Dopravní značení</t>
  </si>
  <si>
    <t>914111111</t>
  </si>
  <si>
    <t>Montáž svislé dopravní značky do velikosti 1 m2 objímkami na sloupek nebo konzolu</t>
  </si>
  <si>
    <t>-1761637224</t>
  </si>
  <si>
    <t>Montáž svislé dopravní značky základní velikosti do 1 m2 objímkami na sloupky nebo konzoly</t>
  </si>
  <si>
    <t>https://podminky.urs.cz/item/CS_URS_2024_01/914111111</t>
  </si>
  <si>
    <t xml:space="preserve">nová DZ A12a </t>
  </si>
  <si>
    <t xml:space="preserve">přemístění označníku zastávky IJ4b </t>
  </si>
  <si>
    <t>40445600</t>
  </si>
  <si>
    <t>výstražné dopravní značky A1-A30, A33 700mm</t>
  </si>
  <si>
    <t>-1055573308</t>
  </si>
  <si>
    <t xml:space="preserve">Poznámka k položce:_x000D_
nová DZ A12a </t>
  </si>
  <si>
    <t>914511111</t>
  </si>
  <si>
    <t>Montáž sloupku dopravních značek délky do 3,5 m s betonovým základem</t>
  </si>
  <si>
    <t>1856433206</t>
  </si>
  <si>
    <t>Montáž sloupku dopravních značek délky do 3,5 m do betonového základu</t>
  </si>
  <si>
    <t>https://podminky.urs.cz/item/CS_URS_2024_01/914511111</t>
  </si>
  <si>
    <t>40445225</t>
  </si>
  <si>
    <t>sloupek pro dopravní značku Zn D 60mm v 3,5m</t>
  </si>
  <si>
    <t>1340967181</t>
  </si>
  <si>
    <t>40445256</t>
  </si>
  <si>
    <t>svorka upínací na sloupek dopravní značky D 60mm</t>
  </si>
  <si>
    <t>CS ÚRS 2023 01</t>
  </si>
  <si>
    <t>-1402389652</t>
  </si>
  <si>
    <t>40445253</t>
  </si>
  <si>
    <t>víčko plastové na sloupek D 60mm</t>
  </si>
  <si>
    <t>3543591</t>
  </si>
  <si>
    <t>914531111</t>
  </si>
  <si>
    <t>Montáž nástavce na sloupky velikosti do 1 m2 pro uchycení dopravních značek</t>
  </si>
  <si>
    <t>-211051117</t>
  </si>
  <si>
    <t>Montáž konzol nebo nástavců pro osazení dopravních značek velikosti do 1 m2 na sloupek</t>
  </si>
  <si>
    <t>https://podminky.urs.cz/item/CS_URS_2024_01/914531111</t>
  </si>
  <si>
    <t>404R</t>
  </si>
  <si>
    <t>nástavec na sloupek dopravní značky D 60mm</t>
  </si>
  <si>
    <t>-756909905</t>
  </si>
  <si>
    <t>915211112</t>
  </si>
  <si>
    <t>Vodorovné dopravní značení dělící čáry souvislé š 125 mm retroreflexní bílý plast</t>
  </si>
  <si>
    <t>1522617</t>
  </si>
  <si>
    <t>Vodorovné dopravní značení stříkaným plastem dělící čára šířky 125 mm souvislá bílá retroreflexní</t>
  </si>
  <si>
    <t>https://podminky.urs.cz/item/CS_URS_2024_01/915211112</t>
  </si>
  <si>
    <t>915211116</t>
  </si>
  <si>
    <t>Vodorovné dopravní značení dělící čáry souvislé š 125 mm retroreflexní žlutý plast</t>
  </si>
  <si>
    <t>1584656874</t>
  </si>
  <si>
    <t>Vodorovné dopravní značení stříkaným plastem dělící čára šířky 125 mm souvislá žlutá retroreflexní</t>
  </si>
  <si>
    <t>https://podminky.urs.cz/item/CS_URS_2024_01/915211116</t>
  </si>
  <si>
    <t>klikatá čára žlutá š. 0,125</t>
  </si>
  <si>
    <t>64</t>
  </si>
  <si>
    <t>915221122</t>
  </si>
  <si>
    <t>Vodorovné dopravní značení vodící čáry přerušované š 250 mm retroreflexní bílý plast</t>
  </si>
  <si>
    <t>-1167430503</t>
  </si>
  <si>
    <t>Vodorovné dopravní značení stříkaným plastem vodící čára bílá šířky 250 mm přerušovaná retroreflexní</t>
  </si>
  <si>
    <t>https://podminky.urs.cz/item/CS_URS_2024_01/915221122</t>
  </si>
  <si>
    <t xml:space="preserve">Přerušovaná čára V4 0,5/0,5/0,25 </t>
  </si>
  <si>
    <t>50</t>
  </si>
  <si>
    <t>915231112</t>
  </si>
  <si>
    <t>Vodorovné dopravní značení přechody pro chodce, šipky, symboly retroreflexní bílý plast</t>
  </si>
  <si>
    <t>108245645</t>
  </si>
  <si>
    <t>Vodorovné dopravní značení stříkaným plastem přechody pro chodce, šipky, symboly nápisy bílé retroreflexní</t>
  </si>
  <si>
    <t>https://podminky.urs.cz/item/CS_URS_2024_01/915231112</t>
  </si>
  <si>
    <t>text BUS</t>
  </si>
  <si>
    <t>4*3*1,0</t>
  </si>
  <si>
    <t>966005311</t>
  </si>
  <si>
    <t>Rozebrání a odstranění silničního svodidla s jednou pásnicí</t>
  </si>
  <si>
    <t>-1780632029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</si>
  <si>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</si>
  <si>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https://podminky.urs.cz/item/CS_URS_2024_01/966005311</t>
  </si>
  <si>
    <t>úprava svodidel - zkrácení náběhu</t>
  </si>
  <si>
    <t>966006132</t>
  </si>
  <si>
    <t>Odstranění značek dopravních nebo orientačních se sloupky s betonovými patkami</t>
  </si>
  <si>
    <t>28503003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</si>
  <si>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</si>
  <si>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https://podminky.urs.cz/item/CS_URS_2024_01/966006132</t>
  </si>
  <si>
    <t>966007122</t>
  </si>
  <si>
    <t>Odstranění vodorovného značení frézováním plastu z čáry š do 250 mm</t>
  </si>
  <si>
    <t>-16528154</t>
  </si>
  <si>
    <t>Odstranění vodorovného dopravního značení frézováním značeného plastem čáry šířky do 250 mm</t>
  </si>
  <si>
    <t>https://podminky.urs.cz/item/CS_URS_2024_01/966007122</t>
  </si>
  <si>
    <t>odstranění stávajícího vodícího proužku V4 š. 0,25</t>
  </si>
  <si>
    <t>1779534043</t>
  </si>
  <si>
    <t>-53982235</t>
  </si>
  <si>
    <t>746276481</t>
  </si>
  <si>
    <t>0,25*14 'Přepočtené koeficientem množství</t>
  </si>
  <si>
    <t>1376233940</t>
  </si>
  <si>
    <t>998229111</t>
  </si>
  <si>
    <t>Přesun hmot ruční pro pozemní komunikace s krytem z kameniva, betonu,živice na vzdálenost do 50 m</t>
  </si>
  <si>
    <t>1937042179</t>
  </si>
  <si>
    <t>Přesun hmot ruční pro pozemní komunikace s naložením a složením na vzdálenost do 50 m, s krytem z kameniva, monolitickým betonovým nebo živičným</t>
  </si>
  <si>
    <t>https://podminky.urs.cz/item/CS_URS_2024_01/998229111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</si>
  <si>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</si>
  <si>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</si>
  <si>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</si>
  <si>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</si>
  <si>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</si>
  <si>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</si>
  <si>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</si>
  <si>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</si>
  <si>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</si>
  <si>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</si>
  <si>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</si>
  <si>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1024</t>
  </si>
  <si>
    <t>-2074830451</t>
  </si>
  <si>
    <t>https://podminky.urs.cz/item/CS_URS_2024_01/012103000</t>
  </si>
  <si>
    <t>012303000</t>
  </si>
  <si>
    <t>Geodetické práce po výstavbě GEODETICKÉ ZAMĚŘENÍ SKUTEČNÉHO PROVEDENÍ</t>
  </si>
  <si>
    <t>971498420</t>
  </si>
  <si>
    <t>Geodetické práce po výstavbě</t>
  </si>
  <si>
    <t>https://podminky.urs.cz/item/CS_URS_2024_01/012303000</t>
  </si>
  <si>
    <t>012403000</t>
  </si>
  <si>
    <t>Kartografické práce -GEOMETRICKÝ PLÁN</t>
  </si>
  <si>
    <t>1468945043</t>
  </si>
  <si>
    <t>Kartografické práce</t>
  </si>
  <si>
    <t>https://podminky.urs.cz/item/CS_URS_2024_01/012403000</t>
  </si>
  <si>
    <t>013254000</t>
  </si>
  <si>
    <t>Dokumentace skutečného provedení stavby</t>
  </si>
  <si>
    <t>-1774908768</t>
  </si>
  <si>
    <t>https://podminky.urs.cz/item/CS_URS_2024_01/013254000</t>
  </si>
  <si>
    <t>VRN3</t>
  </si>
  <si>
    <t>Zařízení staveniště</t>
  </si>
  <si>
    <t>030001000</t>
  </si>
  <si>
    <t>1802764990</t>
  </si>
  <si>
    <t>https://podminky.urs.cz/item/CS_URS_2024_01/030001000</t>
  </si>
  <si>
    <t>VRN4</t>
  </si>
  <si>
    <t>Inženýrská činnost</t>
  </si>
  <si>
    <t>043154000</t>
  </si>
  <si>
    <t>Zkoušky hutnicí</t>
  </si>
  <si>
    <t>-494353765</t>
  </si>
  <si>
    <t>https://podminky.urs.cz/item/CS_URS_2024_01/043154000</t>
  </si>
  <si>
    <t>VRN7</t>
  </si>
  <si>
    <t>Provozní vlivy</t>
  </si>
  <si>
    <t>072103001</t>
  </si>
  <si>
    <t>Projednání DIO a zajištění DIR komunikace II.a III. třídy</t>
  </si>
  <si>
    <t>-801618621</t>
  </si>
  <si>
    <t>https://podminky.urs.cz/item/CS_URS_2024_01/072103001</t>
  </si>
  <si>
    <t>072103011</t>
  </si>
  <si>
    <t>Zajištění DIO komunikace II. a III. třídy - jednoduché el. vedení</t>
  </si>
  <si>
    <t>-828034088</t>
  </si>
  <si>
    <t>https://podminky.urs.cz/item/CS_URS_2024_01/072103011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</si>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</sst>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8"/>
      <name val="Arial CE"/>
      <charset val="238"/>
    </font>
    <font>
      <sz val="9"/>
      <name val="Trebuchet MS"/>
      <family val="2"/>
    </font>
    <font>
      <sz val="10"/>
      <name val="Trebuchet MS"/>
      <family val="2"/>
    </font>
    <font>
      <sz val="11"/>
      <name val="Trebuchet MS"/>
      <family val="2"/>
    </font>
    <font>
      <b/>
      <sz val="9"/>
      <name val="Trebuchet MS"/>
      <family val="2"/>
    </font>
    <font>
      <b/>
      <sz val="8"/>
      <name val="Arial CE"/>
      <charset val="238"/>
    </font>
    <font>
      <sz val="9"/>
      <name val="Trebuchet MS"/>
      <family val="2"/>
    </font>
    <font>
      <sz val="8"/>
      <name val="Arial CE"/>
      <charset val="238"/>
    </font>
    <font>
      <u/>
      <sz val="11"/>
      <color theme="10"/>
      <name val="Calibri"/>
      <family val="2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167" fontId="40" fillId="0" borderId="23" xfId="0" applyNumberFormat="1" applyFont="1" applyBorder="1" applyAlignment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1251201" TargetMode="External"/><Relationship Id="rId13" Type="http://schemas.openxmlformats.org/officeDocument/2006/relationships/hyperlink" Target="https://podminky.urs.cz/item/CS_URS_2024_01/577155032" TargetMode="External"/><Relationship Id="rId18" Type="http://schemas.openxmlformats.org/officeDocument/2006/relationships/hyperlink" Target="https://podminky.urs.cz/item/CS_URS_2024_01/916231213" TargetMode="External"/><Relationship Id="rId26" Type="http://schemas.openxmlformats.org/officeDocument/2006/relationships/hyperlink" Target="https://podminky.urs.cz/item/CS_URS_2024_01/997221569" TargetMode="External"/><Relationship Id="rId3" Type="http://schemas.openxmlformats.org/officeDocument/2006/relationships/hyperlink" Target="https://podminky.urs.cz/item/CS_URS_2024_01/122251103" TargetMode="External"/><Relationship Id="rId21" Type="http://schemas.openxmlformats.org/officeDocument/2006/relationships/hyperlink" Target="https://podminky.urs.cz/item/CS_URS_2024_01/916991121" TargetMode="External"/><Relationship Id="rId7" Type="http://schemas.openxmlformats.org/officeDocument/2006/relationships/hyperlink" Target="https://podminky.urs.cz/item/CS_URS_2024_01/171201231" TargetMode="External"/><Relationship Id="rId12" Type="http://schemas.openxmlformats.org/officeDocument/2006/relationships/hyperlink" Target="https://podminky.urs.cz/item/CS_URS_2024_01/576133211" TargetMode="External"/><Relationship Id="rId17" Type="http://schemas.openxmlformats.org/officeDocument/2006/relationships/hyperlink" Target="https://podminky.urs.cz/item/CS_URS_2024_01/596811120" TargetMode="External"/><Relationship Id="rId25" Type="http://schemas.openxmlformats.org/officeDocument/2006/relationships/hyperlink" Target="https://podminky.urs.cz/item/CS_URS_2024_01/997221561" TargetMode="External"/><Relationship Id="rId2" Type="http://schemas.openxmlformats.org/officeDocument/2006/relationships/hyperlink" Target="https://podminky.urs.cz/item/CS_URS_2024_01/113107181" TargetMode="External"/><Relationship Id="rId16" Type="http://schemas.openxmlformats.org/officeDocument/2006/relationships/hyperlink" Target="https://podminky.urs.cz/item/CS_URS_2024_01/596211114" TargetMode="External"/><Relationship Id="rId20" Type="http://schemas.openxmlformats.org/officeDocument/2006/relationships/hyperlink" Target="https://podminky.urs.cz/item/CS_URS_2024_01/916431112" TargetMode="External"/><Relationship Id="rId29" Type="http://schemas.openxmlformats.org/officeDocument/2006/relationships/hyperlink" Target="https://podminky.urs.cz/item/CS_URS_2024_01/998223011" TargetMode="External"/><Relationship Id="rId1" Type="http://schemas.openxmlformats.org/officeDocument/2006/relationships/hyperlink" Target="https://podminky.urs.cz/item/CS_URS_2024_01/113107170" TargetMode="External"/><Relationship Id="rId6" Type="http://schemas.openxmlformats.org/officeDocument/2006/relationships/hyperlink" Target="https://podminky.urs.cz/item/CS_URS_2024_01/171151111" TargetMode="External"/><Relationship Id="rId11" Type="http://schemas.openxmlformats.org/officeDocument/2006/relationships/hyperlink" Target="https://podminky.urs.cz/item/CS_URS_2024_01/573191111" TargetMode="External"/><Relationship Id="rId24" Type="http://schemas.openxmlformats.org/officeDocument/2006/relationships/hyperlink" Target="https://podminky.urs.cz/item/CS_URS_2024_01/919735112" TargetMode="External"/><Relationship Id="rId5" Type="http://schemas.openxmlformats.org/officeDocument/2006/relationships/hyperlink" Target="https://podminky.urs.cz/item/CS_URS_2024_01/162751119" TargetMode="External"/><Relationship Id="rId15" Type="http://schemas.openxmlformats.org/officeDocument/2006/relationships/hyperlink" Target="https://podminky.urs.cz/item/CS_URS_2024_01/596211112" TargetMode="External"/><Relationship Id="rId23" Type="http://schemas.openxmlformats.org/officeDocument/2006/relationships/hyperlink" Target="https://podminky.urs.cz/item/CS_URS_2024_01/919735111" TargetMode="External"/><Relationship Id="rId28" Type="http://schemas.openxmlformats.org/officeDocument/2006/relationships/hyperlink" Target="https://podminky.urs.cz/item/CS_URS_2024_01/997221645" TargetMode="External"/><Relationship Id="rId10" Type="http://schemas.openxmlformats.org/officeDocument/2006/relationships/hyperlink" Target="https://podminky.urs.cz/item/CS_URS_2024_01/564851111" TargetMode="External"/><Relationship Id="rId19" Type="http://schemas.openxmlformats.org/officeDocument/2006/relationships/hyperlink" Target="https://podminky.urs.cz/item/CS_URS_2024_01/916241213" TargetMode="External"/><Relationship Id="rId4" Type="http://schemas.openxmlformats.org/officeDocument/2006/relationships/hyperlink" Target="https://podminky.urs.cz/item/CS_URS_2024_01/162751117" TargetMode="External"/><Relationship Id="rId9" Type="http://schemas.openxmlformats.org/officeDocument/2006/relationships/hyperlink" Target="https://podminky.urs.cz/item/CS_URS_2024_01/181951112" TargetMode="External"/><Relationship Id="rId14" Type="http://schemas.openxmlformats.org/officeDocument/2006/relationships/hyperlink" Target="https://podminky.urs.cz/item/CS_URS_2024_01/578901111" TargetMode="External"/><Relationship Id="rId22" Type="http://schemas.openxmlformats.org/officeDocument/2006/relationships/hyperlink" Target="https://podminky.urs.cz/item/CS_URS_2024_01/919732211" TargetMode="External"/><Relationship Id="rId27" Type="http://schemas.openxmlformats.org/officeDocument/2006/relationships/hyperlink" Target="https://podminky.urs.cz/item/CS_URS_2024_01/997221611" TargetMode="External"/><Relationship Id="rId30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564851111" TargetMode="External"/><Relationship Id="rId13" Type="http://schemas.openxmlformats.org/officeDocument/2006/relationships/hyperlink" Target="https://podminky.urs.cz/item/CS_URS_2024_01/997013631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181411131" TargetMode="External"/><Relationship Id="rId7" Type="http://schemas.openxmlformats.org/officeDocument/2006/relationships/hyperlink" Target="https://podminky.urs.cz/item/CS_URS_2024_01/279361821" TargetMode="External"/><Relationship Id="rId12" Type="http://schemas.openxmlformats.org/officeDocument/2006/relationships/hyperlink" Target="https://podminky.urs.cz/item/CS_URS_2024_01/981011112" TargetMode="External"/><Relationship Id="rId17" Type="http://schemas.openxmlformats.org/officeDocument/2006/relationships/hyperlink" Target="https://podminky.urs.cz/item/CS_URS_2024_01/998223011" TargetMode="External"/><Relationship Id="rId2" Type="http://schemas.openxmlformats.org/officeDocument/2006/relationships/hyperlink" Target="https://podminky.urs.cz/item/CS_URS_2024_01/181351003" TargetMode="External"/><Relationship Id="rId16" Type="http://schemas.openxmlformats.org/officeDocument/2006/relationships/hyperlink" Target="https://podminky.urs.cz/item/CS_URS_2024_01/997221611" TargetMode="External"/><Relationship Id="rId1" Type="http://schemas.openxmlformats.org/officeDocument/2006/relationships/hyperlink" Target="https://podminky.urs.cz/item/CS_URS_2024_01/132251101" TargetMode="External"/><Relationship Id="rId6" Type="http://schemas.openxmlformats.org/officeDocument/2006/relationships/hyperlink" Target="https://podminky.urs.cz/item/CS_URS_2024_01/279113153" TargetMode="External"/><Relationship Id="rId11" Type="http://schemas.openxmlformats.org/officeDocument/2006/relationships/hyperlink" Target="https://podminky.urs.cz/item/CS_URS_2024_01/916991121" TargetMode="External"/><Relationship Id="rId5" Type="http://schemas.openxmlformats.org/officeDocument/2006/relationships/hyperlink" Target="https://podminky.urs.cz/item/CS_URS_2024_01/274313811" TargetMode="External"/><Relationship Id="rId15" Type="http://schemas.openxmlformats.org/officeDocument/2006/relationships/hyperlink" Target="https://podminky.urs.cz/item/CS_URS_2024_01/997221569" TargetMode="External"/><Relationship Id="rId10" Type="http://schemas.openxmlformats.org/officeDocument/2006/relationships/hyperlink" Target="https://podminky.urs.cz/item/CS_URS_2024_01/916231213" TargetMode="External"/><Relationship Id="rId4" Type="http://schemas.openxmlformats.org/officeDocument/2006/relationships/hyperlink" Target="https://podminky.urs.cz/item/CS_URS_2024_01/181951112" TargetMode="External"/><Relationship Id="rId9" Type="http://schemas.openxmlformats.org/officeDocument/2006/relationships/hyperlink" Target="https://podminky.urs.cz/item/CS_URS_2024_01/596211112" TargetMode="External"/><Relationship Id="rId14" Type="http://schemas.openxmlformats.org/officeDocument/2006/relationships/hyperlink" Target="https://podminky.urs.cz/item/CS_URS_2024_01/99722156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51317777" TargetMode="External"/><Relationship Id="rId13" Type="http://schemas.openxmlformats.org/officeDocument/2006/relationships/hyperlink" Target="https://podminky.urs.cz/item/CS_URS_2024_01/919521120" TargetMode="External"/><Relationship Id="rId3" Type="http://schemas.openxmlformats.org/officeDocument/2006/relationships/hyperlink" Target="https://podminky.urs.cz/item/CS_URS_2024_01/162751119" TargetMode="External"/><Relationship Id="rId7" Type="http://schemas.openxmlformats.org/officeDocument/2006/relationships/hyperlink" Target="https://podminky.urs.cz/item/CS_URS_2024_01/182151111" TargetMode="External"/><Relationship Id="rId12" Type="http://schemas.openxmlformats.org/officeDocument/2006/relationships/hyperlink" Target="https://podminky.urs.cz/item/CS_URS_2024_01/895931111" TargetMode="External"/><Relationship Id="rId2" Type="http://schemas.openxmlformats.org/officeDocument/2006/relationships/hyperlink" Target="https://podminky.urs.cz/item/CS_URS_2024_01/162751117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podminky.urs.cz/item/CS_URS_2024_01/132251101" TargetMode="External"/><Relationship Id="rId6" Type="http://schemas.openxmlformats.org/officeDocument/2006/relationships/hyperlink" Target="https://podminky.urs.cz/item/CS_URS_2024_01/174151101" TargetMode="External"/><Relationship Id="rId11" Type="http://schemas.openxmlformats.org/officeDocument/2006/relationships/hyperlink" Target="https://podminky.urs.cz/item/CS_URS_2024_01/465513227" TargetMode="External"/><Relationship Id="rId5" Type="http://schemas.openxmlformats.org/officeDocument/2006/relationships/hyperlink" Target="https://podminky.urs.cz/item/CS_URS_2024_01/171251201" TargetMode="External"/><Relationship Id="rId15" Type="http://schemas.openxmlformats.org/officeDocument/2006/relationships/hyperlink" Target="https://podminky.urs.cz/item/CS_URS_2024_01/998223011" TargetMode="External"/><Relationship Id="rId10" Type="http://schemas.openxmlformats.org/officeDocument/2006/relationships/hyperlink" Target="https://podminky.urs.cz/item/CS_URS_2024_01/452312151" TargetMode="External"/><Relationship Id="rId4" Type="http://schemas.openxmlformats.org/officeDocument/2006/relationships/hyperlink" Target="https://podminky.urs.cz/item/CS_URS_2024_01/171201231" TargetMode="External"/><Relationship Id="rId9" Type="http://schemas.openxmlformats.org/officeDocument/2006/relationships/hyperlink" Target="https://podminky.urs.cz/item/CS_URS_2024_01/452311141" TargetMode="External"/><Relationship Id="rId14" Type="http://schemas.openxmlformats.org/officeDocument/2006/relationships/hyperlink" Target="https://podminky.urs.cz/item/CS_URS_2024_01/93890211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66005311" TargetMode="External"/><Relationship Id="rId13" Type="http://schemas.openxmlformats.org/officeDocument/2006/relationships/hyperlink" Target="https://podminky.urs.cz/item/CS_URS_2024_01/997221569" TargetMode="External"/><Relationship Id="rId3" Type="http://schemas.openxmlformats.org/officeDocument/2006/relationships/hyperlink" Target="https://podminky.urs.cz/item/CS_URS_2024_01/914531111" TargetMode="External"/><Relationship Id="rId7" Type="http://schemas.openxmlformats.org/officeDocument/2006/relationships/hyperlink" Target="https://podminky.urs.cz/item/CS_URS_2024_01/915231112" TargetMode="External"/><Relationship Id="rId12" Type="http://schemas.openxmlformats.org/officeDocument/2006/relationships/hyperlink" Target="https://podminky.urs.cz/item/CS_URS_2024_01/997221561" TargetMode="External"/><Relationship Id="rId2" Type="http://schemas.openxmlformats.org/officeDocument/2006/relationships/hyperlink" Target="https://podminky.urs.cz/item/CS_URS_2024_01/914511111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s://podminky.urs.cz/item/CS_URS_2024_01/914111111" TargetMode="External"/><Relationship Id="rId6" Type="http://schemas.openxmlformats.org/officeDocument/2006/relationships/hyperlink" Target="https://podminky.urs.cz/item/CS_URS_2024_01/915221122" TargetMode="External"/><Relationship Id="rId11" Type="http://schemas.openxmlformats.org/officeDocument/2006/relationships/hyperlink" Target="https://podminky.urs.cz/item/CS_URS_2024_01/997013631" TargetMode="External"/><Relationship Id="rId5" Type="http://schemas.openxmlformats.org/officeDocument/2006/relationships/hyperlink" Target="https://podminky.urs.cz/item/CS_URS_2024_01/915211116" TargetMode="External"/><Relationship Id="rId15" Type="http://schemas.openxmlformats.org/officeDocument/2006/relationships/hyperlink" Target="https://podminky.urs.cz/item/CS_URS_2024_01/998229111" TargetMode="External"/><Relationship Id="rId10" Type="http://schemas.openxmlformats.org/officeDocument/2006/relationships/hyperlink" Target="https://podminky.urs.cz/item/CS_URS_2024_01/966007122" TargetMode="External"/><Relationship Id="rId4" Type="http://schemas.openxmlformats.org/officeDocument/2006/relationships/hyperlink" Target="https://podminky.urs.cz/item/CS_URS_2024_01/915211112" TargetMode="External"/><Relationship Id="rId9" Type="http://schemas.openxmlformats.org/officeDocument/2006/relationships/hyperlink" Target="https://podminky.urs.cz/item/CS_URS_2024_01/966006132" TargetMode="External"/><Relationship Id="rId14" Type="http://schemas.openxmlformats.org/officeDocument/2006/relationships/hyperlink" Target="https://podminky.urs.cz/item/CS_URS_2024_01/9972216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72103011" TargetMode="External"/><Relationship Id="rId3" Type="http://schemas.openxmlformats.org/officeDocument/2006/relationships/hyperlink" Target="https://podminky.urs.cz/item/CS_URS_2024_01/012403000" TargetMode="External"/><Relationship Id="rId7" Type="http://schemas.openxmlformats.org/officeDocument/2006/relationships/hyperlink" Target="https://podminky.urs.cz/item/CS_URS_2024_01/072103001" TargetMode="External"/><Relationship Id="rId2" Type="http://schemas.openxmlformats.org/officeDocument/2006/relationships/hyperlink" Target="https://podminky.urs.cz/item/CS_URS_2024_01/012303000" TargetMode="External"/><Relationship Id="rId1" Type="http://schemas.openxmlformats.org/officeDocument/2006/relationships/hyperlink" Target="https://podminky.urs.cz/item/CS_URS_2024_01/012103000" TargetMode="External"/><Relationship Id="rId6" Type="http://schemas.openxmlformats.org/officeDocument/2006/relationships/hyperlink" Target="https://podminky.urs.cz/item/CS_URS_2024_01/043154000" TargetMode="External"/><Relationship Id="rId5" Type="http://schemas.openxmlformats.org/officeDocument/2006/relationships/hyperlink" Target="https://podminky.urs.cz/item/CS_URS_2024_01/030001000" TargetMode="External"/><Relationship Id="rId4" Type="http://schemas.openxmlformats.org/officeDocument/2006/relationships/hyperlink" Target="https://podminky.urs.cz/item/CS_URS_2024_01/013254000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topLeftCell="A30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7" customHeight="1"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8" t="s">
        <v>6</v>
      </c>
      <c r="BT2" s="18" t="s">
        <v>7</v>
      </c>
    </row>
    <row r="3" spans="1:74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R5" s="21"/>
      <c r="BE5" s="299" t="s">
        <v>15</v>
      </c>
      <c r="BS5" s="18" t="s">
        <v>6</v>
      </c>
    </row>
    <row r="6" spans="1:74" ht="37" customHeight="1">
      <c r="B6" s="21"/>
      <c r="D6" s="27" t="s">
        <v>16</v>
      </c>
      <c r="K6" s="304" t="s">
        <v>17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R6" s="21"/>
      <c r="BE6" s="300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0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0"/>
      <c r="BS8" s="18" t="s">
        <v>6</v>
      </c>
    </row>
    <row r="9" spans="1:74" ht="14.5" customHeight="1">
      <c r="B9" s="21"/>
      <c r="AR9" s="21"/>
      <c r="BE9" s="300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300"/>
      <c r="BS10" s="18" t="s">
        <v>6</v>
      </c>
    </row>
    <row r="11" spans="1:74" ht="18.5" customHeight="1">
      <c r="B11" s="21"/>
      <c r="E11" s="26" t="s">
        <v>28</v>
      </c>
      <c r="AK11" s="28" t="s">
        <v>29</v>
      </c>
      <c r="AN11" s="26" t="s">
        <v>19</v>
      </c>
      <c r="AR11" s="21"/>
      <c r="BE11" s="300"/>
      <c r="BS11" s="18" t="s">
        <v>6</v>
      </c>
    </row>
    <row r="12" spans="1:74" ht="7" customHeight="1">
      <c r="B12" s="21"/>
      <c r="AR12" s="21"/>
      <c r="BE12" s="300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300"/>
      <c r="BS13" s="18" t="s">
        <v>6</v>
      </c>
    </row>
    <row r="14" spans="1:74" ht="13">
      <c r="B14" s="21"/>
      <c r="E14" s="305" t="s">
        <v>31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28" t="s">
        <v>29</v>
      </c>
      <c r="AN14" s="30" t="s">
        <v>31</v>
      </c>
      <c r="AR14" s="21"/>
      <c r="BE14" s="300"/>
      <c r="BS14" s="18" t="s">
        <v>6</v>
      </c>
    </row>
    <row r="15" spans="1:74" ht="7" customHeight="1">
      <c r="B15" s="21"/>
      <c r="AR15" s="21"/>
      <c r="BE15" s="300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300"/>
      <c r="BS16" s="18" t="s">
        <v>4</v>
      </c>
    </row>
    <row r="17" spans="2:71" ht="18.5" customHeight="1">
      <c r="B17" s="21"/>
      <c r="E17" s="26" t="s">
        <v>34</v>
      </c>
      <c r="AK17" s="28" t="s">
        <v>29</v>
      </c>
      <c r="AN17" s="26" t="s">
        <v>35</v>
      </c>
      <c r="AR17" s="21"/>
      <c r="BE17" s="300"/>
      <c r="BS17" s="18" t="s">
        <v>36</v>
      </c>
    </row>
    <row r="18" spans="2:71" ht="7" customHeight="1">
      <c r="B18" s="21"/>
      <c r="AR18" s="21"/>
      <c r="BE18" s="300"/>
      <c r="BS18" s="18" t="s">
        <v>6</v>
      </c>
    </row>
    <row r="19" spans="2:71" ht="12" customHeight="1">
      <c r="B19" s="21"/>
      <c r="D19" s="28" t="s">
        <v>37</v>
      </c>
      <c r="AK19" s="28" t="s">
        <v>26</v>
      </c>
      <c r="AN19" s="26" t="s">
        <v>38</v>
      </c>
      <c r="AR19" s="21"/>
      <c r="BE19" s="300"/>
      <c r="BS19" s="18" t="s">
        <v>6</v>
      </c>
    </row>
    <row r="20" spans="2:71" ht="18.5" customHeight="1">
      <c r="B20" s="21"/>
      <c r="E20" s="26" t="s">
        <v>39</v>
      </c>
      <c r="AK20" s="28" t="s">
        <v>29</v>
      </c>
      <c r="AN20" s="26" t="s">
        <v>40</v>
      </c>
      <c r="AR20" s="21"/>
      <c r="BE20" s="300"/>
      <c r="BS20" s="18" t="s">
        <v>36</v>
      </c>
    </row>
    <row r="21" spans="2:71" ht="7" customHeight="1">
      <c r="B21" s="21"/>
      <c r="AR21" s="21"/>
      <c r="BE21" s="300"/>
    </row>
    <row r="22" spans="2:71" ht="12" customHeight="1">
      <c r="B22" s="21"/>
      <c r="D22" s="28" t="s">
        <v>41</v>
      </c>
      <c r="AR22" s="21"/>
      <c r="BE22" s="300"/>
    </row>
    <row r="23" spans="2:71" ht="47.25" customHeight="1">
      <c r="B23" s="21"/>
      <c r="E23" s="307" t="s">
        <v>42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R23" s="21"/>
      <c r="BE23" s="300"/>
    </row>
    <row r="24" spans="2:71" ht="7" customHeight="1">
      <c r="B24" s="21"/>
      <c r="AR24" s="21"/>
      <c r="BE24" s="300"/>
    </row>
    <row r="25" spans="2:7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0"/>
    </row>
    <row r="26" spans="2:71" s="1" customFormat="1" ht="26" customHeight="1">
      <c r="B26" s="33"/>
      <c r="D26" s="34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8">
        <f>ROUND(AG54,2)</f>
        <v>0</v>
      </c>
      <c r="AL26" s="309"/>
      <c r="AM26" s="309"/>
      <c r="AN26" s="309"/>
      <c r="AO26" s="309"/>
      <c r="AR26" s="33"/>
      <c r="BE26" s="300"/>
    </row>
    <row r="27" spans="2:71" s="1" customFormat="1" ht="7" customHeight="1">
      <c r="B27" s="33"/>
      <c r="AR27" s="33"/>
      <c r="BE27" s="300"/>
    </row>
    <row r="28" spans="2:71" s="1" customFormat="1" ht="13">
      <c r="B28" s="33"/>
      <c r="L28" s="310" t="s">
        <v>44</v>
      </c>
      <c r="M28" s="310"/>
      <c r="N28" s="310"/>
      <c r="O28" s="310"/>
      <c r="P28" s="310"/>
      <c r="W28" s="310" t="s">
        <v>45</v>
      </c>
      <c r="X28" s="310"/>
      <c r="Y28" s="310"/>
      <c r="Z28" s="310"/>
      <c r="AA28" s="310"/>
      <c r="AB28" s="310"/>
      <c r="AC28" s="310"/>
      <c r="AD28" s="310"/>
      <c r="AE28" s="310"/>
      <c r="AK28" s="310" t="s">
        <v>46</v>
      </c>
      <c r="AL28" s="310"/>
      <c r="AM28" s="310"/>
      <c r="AN28" s="310"/>
      <c r="AO28" s="310"/>
      <c r="AR28" s="33"/>
      <c r="BE28" s="300"/>
    </row>
    <row r="29" spans="2:71" s="2" customFormat="1" ht="14.5" customHeight="1">
      <c r="B29" s="37"/>
      <c r="D29" s="28" t="s">
        <v>47</v>
      </c>
      <c r="F29" s="28" t="s">
        <v>48</v>
      </c>
      <c r="L29" s="313">
        <v>0.21</v>
      </c>
      <c r="M29" s="312"/>
      <c r="N29" s="312"/>
      <c r="O29" s="312"/>
      <c r="P29" s="312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K29" s="311">
        <f>ROUND(AV54, 2)</f>
        <v>0</v>
      </c>
      <c r="AL29" s="312"/>
      <c r="AM29" s="312"/>
      <c r="AN29" s="312"/>
      <c r="AO29" s="312"/>
      <c r="AR29" s="37"/>
      <c r="BE29" s="301"/>
    </row>
    <row r="30" spans="2:71" s="2" customFormat="1" ht="14.5" customHeight="1">
      <c r="B30" s="37"/>
      <c r="F30" s="28" t="s">
        <v>49</v>
      </c>
      <c r="L30" s="313">
        <v>0.12</v>
      </c>
      <c r="M30" s="312"/>
      <c r="N30" s="312"/>
      <c r="O30" s="312"/>
      <c r="P30" s="312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K30" s="311">
        <f>ROUND(AW54, 2)</f>
        <v>0</v>
      </c>
      <c r="AL30" s="312"/>
      <c r="AM30" s="312"/>
      <c r="AN30" s="312"/>
      <c r="AO30" s="312"/>
      <c r="AR30" s="37"/>
      <c r="BE30" s="301"/>
    </row>
    <row r="31" spans="2:71" s="2" customFormat="1" ht="14.5" hidden="1" customHeight="1">
      <c r="B31" s="37"/>
      <c r="F31" s="28" t="s">
        <v>50</v>
      </c>
      <c r="L31" s="313">
        <v>0.21</v>
      </c>
      <c r="M31" s="312"/>
      <c r="N31" s="312"/>
      <c r="O31" s="312"/>
      <c r="P31" s="312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K31" s="311">
        <v>0</v>
      </c>
      <c r="AL31" s="312"/>
      <c r="AM31" s="312"/>
      <c r="AN31" s="312"/>
      <c r="AO31" s="312"/>
      <c r="AR31" s="37"/>
      <c r="BE31" s="301"/>
    </row>
    <row r="32" spans="2:71" s="2" customFormat="1" ht="14.5" hidden="1" customHeight="1">
      <c r="B32" s="37"/>
      <c r="F32" s="28" t="s">
        <v>51</v>
      </c>
      <c r="L32" s="313">
        <v>0.12</v>
      </c>
      <c r="M32" s="312"/>
      <c r="N32" s="312"/>
      <c r="O32" s="312"/>
      <c r="P32" s="312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K32" s="311">
        <v>0</v>
      </c>
      <c r="AL32" s="312"/>
      <c r="AM32" s="312"/>
      <c r="AN32" s="312"/>
      <c r="AO32" s="312"/>
      <c r="AR32" s="37"/>
      <c r="BE32" s="301"/>
    </row>
    <row r="33" spans="2:44" s="2" customFormat="1" ht="14.5" hidden="1" customHeight="1">
      <c r="B33" s="37"/>
      <c r="F33" s="28" t="s">
        <v>52</v>
      </c>
      <c r="L33" s="313">
        <v>0</v>
      </c>
      <c r="M33" s="312"/>
      <c r="N33" s="312"/>
      <c r="O33" s="312"/>
      <c r="P33" s="312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K33" s="311">
        <v>0</v>
      </c>
      <c r="AL33" s="312"/>
      <c r="AM33" s="312"/>
      <c r="AN33" s="312"/>
      <c r="AO33" s="312"/>
      <c r="AR33" s="37"/>
    </row>
    <row r="34" spans="2:44" s="1" customFormat="1" ht="7" customHeight="1">
      <c r="B34" s="33"/>
      <c r="AR34" s="33"/>
    </row>
    <row r="35" spans="2:44" s="1" customFormat="1" ht="26" customHeight="1">
      <c r="B35" s="33"/>
      <c r="C35" s="38"/>
      <c r="D35" s="39" t="s">
        <v>53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54</v>
      </c>
      <c r="U35" s="40"/>
      <c r="V35" s="40"/>
      <c r="W35" s="40"/>
      <c r="X35" s="317" t="s">
        <v>55</v>
      </c>
      <c r="Y35" s="315"/>
      <c r="Z35" s="315"/>
      <c r="AA35" s="315"/>
      <c r="AB35" s="315"/>
      <c r="AC35" s="40"/>
      <c r="AD35" s="40"/>
      <c r="AE35" s="40"/>
      <c r="AF35" s="40"/>
      <c r="AG35" s="40"/>
      <c r="AH35" s="40"/>
      <c r="AI35" s="40"/>
      <c r="AJ35" s="40"/>
      <c r="AK35" s="314">
        <f>SUM(AK26:AK33)</f>
        <v>0</v>
      </c>
      <c r="AL35" s="315"/>
      <c r="AM35" s="315"/>
      <c r="AN35" s="315"/>
      <c r="AO35" s="316"/>
      <c r="AP35" s="38"/>
      <c r="AQ35" s="38"/>
      <c r="AR35" s="33"/>
    </row>
    <row r="36" spans="2:44" s="1" customFormat="1" ht="7" customHeight="1">
      <c r="B36" s="33"/>
      <c r="AR36" s="33"/>
    </row>
    <row r="37" spans="2:44" s="1" customFormat="1" ht="7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7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5" customHeight="1">
      <c r="B42" s="33"/>
      <c r="C42" s="22" t="s">
        <v>56</v>
      </c>
      <c r="AR42" s="33"/>
    </row>
    <row r="43" spans="2:44" s="1" customFormat="1" ht="7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2023-102-rev1</v>
      </c>
      <c r="AR44" s="46"/>
    </row>
    <row r="45" spans="2:44" s="4" customFormat="1" ht="37" customHeight="1">
      <c r="B45" s="47"/>
      <c r="C45" s="48" t="s">
        <v>16</v>
      </c>
      <c r="L45" s="277" t="str">
        <f>K6</f>
        <v>Řešení nástupišť zastávek a míst pro přecházení přes I/13 v Kamenické Nové Vísce a přes II/263 v ul. Bezručova</v>
      </c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R45" s="47"/>
    </row>
    <row r="46" spans="2:44" s="1" customFormat="1" ht="7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Česká Kamenice</v>
      </c>
      <c r="AI47" s="28" t="s">
        <v>23</v>
      </c>
      <c r="AM47" s="279" t="str">
        <f>IF(AN8= "","",AN8)</f>
        <v>27. 6. 2023</v>
      </c>
      <c r="AN47" s="279"/>
      <c r="AR47" s="33"/>
    </row>
    <row r="48" spans="2:44" s="1" customFormat="1" ht="7" customHeight="1">
      <c r="B48" s="33"/>
      <c r="AR48" s="33"/>
    </row>
    <row r="49" spans="1:91" s="1" customFormat="1" ht="25.75" customHeight="1">
      <c r="B49" s="33"/>
      <c r="C49" s="28" t="s">
        <v>25</v>
      </c>
      <c r="L49" s="3" t="str">
        <f>IF(E11= "","",E11)</f>
        <v>Město Česká Kamenice</v>
      </c>
      <c r="AI49" s="28" t="s">
        <v>32</v>
      </c>
      <c r="AM49" s="284" t="str">
        <f>IF(E17="","",E17)</f>
        <v>IQ PROJEKT s.r.o.,Školní 3635/24, 43001 Chomutov</v>
      </c>
      <c r="AN49" s="285"/>
      <c r="AO49" s="285"/>
      <c r="AP49" s="285"/>
      <c r="AR49" s="33"/>
      <c r="AS49" s="280" t="s">
        <v>57</v>
      </c>
      <c r="AT49" s="28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5" customHeight="1">
      <c r="B50" s="33"/>
      <c r="C50" s="28" t="s">
        <v>30</v>
      </c>
      <c r="L50" s="3" t="str">
        <f>IF(E14= "Vyplň údaj","",E14)</f>
        <v/>
      </c>
      <c r="AI50" s="28" t="s">
        <v>37</v>
      </c>
      <c r="AM50" s="284" t="str">
        <f>IF(E20="","",E20)</f>
        <v>Ing. Kateřina Tumpachová</v>
      </c>
      <c r="AN50" s="285"/>
      <c r="AO50" s="285"/>
      <c r="AP50" s="285"/>
      <c r="AR50" s="33"/>
      <c r="AS50" s="282"/>
      <c r="AT50" s="283"/>
      <c r="BD50" s="54"/>
    </row>
    <row r="51" spans="1:91" s="1" customFormat="1" ht="10.75" customHeight="1">
      <c r="B51" s="33"/>
      <c r="AR51" s="33"/>
      <c r="AS51" s="282"/>
      <c r="AT51" s="283"/>
      <c r="BD51" s="54"/>
    </row>
    <row r="52" spans="1:91" s="1" customFormat="1" ht="29.25" customHeight="1">
      <c r="B52" s="33"/>
      <c r="C52" s="286" t="s">
        <v>58</v>
      </c>
      <c r="D52" s="287"/>
      <c r="E52" s="287"/>
      <c r="F52" s="287"/>
      <c r="G52" s="287"/>
      <c r="H52" s="55"/>
      <c r="I52" s="289" t="s">
        <v>59</v>
      </c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8" t="s">
        <v>60</v>
      </c>
      <c r="AH52" s="287"/>
      <c r="AI52" s="287"/>
      <c r="AJ52" s="287"/>
      <c r="AK52" s="287"/>
      <c r="AL52" s="287"/>
      <c r="AM52" s="287"/>
      <c r="AN52" s="289" t="s">
        <v>61</v>
      </c>
      <c r="AO52" s="287"/>
      <c r="AP52" s="287"/>
      <c r="AQ52" s="56" t="s">
        <v>62</v>
      </c>
      <c r="AR52" s="33"/>
      <c r="AS52" s="57" t="s">
        <v>63</v>
      </c>
      <c r="AT52" s="58" t="s">
        <v>64</v>
      </c>
      <c r="AU52" s="58" t="s">
        <v>65</v>
      </c>
      <c r="AV52" s="58" t="s">
        <v>66</v>
      </c>
      <c r="AW52" s="58" t="s">
        <v>67</v>
      </c>
      <c r="AX52" s="58" t="s">
        <v>68</v>
      </c>
      <c r="AY52" s="58" t="s">
        <v>69</v>
      </c>
      <c r="AZ52" s="58" t="s">
        <v>70</v>
      </c>
      <c r="BA52" s="58" t="s">
        <v>71</v>
      </c>
      <c r="BB52" s="58" t="s">
        <v>72</v>
      </c>
      <c r="BC52" s="58" t="s">
        <v>73</v>
      </c>
      <c r="BD52" s="59" t="s">
        <v>74</v>
      </c>
    </row>
    <row r="53" spans="1:91" s="1" customFormat="1" ht="10.75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5" customHeight="1">
      <c r="B54" s="61"/>
      <c r="C54" s="62" t="s">
        <v>75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7">
        <f>ROUND(AG55+AG60,2)</f>
        <v>0</v>
      </c>
      <c r="AH54" s="297"/>
      <c r="AI54" s="297"/>
      <c r="AJ54" s="297"/>
      <c r="AK54" s="297"/>
      <c r="AL54" s="297"/>
      <c r="AM54" s="297"/>
      <c r="AN54" s="298">
        <f t="shared" ref="AN54:AN60" si="0">SUM(AG54,AT54)</f>
        <v>0</v>
      </c>
      <c r="AO54" s="298"/>
      <c r="AP54" s="298"/>
      <c r="AQ54" s="65" t="s">
        <v>19</v>
      </c>
      <c r="AR54" s="61"/>
      <c r="AS54" s="66">
        <f>ROUND(AS55+AS60,2)</f>
        <v>0</v>
      </c>
      <c r="AT54" s="67">
        <f t="shared" ref="AT54:AT60" si="1">ROUND(SUM(AV54:AW54),2)</f>
        <v>0</v>
      </c>
      <c r="AU54" s="68">
        <f>ROUND(AU55+AU60,5)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ROUND(AZ55+AZ60,2)</f>
        <v>0</v>
      </c>
      <c r="BA54" s="67">
        <f>ROUND(BA55+BA60,2)</f>
        <v>0</v>
      </c>
      <c r="BB54" s="67">
        <f>ROUND(BB55+BB60,2)</f>
        <v>0</v>
      </c>
      <c r="BC54" s="67">
        <f>ROUND(BC55+BC60,2)</f>
        <v>0</v>
      </c>
      <c r="BD54" s="69">
        <f>ROUND(BD55+BD60,2)</f>
        <v>0</v>
      </c>
      <c r="BS54" s="70" t="s">
        <v>76</v>
      </c>
      <c r="BT54" s="70" t="s">
        <v>77</v>
      </c>
      <c r="BU54" s="71" t="s">
        <v>78</v>
      </c>
      <c r="BV54" s="70" t="s">
        <v>79</v>
      </c>
      <c r="BW54" s="70" t="s">
        <v>5</v>
      </c>
      <c r="BX54" s="70" t="s">
        <v>80</v>
      </c>
      <c r="CL54" s="70" t="s">
        <v>19</v>
      </c>
    </row>
    <row r="55" spans="1:91" s="6" customFormat="1" ht="37.5" customHeight="1">
      <c r="B55" s="72"/>
      <c r="C55" s="73"/>
      <c r="D55" s="293" t="s">
        <v>81</v>
      </c>
      <c r="E55" s="293"/>
      <c r="F55" s="293"/>
      <c r="G55" s="293"/>
      <c r="H55" s="293"/>
      <c r="I55" s="74"/>
      <c r="J55" s="293" t="s">
        <v>82</v>
      </c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0">
        <f>ROUND(SUM(AG56:AG59),2)</f>
        <v>0</v>
      </c>
      <c r="AH55" s="291"/>
      <c r="AI55" s="291"/>
      <c r="AJ55" s="291"/>
      <c r="AK55" s="291"/>
      <c r="AL55" s="291"/>
      <c r="AM55" s="291"/>
      <c r="AN55" s="292">
        <f t="shared" si="0"/>
        <v>0</v>
      </c>
      <c r="AO55" s="291"/>
      <c r="AP55" s="291"/>
      <c r="AQ55" s="75" t="s">
        <v>83</v>
      </c>
      <c r="AR55" s="72"/>
      <c r="AS55" s="76">
        <f>ROUND(SUM(AS56:AS59),2)</f>
        <v>0</v>
      </c>
      <c r="AT55" s="77">
        <f t="shared" si="1"/>
        <v>0</v>
      </c>
      <c r="AU55" s="78">
        <f>ROUND(SUM(AU56:AU59),5)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ROUND(SUM(AZ56:AZ59),2)</f>
        <v>0</v>
      </c>
      <c r="BA55" s="77">
        <f>ROUND(SUM(BA56:BA59),2)</f>
        <v>0</v>
      </c>
      <c r="BB55" s="77">
        <f>ROUND(SUM(BB56:BB59),2)</f>
        <v>0</v>
      </c>
      <c r="BC55" s="77">
        <f>ROUND(SUM(BC56:BC59),2)</f>
        <v>0</v>
      </c>
      <c r="BD55" s="79">
        <f>ROUND(SUM(BD56:BD59),2)</f>
        <v>0</v>
      </c>
      <c r="BS55" s="80" t="s">
        <v>76</v>
      </c>
      <c r="BT55" s="80" t="s">
        <v>84</v>
      </c>
      <c r="BU55" s="80" t="s">
        <v>78</v>
      </c>
      <c r="BV55" s="80" t="s">
        <v>79</v>
      </c>
      <c r="BW55" s="80" t="s">
        <v>85</v>
      </c>
      <c r="BX55" s="80" t="s">
        <v>5</v>
      </c>
      <c r="CL55" s="80" t="s">
        <v>19</v>
      </c>
      <c r="CM55" s="80" t="s">
        <v>86</v>
      </c>
    </row>
    <row r="56" spans="1:91" s="3" customFormat="1" ht="23.25" customHeight="1">
      <c r="A56" s="81" t="s">
        <v>87</v>
      </c>
      <c r="B56" s="46"/>
      <c r="C56" s="9"/>
      <c r="D56" s="9"/>
      <c r="E56" s="296" t="s">
        <v>88</v>
      </c>
      <c r="F56" s="296"/>
      <c r="G56" s="296"/>
      <c r="H56" s="296"/>
      <c r="I56" s="296"/>
      <c r="J56" s="9"/>
      <c r="K56" s="296" t="s">
        <v>89</v>
      </c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4">
        <f>'IO 101a - Zpevněné plochy...'!J32</f>
        <v>0</v>
      </c>
      <c r="AH56" s="295"/>
      <c r="AI56" s="295"/>
      <c r="AJ56" s="295"/>
      <c r="AK56" s="295"/>
      <c r="AL56" s="295"/>
      <c r="AM56" s="295"/>
      <c r="AN56" s="294">
        <f t="shared" si="0"/>
        <v>0</v>
      </c>
      <c r="AO56" s="295"/>
      <c r="AP56" s="295"/>
      <c r="AQ56" s="82" t="s">
        <v>90</v>
      </c>
      <c r="AR56" s="46"/>
      <c r="AS56" s="83">
        <v>0</v>
      </c>
      <c r="AT56" s="84">
        <f t="shared" si="1"/>
        <v>0</v>
      </c>
      <c r="AU56" s="85">
        <f>'IO 101a - Zpevněné plochy...'!P91</f>
        <v>0</v>
      </c>
      <c r="AV56" s="84">
        <f>'IO 101a - Zpevněné plochy...'!J35</f>
        <v>0</v>
      </c>
      <c r="AW56" s="84">
        <f>'IO 101a - Zpevněné plochy...'!J36</f>
        <v>0</v>
      </c>
      <c r="AX56" s="84">
        <f>'IO 101a - Zpevněné plochy...'!J37</f>
        <v>0</v>
      </c>
      <c r="AY56" s="84">
        <f>'IO 101a - Zpevněné plochy...'!J38</f>
        <v>0</v>
      </c>
      <c r="AZ56" s="84">
        <f>'IO 101a - Zpevněné plochy...'!F35</f>
        <v>0</v>
      </c>
      <c r="BA56" s="84">
        <f>'IO 101a - Zpevněné plochy...'!F36</f>
        <v>0</v>
      </c>
      <c r="BB56" s="84">
        <f>'IO 101a - Zpevněné plochy...'!F37</f>
        <v>0</v>
      </c>
      <c r="BC56" s="84">
        <f>'IO 101a - Zpevněné plochy...'!F38</f>
        <v>0</v>
      </c>
      <c r="BD56" s="86">
        <f>'IO 101a - Zpevněné plochy...'!F39</f>
        <v>0</v>
      </c>
      <c r="BT56" s="26" t="s">
        <v>86</v>
      </c>
      <c r="BV56" s="26" t="s">
        <v>79</v>
      </c>
      <c r="BW56" s="26" t="s">
        <v>91</v>
      </c>
      <c r="BX56" s="26" t="s">
        <v>85</v>
      </c>
      <c r="CL56" s="26" t="s">
        <v>19</v>
      </c>
    </row>
    <row r="57" spans="1:91" s="3" customFormat="1" ht="16.5" customHeight="1">
      <c r="A57" s="81" t="s">
        <v>87</v>
      </c>
      <c r="B57" s="46"/>
      <c r="C57" s="9"/>
      <c r="D57" s="9"/>
      <c r="E57" s="296" t="s">
        <v>92</v>
      </c>
      <c r="F57" s="296"/>
      <c r="G57" s="296"/>
      <c r="H57" s="296"/>
      <c r="I57" s="296"/>
      <c r="J57" s="9"/>
      <c r="K57" s="296" t="s">
        <v>93</v>
      </c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4">
        <f>'IO 101b - Zpevněné plochy...'!J32</f>
        <v>0</v>
      </c>
      <c r="AH57" s="295"/>
      <c r="AI57" s="295"/>
      <c r="AJ57" s="295"/>
      <c r="AK57" s="295"/>
      <c r="AL57" s="295"/>
      <c r="AM57" s="295"/>
      <c r="AN57" s="294">
        <f t="shared" si="0"/>
        <v>0</v>
      </c>
      <c r="AO57" s="295"/>
      <c r="AP57" s="295"/>
      <c r="AQ57" s="82" t="s">
        <v>90</v>
      </c>
      <c r="AR57" s="46"/>
      <c r="AS57" s="83">
        <v>0</v>
      </c>
      <c r="AT57" s="84">
        <f t="shared" si="1"/>
        <v>0</v>
      </c>
      <c r="AU57" s="85">
        <f>'IO 101b - Zpevněné plochy...'!P92</f>
        <v>0</v>
      </c>
      <c r="AV57" s="84">
        <f>'IO 101b - Zpevněné plochy...'!J35</f>
        <v>0</v>
      </c>
      <c r="AW57" s="84">
        <f>'IO 101b - Zpevněné plochy...'!J36</f>
        <v>0</v>
      </c>
      <c r="AX57" s="84">
        <f>'IO 101b - Zpevněné plochy...'!J37</f>
        <v>0</v>
      </c>
      <c r="AY57" s="84">
        <f>'IO 101b - Zpevněné plochy...'!J38</f>
        <v>0</v>
      </c>
      <c r="AZ57" s="84">
        <f>'IO 101b - Zpevněné plochy...'!F35</f>
        <v>0</v>
      </c>
      <c r="BA57" s="84">
        <f>'IO 101b - Zpevněné plochy...'!F36</f>
        <v>0</v>
      </c>
      <c r="BB57" s="84">
        <f>'IO 101b - Zpevněné plochy...'!F37</f>
        <v>0</v>
      </c>
      <c r="BC57" s="84">
        <f>'IO 101b - Zpevněné plochy...'!F38</f>
        <v>0</v>
      </c>
      <c r="BD57" s="86">
        <f>'IO 101b - Zpevněné plochy...'!F39</f>
        <v>0</v>
      </c>
      <c r="BT57" s="26" t="s">
        <v>86</v>
      </c>
      <c r="BV57" s="26" t="s">
        <v>79</v>
      </c>
      <c r="BW57" s="26" t="s">
        <v>94</v>
      </c>
      <c r="BX57" s="26" t="s">
        <v>85</v>
      </c>
      <c r="CL57" s="26" t="s">
        <v>19</v>
      </c>
    </row>
    <row r="58" spans="1:91" s="3" customFormat="1" ht="16.5" customHeight="1">
      <c r="A58" s="81" t="s">
        <v>87</v>
      </c>
      <c r="B58" s="46"/>
      <c r="C58" s="9"/>
      <c r="D58" s="9"/>
      <c r="E58" s="296" t="s">
        <v>95</v>
      </c>
      <c r="F58" s="296"/>
      <c r="G58" s="296"/>
      <c r="H58" s="296"/>
      <c r="I58" s="296"/>
      <c r="J58" s="9"/>
      <c r="K58" s="296" t="s">
        <v>96</v>
      </c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4">
        <f>'IO 102 - Odvodnění a úpra...'!J32</f>
        <v>0</v>
      </c>
      <c r="AH58" s="295"/>
      <c r="AI58" s="295"/>
      <c r="AJ58" s="295"/>
      <c r="AK58" s="295"/>
      <c r="AL58" s="295"/>
      <c r="AM58" s="295"/>
      <c r="AN58" s="294">
        <f t="shared" si="0"/>
        <v>0</v>
      </c>
      <c r="AO58" s="295"/>
      <c r="AP58" s="295"/>
      <c r="AQ58" s="82" t="s">
        <v>90</v>
      </c>
      <c r="AR58" s="46"/>
      <c r="AS58" s="83">
        <v>0</v>
      </c>
      <c r="AT58" s="84">
        <f t="shared" si="1"/>
        <v>0</v>
      </c>
      <c r="AU58" s="85">
        <f>'IO 102 - Odvodnění a úpra...'!P91</f>
        <v>0</v>
      </c>
      <c r="AV58" s="84">
        <f>'IO 102 - Odvodnění a úpra...'!J35</f>
        <v>0</v>
      </c>
      <c r="AW58" s="84">
        <f>'IO 102 - Odvodnění a úpra...'!J36</f>
        <v>0</v>
      </c>
      <c r="AX58" s="84">
        <f>'IO 102 - Odvodnění a úpra...'!J37</f>
        <v>0</v>
      </c>
      <c r="AY58" s="84">
        <f>'IO 102 - Odvodnění a úpra...'!J38</f>
        <v>0</v>
      </c>
      <c r="AZ58" s="84">
        <f>'IO 102 - Odvodnění a úpra...'!F35</f>
        <v>0</v>
      </c>
      <c r="BA58" s="84">
        <f>'IO 102 - Odvodnění a úpra...'!F36</f>
        <v>0</v>
      </c>
      <c r="BB58" s="84">
        <f>'IO 102 - Odvodnění a úpra...'!F37</f>
        <v>0</v>
      </c>
      <c r="BC58" s="84">
        <f>'IO 102 - Odvodnění a úpra...'!F38</f>
        <v>0</v>
      </c>
      <c r="BD58" s="86">
        <f>'IO 102 - Odvodnění a úpra...'!F39</f>
        <v>0</v>
      </c>
      <c r="BT58" s="26" t="s">
        <v>86</v>
      </c>
      <c r="BV58" s="26" t="s">
        <v>79</v>
      </c>
      <c r="BW58" s="26" t="s">
        <v>97</v>
      </c>
      <c r="BX58" s="26" t="s">
        <v>85</v>
      </c>
      <c r="CL58" s="26" t="s">
        <v>19</v>
      </c>
    </row>
    <row r="59" spans="1:91" s="3" customFormat="1" ht="16.5" customHeight="1">
      <c r="A59" s="81" t="s">
        <v>87</v>
      </c>
      <c r="B59" s="46"/>
      <c r="C59" s="9"/>
      <c r="D59" s="9"/>
      <c r="E59" s="296" t="s">
        <v>98</v>
      </c>
      <c r="F59" s="296"/>
      <c r="G59" s="296"/>
      <c r="H59" s="296"/>
      <c r="I59" s="296"/>
      <c r="J59" s="9"/>
      <c r="K59" s="296" t="s">
        <v>99</v>
      </c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4">
        <f>'IO 103 - Dopravní značení'!J32</f>
        <v>0</v>
      </c>
      <c r="AH59" s="295"/>
      <c r="AI59" s="295"/>
      <c r="AJ59" s="295"/>
      <c r="AK59" s="295"/>
      <c r="AL59" s="295"/>
      <c r="AM59" s="295"/>
      <c r="AN59" s="294">
        <f t="shared" si="0"/>
        <v>0</v>
      </c>
      <c r="AO59" s="295"/>
      <c r="AP59" s="295"/>
      <c r="AQ59" s="82" t="s">
        <v>90</v>
      </c>
      <c r="AR59" s="46"/>
      <c r="AS59" s="83">
        <v>0</v>
      </c>
      <c r="AT59" s="84">
        <f t="shared" si="1"/>
        <v>0</v>
      </c>
      <c r="AU59" s="85">
        <f>'IO 103 - Dopravní značení'!P89</f>
        <v>0</v>
      </c>
      <c r="AV59" s="84">
        <f>'IO 103 - Dopravní značení'!J35</f>
        <v>0</v>
      </c>
      <c r="AW59" s="84">
        <f>'IO 103 - Dopravní značení'!J36</f>
        <v>0</v>
      </c>
      <c r="AX59" s="84">
        <f>'IO 103 - Dopravní značení'!J37</f>
        <v>0</v>
      </c>
      <c r="AY59" s="84">
        <f>'IO 103 - Dopravní značení'!J38</f>
        <v>0</v>
      </c>
      <c r="AZ59" s="84">
        <f>'IO 103 - Dopravní značení'!F35</f>
        <v>0</v>
      </c>
      <c r="BA59" s="84">
        <f>'IO 103 - Dopravní značení'!F36</f>
        <v>0</v>
      </c>
      <c r="BB59" s="84">
        <f>'IO 103 - Dopravní značení'!F37</f>
        <v>0</v>
      </c>
      <c r="BC59" s="84">
        <f>'IO 103 - Dopravní značení'!F38</f>
        <v>0</v>
      </c>
      <c r="BD59" s="86">
        <f>'IO 103 - Dopravní značení'!F39</f>
        <v>0</v>
      </c>
      <c r="BT59" s="26" t="s">
        <v>86</v>
      </c>
      <c r="BV59" s="26" t="s">
        <v>79</v>
      </c>
      <c r="BW59" s="26" t="s">
        <v>100</v>
      </c>
      <c r="BX59" s="26" t="s">
        <v>85</v>
      </c>
      <c r="CL59" s="26" t="s">
        <v>19</v>
      </c>
    </row>
    <row r="60" spans="1:91" s="6" customFormat="1" ht="16.5" customHeight="1">
      <c r="A60" s="81" t="s">
        <v>87</v>
      </c>
      <c r="B60" s="72"/>
      <c r="C60" s="73"/>
      <c r="D60" s="293" t="s">
        <v>101</v>
      </c>
      <c r="E60" s="293"/>
      <c r="F60" s="293"/>
      <c r="G60" s="293"/>
      <c r="H60" s="293"/>
      <c r="I60" s="74"/>
      <c r="J60" s="293" t="s">
        <v>101</v>
      </c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2">
        <f>'VRN - VRN'!J30</f>
        <v>0</v>
      </c>
      <c r="AH60" s="291"/>
      <c r="AI60" s="291"/>
      <c r="AJ60" s="291"/>
      <c r="AK60" s="291"/>
      <c r="AL60" s="291"/>
      <c r="AM60" s="291"/>
      <c r="AN60" s="292">
        <f t="shared" si="0"/>
        <v>0</v>
      </c>
      <c r="AO60" s="291"/>
      <c r="AP60" s="291"/>
      <c r="AQ60" s="75" t="s">
        <v>83</v>
      </c>
      <c r="AR60" s="72"/>
      <c r="AS60" s="87">
        <v>0</v>
      </c>
      <c r="AT60" s="88">
        <f t="shared" si="1"/>
        <v>0</v>
      </c>
      <c r="AU60" s="89">
        <f>'VRN - VRN'!P84</f>
        <v>0</v>
      </c>
      <c r="AV60" s="88">
        <f>'VRN - VRN'!J33</f>
        <v>0</v>
      </c>
      <c r="AW60" s="88">
        <f>'VRN - VRN'!J34</f>
        <v>0</v>
      </c>
      <c r="AX60" s="88">
        <f>'VRN - VRN'!J35</f>
        <v>0</v>
      </c>
      <c r="AY60" s="88">
        <f>'VRN - VRN'!J36</f>
        <v>0</v>
      </c>
      <c r="AZ60" s="88">
        <f>'VRN - VRN'!F33</f>
        <v>0</v>
      </c>
      <c r="BA60" s="88">
        <f>'VRN - VRN'!F34</f>
        <v>0</v>
      </c>
      <c r="BB60" s="88">
        <f>'VRN - VRN'!F35</f>
        <v>0</v>
      </c>
      <c r="BC60" s="88">
        <f>'VRN - VRN'!F36</f>
        <v>0</v>
      </c>
      <c r="BD60" s="90">
        <f>'VRN - VRN'!F37</f>
        <v>0</v>
      </c>
      <c r="BT60" s="80" t="s">
        <v>84</v>
      </c>
      <c r="BV60" s="80" t="s">
        <v>79</v>
      </c>
      <c r="BW60" s="80" t="s">
        <v>102</v>
      </c>
      <c r="BX60" s="80" t="s">
        <v>5</v>
      </c>
      <c r="CL60" s="80" t="s">
        <v>19</v>
      </c>
      <c r="CM60" s="80" t="s">
        <v>86</v>
      </c>
    </row>
    <row r="61" spans="1:91" s="1" customFormat="1" ht="30" customHeight="1">
      <c r="B61" s="33"/>
      <c r="AR61" s="33"/>
    </row>
    <row r="62" spans="1:91" s="1" customFormat="1" ht="7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sheetProtection algorithmName="SHA-512" hashValue="g7HZmcF2ryurQGkM2W8Bk0bSroWqSnYOUi6HMIlvcFehRb8j8vGrZLyU2MO2pwjD2V9C2L3ZlJ6by8D/44pUlw==" saltValue="Z1gdoBJOSH19yj1JlPZx42ETGHVhUmLVh5cJfwO8j+gciT1bmiguinNHAxr9DldjOLHXQKvkj3gi7USfFmM5Y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G54:AM54"/>
    <mergeCell ref="AN54:AP54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IO 101a - Zpevněné plochy...'!C2" display="/" xr:uid="{00000000-0004-0000-0000-000000000000}"/>
    <hyperlink ref="A57" location="'IO 101b - Zpevněné plochy...'!C2" display="/" xr:uid="{00000000-0004-0000-0000-000001000000}"/>
    <hyperlink ref="A58" location="'IO 102 - Odvodnění a úpra...'!C2" display="/" xr:uid="{00000000-0004-0000-0000-000002000000}"/>
    <hyperlink ref="A59" location="'IO 103 - Dopravní značení'!C2" display="/" xr:uid="{00000000-0004-0000-0000-000003000000}"/>
    <hyperlink ref="A60" location="'VRN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9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91</v>
      </c>
    </row>
    <row r="3" spans="2:4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2:46" ht="2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7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18" t="str">
        <f>'Rekapitulace stavby'!K6</f>
        <v>Řešení nástupišť zastávek a míst pro přecházení přes I/13 v Kamenické Nové Vísce a přes II/263 v ul. Bezručova</v>
      </c>
      <c r="F7" s="319"/>
      <c r="G7" s="319"/>
      <c r="H7" s="319"/>
      <c r="L7" s="21"/>
    </row>
    <row r="8" spans="2:46" ht="12" customHeight="1">
      <c r="B8" s="21"/>
      <c r="D8" s="28" t="s">
        <v>104</v>
      </c>
      <c r="L8" s="21"/>
    </row>
    <row r="9" spans="2:46" s="1" customFormat="1" ht="23.25" customHeight="1">
      <c r="B9" s="33"/>
      <c r="E9" s="318" t="s">
        <v>105</v>
      </c>
      <c r="F9" s="320"/>
      <c r="G9" s="320"/>
      <c r="H9" s="320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30" customHeight="1">
      <c r="B11" s="33"/>
      <c r="E11" s="277" t="s">
        <v>107</v>
      </c>
      <c r="F11" s="320"/>
      <c r="G11" s="320"/>
      <c r="H11" s="320"/>
      <c r="L11" s="33"/>
    </row>
    <row r="12" spans="2:46" s="1" customFormat="1" ht="1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27. 6. 2023</v>
      </c>
      <c r="L14" s="33"/>
    </row>
    <row r="15" spans="2:46" s="1" customFormat="1" ht="10.75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7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1" t="str">
        <f>'Rekapitulace stavby'!E14</f>
        <v>Vyplň údaj</v>
      </c>
      <c r="F20" s="302"/>
      <c r="G20" s="302"/>
      <c r="H20" s="302"/>
      <c r="I20" s="28" t="s">
        <v>29</v>
      </c>
      <c r="J20" s="29" t="str">
        <f>'Rekapitulace stavby'!AN14</f>
        <v>Vyplň údaj</v>
      </c>
      <c r="L20" s="33"/>
    </row>
    <row r="21" spans="2:12" s="1" customFormat="1" ht="7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35</v>
      </c>
      <c r="L23" s="33"/>
    </row>
    <row r="24" spans="2:12" s="1" customFormat="1" ht="7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26</v>
      </c>
      <c r="J25" s="26" t="s">
        <v>38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40</v>
      </c>
      <c r="L26" s="33"/>
    </row>
    <row r="27" spans="2:12" s="1" customFormat="1" ht="7" customHeight="1">
      <c r="B27" s="33"/>
      <c r="L27" s="33"/>
    </row>
    <row r="28" spans="2:12" s="1" customFormat="1" ht="12" customHeight="1">
      <c r="B28" s="33"/>
      <c r="D28" s="28" t="s">
        <v>41</v>
      </c>
      <c r="L28" s="33"/>
    </row>
    <row r="29" spans="2:12" s="7" customFormat="1" ht="16.5" customHeight="1">
      <c r="B29" s="92"/>
      <c r="E29" s="307" t="s">
        <v>19</v>
      </c>
      <c r="F29" s="307"/>
      <c r="G29" s="307"/>
      <c r="H29" s="307"/>
      <c r="L29" s="92"/>
    </row>
    <row r="30" spans="2:12" s="1" customFormat="1" ht="7" customHeight="1">
      <c r="B30" s="33"/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5" customHeight="1">
      <c r="B32" s="33"/>
      <c r="D32" s="93" t="s">
        <v>43</v>
      </c>
      <c r="J32" s="64">
        <f>ROUND(J91, 2)</f>
        <v>0</v>
      </c>
      <c r="L32" s="33"/>
    </row>
    <row r="33" spans="2:12" s="1" customFormat="1" ht="7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5" customHeight="1">
      <c r="B35" s="33"/>
      <c r="D35" s="53" t="s">
        <v>47</v>
      </c>
      <c r="E35" s="28" t="s">
        <v>48</v>
      </c>
      <c r="F35" s="84">
        <f>ROUND((SUM(BE91:BE288)),  2)</f>
        <v>0</v>
      </c>
      <c r="I35" s="94">
        <v>0.21</v>
      </c>
      <c r="J35" s="84">
        <f>ROUND(((SUM(BE91:BE288))*I35),  2)</f>
        <v>0</v>
      </c>
      <c r="L35" s="33"/>
    </row>
    <row r="36" spans="2:12" s="1" customFormat="1" ht="14.5" customHeight="1">
      <c r="B36" s="33"/>
      <c r="E36" s="28" t="s">
        <v>49</v>
      </c>
      <c r="F36" s="84">
        <f>ROUND((SUM(BF91:BF288)),  2)</f>
        <v>0</v>
      </c>
      <c r="I36" s="94">
        <v>0.12</v>
      </c>
      <c r="J36" s="84">
        <f>ROUND(((SUM(BF91:BF288))*I36),  2)</f>
        <v>0</v>
      </c>
      <c r="L36" s="33"/>
    </row>
    <row r="37" spans="2:12" s="1" customFormat="1" ht="14.5" hidden="1" customHeight="1">
      <c r="B37" s="33"/>
      <c r="E37" s="28" t="s">
        <v>50</v>
      </c>
      <c r="F37" s="84">
        <f>ROUND((SUM(BG91:BG288)),  2)</f>
        <v>0</v>
      </c>
      <c r="I37" s="94">
        <v>0.21</v>
      </c>
      <c r="J37" s="84">
        <f>0</f>
        <v>0</v>
      </c>
      <c r="L37" s="33"/>
    </row>
    <row r="38" spans="2:12" s="1" customFormat="1" ht="14.5" hidden="1" customHeight="1">
      <c r="B38" s="33"/>
      <c r="E38" s="28" t="s">
        <v>51</v>
      </c>
      <c r="F38" s="84">
        <f>ROUND((SUM(BH91:BH288)),  2)</f>
        <v>0</v>
      </c>
      <c r="I38" s="94">
        <v>0.12</v>
      </c>
      <c r="J38" s="84">
        <f>0</f>
        <v>0</v>
      </c>
      <c r="L38" s="33"/>
    </row>
    <row r="39" spans="2:12" s="1" customFormat="1" ht="14.5" hidden="1" customHeight="1">
      <c r="B39" s="33"/>
      <c r="E39" s="28" t="s">
        <v>52</v>
      </c>
      <c r="F39" s="84">
        <f>ROUND((SUM(BI91:BI288)),  2)</f>
        <v>0</v>
      </c>
      <c r="I39" s="94">
        <v>0</v>
      </c>
      <c r="J39" s="84">
        <f>0</f>
        <v>0</v>
      </c>
      <c r="L39" s="33"/>
    </row>
    <row r="40" spans="2:12" s="1" customFormat="1" ht="7" customHeight="1">
      <c r="B40" s="33"/>
      <c r="L40" s="33"/>
    </row>
    <row r="41" spans="2:12" s="1" customFormat="1" ht="25.5" customHeight="1">
      <c r="B41" s="33"/>
      <c r="C41" s="95"/>
      <c r="D41" s="96" t="s">
        <v>53</v>
      </c>
      <c r="E41" s="55"/>
      <c r="F41" s="55"/>
      <c r="G41" s="97" t="s">
        <v>54</v>
      </c>
      <c r="H41" s="98" t="s">
        <v>55</v>
      </c>
      <c r="I41" s="55"/>
      <c r="J41" s="99">
        <f>SUM(J32:J39)</f>
        <v>0</v>
      </c>
      <c r="K41" s="100"/>
      <c r="L41" s="33"/>
    </row>
    <row r="42" spans="2:12" s="1" customFormat="1" ht="14.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7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5" customHeight="1">
      <c r="B47" s="33"/>
      <c r="C47" s="22" t="s">
        <v>108</v>
      </c>
      <c r="L47" s="33"/>
    </row>
    <row r="48" spans="2:12" s="1" customFormat="1" ht="7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318" t="str">
        <f>E7</f>
        <v>Řešení nástupišť zastávek a míst pro přecházení přes I/13 v Kamenické Nové Vísce a přes II/263 v ul. Bezručova</v>
      </c>
      <c r="F50" s="319"/>
      <c r="G50" s="319"/>
      <c r="H50" s="319"/>
      <c r="L50" s="33"/>
    </row>
    <row r="51" spans="2:47" ht="12" customHeight="1">
      <c r="B51" s="21"/>
      <c r="C51" s="28" t="s">
        <v>104</v>
      </c>
      <c r="L51" s="21"/>
    </row>
    <row r="52" spans="2:47" s="1" customFormat="1" ht="23.25" customHeight="1">
      <c r="B52" s="33"/>
      <c r="E52" s="318" t="s">
        <v>105</v>
      </c>
      <c r="F52" s="320"/>
      <c r="G52" s="320"/>
      <c r="H52" s="320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30" customHeight="1">
      <c r="B54" s="33"/>
      <c r="E54" s="277" t="str">
        <f>E11</f>
        <v>IO 101a - Zpevněné plochy – nástupiště zastávky a přístupové chodníky</v>
      </c>
      <c r="F54" s="320"/>
      <c r="G54" s="320"/>
      <c r="H54" s="320"/>
      <c r="L54" s="33"/>
    </row>
    <row r="55" spans="2:47" s="1" customFormat="1" ht="7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Česká Kamenice</v>
      </c>
      <c r="I56" s="28" t="s">
        <v>23</v>
      </c>
      <c r="J56" s="50" t="str">
        <f>IF(J14="","",J14)</f>
        <v>27. 6. 2023</v>
      </c>
      <c r="L56" s="33"/>
    </row>
    <row r="57" spans="2:47" s="1" customFormat="1" ht="7" customHeight="1">
      <c r="B57" s="33"/>
      <c r="L57" s="33"/>
    </row>
    <row r="58" spans="2:47" s="1" customFormat="1" ht="40" customHeight="1">
      <c r="B58" s="33"/>
      <c r="C58" s="28" t="s">
        <v>25</v>
      </c>
      <c r="F58" s="26" t="str">
        <f>E17</f>
        <v>Město Česká Kamenice</v>
      </c>
      <c r="I58" s="28" t="s">
        <v>32</v>
      </c>
      <c r="J58" s="31" t="str">
        <f>E23</f>
        <v>IQ PROJEKT s.r.o.,Školní 3635/24, 43001 Chomutov</v>
      </c>
      <c r="L58" s="33"/>
    </row>
    <row r="59" spans="2:47" s="1" customFormat="1" ht="25.75" customHeight="1">
      <c r="B59" s="33"/>
      <c r="C59" s="28" t="s">
        <v>30</v>
      </c>
      <c r="F59" s="26" t="str">
        <f>IF(E20="","",E20)</f>
        <v>Vyplň údaj</v>
      </c>
      <c r="I59" s="28" t="s">
        <v>37</v>
      </c>
      <c r="J59" s="31" t="str">
        <f>E26</f>
        <v>Ing. Kateřina Tumpachová</v>
      </c>
      <c r="L59" s="33"/>
    </row>
    <row r="60" spans="2:47" s="1" customFormat="1" ht="10.2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25" customHeight="1">
      <c r="B62" s="33"/>
      <c r="L62" s="33"/>
    </row>
    <row r="63" spans="2:47" s="1" customFormat="1" ht="22.75" customHeight="1">
      <c r="B63" s="33"/>
      <c r="C63" s="103" t="s">
        <v>75</v>
      </c>
      <c r="J63" s="64">
        <f>J91</f>
        <v>0</v>
      </c>
      <c r="L63" s="33"/>
      <c r="AU63" s="18" t="s">
        <v>111</v>
      </c>
    </row>
    <row r="64" spans="2:47" s="8" customFormat="1" ht="25" customHeight="1">
      <c r="B64" s="104"/>
      <c r="D64" s="105" t="s">
        <v>112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9" customFormat="1" ht="20" customHeight="1">
      <c r="B65" s="108"/>
      <c r="D65" s="109" t="s">
        <v>113</v>
      </c>
      <c r="E65" s="110"/>
      <c r="F65" s="110"/>
      <c r="G65" s="110"/>
      <c r="H65" s="110"/>
      <c r="I65" s="110"/>
      <c r="J65" s="111">
        <f>J93</f>
        <v>0</v>
      </c>
      <c r="L65" s="108"/>
    </row>
    <row r="66" spans="2:12" s="9" customFormat="1" ht="20" customHeight="1">
      <c r="B66" s="108"/>
      <c r="D66" s="109" t="s">
        <v>114</v>
      </c>
      <c r="E66" s="110"/>
      <c r="F66" s="110"/>
      <c r="G66" s="110"/>
      <c r="H66" s="110"/>
      <c r="I66" s="110"/>
      <c r="J66" s="111">
        <f>J131</f>
        <v>0</v>
      </c>
      <c r="L66" s="108"/>
    </row>
    <row r="67" spans="2:12" s="9" customFormat="1" ht="20" customHeight="1">
      <c r="B67" s="108"/>
      <c r="D67" s="109" t="s">
        <v>115</v>
      </c>
      <c r="E67" s="110"/>
      <c r="F67" s="110"/>
      <c r="G67" s="110"/>
      <c r="H67" s="110"/>
      <c r="I67" s="110"/>
      <c r="J67" s="111">
        <f>J207</f>
        <v>0</v>
      </c>
      <c r="L67" s="108"/>
    </row>
    <row r="68" spans="2:12" s="9" customFormat="1" ht="20" customHeight="1">
      <c r="B68" s="108"/>
      <c r="D68" s="109" t="s">
        <v>116</v>
      </c>
      <c r="E68" s="110"/>
      <c r="F68" s="110"/>
      <c r="G68" s="110"/>
      <c r="H68" s="110"/>
      <c r="I68" s="110"/>
      <c r="J68" s="111">
        <f>J267</f>
        <v>0</v>
      </c>
      <c r="L68" s="108"/>
    </row>
    <row r="69" spans="2:12" s="9" customFormat="1" ht="20" customHeight="1">
      <c r="B69" s="108"/>
      <c r="D69" s="109" t="s">
        <v>117</v>
      </c>
      <c r="E69" s="110"/>
      <c r="F69" s="110"/>
      <c r="G69" s="110"/>
      <c r="H69" s="110"/>
      <c r="I69" s="110"/>
      <c r="J69" s="111">
        <f>J285</f>
        <v>0</v>
      </c>
      <c r="L69" s="108"/>
    </row>
    <row r="70" spans="2:12" s="1" customFormat="1" ht="21.75" customHeight="1">
      <c r="B70" s="33"/>
      <c r="L70" s="33"/>
    </row>
    <row r="71" spans="2:12" s="1" customFormat="1" ht="7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7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5" customHeight="1">
      <c r="B76" s="33"/>
      <c r="C76" s="22" t="s">
        <v>118</v>
      </c>
      <c r="L76" s="33"/>
    </row>
    <row r="77" spans="2:12" s="1" customFormat="1" ht="7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26.25" customHeight="1">
      <c r="B79" s="33"/>
      <c r="E79" s="318" t="str">
        <f>E7</f>
        <v>Řešení nástupišť zastávek a míst pro přecházení přes I/13 v Kamenické Nové Vísce a přes II/263 v ul. Bezručova</v>
      </c>
      <c r="F79" s="319"/>
      <c r="G79" s="319"/>
      <c r="H79" s="319"/>
      <c r="L79" s="33"/>
    </row>
    <row r="80" spans="2:12" ht="12" customHeight="1">
      <c r="B80" s="21"/>
      <c r="C80" s="28" t="s">
        <v>104</v>
      </c>
      <c r="L80" s="21"/>
    </row>
    <row r="81" spans="2:65" s="1" customFormat="1" ht="23.25" customHeight="1">
      <c r="B81" s="33"/>
      <c r="E81" s="318" t="s">
        <v>105</v>
      </c>
      <c r="F81" s="320"/>
      <c r="G81" s="320"/>
      <c r="H81" s="320"/>
      <c r="L81" s="33"/>
    </row>
    <row r="82" spans="2:65" s="1" customFormat="1" ht="12" customHeight="1">
      <c r="B82" s="33"/>
      <c r="C82" s="28" t="s">
        <v>106</v>
      </c>
      <c r="L82" s="33"/>
    </row>
    <row r="83" spans="2:65" s="1" customFormat="1" ht="30" customHeight="1">
      <c r="B83" s="33"/>
      <c r="E83" s="277" t="str">
        <f>E11</f>
        <v>IO 101a - Zpevněné plochy – nástupiště zastávky a přístupové chodníky</v>
      </c>
      <c r="F83" s="320"/>
      <c r="G83" s="320"/>
      <c r="H83" s="320"/>
      <c r="L83" s="33"/>
    </row>
    <row r="84" spans="2:65" s="1" customFormat="1" ht="7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F14</f>
        <v>Česká Kamenice</v>
      </c>
      <c r="I85" s="28" t="s">
        <v>23</v>
      </c>
      <c r="J85" s="50" t="str">
        <f>IF(J14="","",J14)</f>
        <v>27. 6. 2023</v>
      </c>
      <c r="L85" s="33"/>
    </row>
    <row r="86" spans="2:65" s="1" customFormat="1" ht="7" customHeight="1">
      <c r="B86" s="33"/>
      <c r="L86" s="33"/>
    </row>
    <row r="87" spans="2:65" s="1" customFormat="1" ht="40" customHeight="1">
      <c r="B87" s="33"/>
      <c r="C87" s="28" t="s">
        <v>25</v>
      </c>
      <c r="F87" s="26" t="str">
        <f>E17</f>
        <v>Město Česká Kamenice</v>
      </c>
      <c r="I87" s="28" t="s">
        <v>32</v>
      </c>
      <c r="J87" s="31" t="str">
        <f>E23</f>
        <v>IQ PROJEKT s.r.o.,Školní 3635/24, 43001 Chomutov</v>
      </c>
      <c r="L87" s="33"/>
    </row>
    <row r="88" spans="2:65" s="1" customFormat="1" ht="25.75" customHeight="1">
      <c r="B88" s="33"/>
      <c r="C88" s="28" t="s">
        <v>30</v>
      </c>
      <c r="F88" s="26" t="str">
        <f>IF(E20="","",E20)</f>
        <v>Vyplň údaj</v>
      </c>
      <c r="I88" s="28" t="s">
        <v>37</v>
      </c>
      <c r="J88" s="31" t="str">
        <f>E26</f>
        <v>Ing. Kateřina Tumpachová</v>
      </c>
      <c r="L88" s="33"/>
    </row>
    <row r="89" spans="2:65" s="1" customFormat="1" ht="10.25" customHeight="1">
      <c r="B89" s="33"/>
      <c r="L89" s="33"/>
    </row>
    <row r="90" spans="2:65" s="10" customFormat="1" ht="29.25" customHeight="1">
      <c r="B90" s="112"/>
      <c r="C90" s="113" t="s">
        <v>119</v>
      </c>
      <c r="D90" s="114" t="s">
        <v>62</v>
      </c>
      <c r="E90" s="114" t="s">
        <v>58</v>
      </c>
      <c r="F90" s="114" t="s">
        <v>59</v>
      </c>
      <c r="G90" s="114" t="s">
        <v>120</v>
      </c>
      <c r="H90" s="114" t="s">
        <v>121</v>
      </c>
      <c r="I90" s="114" t="s">
        <v>122</v>
      </c>
      <c r="J90" s="114" t="s">
        <v>110</v>
      </c>
      <c r="K90" s="115" t="s">
        <v>123</v>
      </c>
      <c r="L90" s="112"/>
      <c r="M90" s="57" t="s">
        <v>19</v>
      </c>
      <c r="N90" s="58" t="s">
        <v>47</v>
      </c>
      <c r="O90" s="58" t="s">
        <v>124</v>
      </c>
      <c r="P90" s="58" t="s">
        <v>125</v>
      </c>
      <c r="Q90" s="58" t="s">
        <v>126</v>
      </c>
      <c r="R90" s="58" t="s">
        <v>127</v>
      </c>
      <c r="S90" s="58" t="s">
        <v>128</v>
      </c>
      <c r="T90" s="59" t="s">
        <v>129</v>
      </c>
    </row>
    <row r="91" spans="2:65" s="1" customFormat="1" ht="22.75" customHeight="1">
      <c r="B91" s="33"/>
      <c r="C91" s="62" t="s">
        <v>130</v>
      </c>
      <c r="J91" s="116">
        <f>BK91</f>
        <v>0</v>
      </c>
      <c r="L91" s="33"/>
      <c r="M91" s="60"/>
      <c r="N91" s="51"/>
      <c r="O91" s="51"/>
      <c r="P91" s="117">
        <f>P92</f>
        <v>0</v>
      </c>
      <c r="Q91" s="51"/>
      <c r="R91" s="117">
        <f>R92</f>
        <v>227.84132524999995</v>
      </c>
      <c r="S91" s="51"/>
      <c r="T91" s="118">
        <f>T92</f>
        <v>62.868000000000002</v>
      </c>
      <c r="AT91" s="18" t="s">
        <v>76</v>
      </c>
      <c r="AU91" s="18" t="s">
        <v>111</v>
      </c>
      <c r="BK91" s="119">
        <f>BK92</f>
        <v>0</v>
      </c>
    </row>
    <row r="92" spans="2:65" s="11" customFormat="1" ht="26" customHeight="1">
      <c r="B92" s="120"/>
      <c r="D92" s="121" t="s">
        <v>76</v>
      </c>
      <c r="E92" s="122" t="s">
        <v>131</v>
      </c>
      <c r="F92" s="122" t="s">
        <v>132</v>
      </c>
      <c r="I92" s="123"/>
      <c r="J92" s="124">
        <f>BK92</f>
        <v>0</v>
      </c>
      <c r="L92" s="120"/>
      <c r="M92" s="125"/>
      <c r="P92" s="126">
        <f>P93+P131+P207+P267+P285</f>
        <v>0</v>
      </c>
      <c r="R92" s="126">
        <f>R93+R131+R207+R267+R285</f>
        <v>227.84132524999995</v>
      </c>
      <c r="T92" s="127">
        <f>T93+T131+T207+T267+T285</f>
        <v>62.868000000000002</v>
      </c>
      <c r="AR92" s="121" t="s">
        <v>84</v>
      </c>
      <c r="AT92" s="128" t="s">
        <v>76</v>
      </c>
      <c r="AU92" s="128" t="s">
        <v>77</v>
      </c>
      <c r="AY92" s="121" t="s">
        <v>133</v>
      </c>
      <c r="BK92" s="129">
        <f>BK93+BK131+BK207+BK267+BK285</f>
        <v>0</v>
      </c>
    </row>
    <row r="93" spans="2:65" s="11" customFormat="1" ht="22.75" customHeight="1">
      <c r="B93" s="120"/>
      <c r="D93" s="121" t="s">
        <v>76</v>
      </c>
      <c r="E93" s="130" t="s">
        <v>84</v>
      </c>
      <c r="F93" s="130" t="s">
        <v>134</v>
      </c>
      <c r="I93" s="123"/>
      <c r="J93" s="131">
        <f>BK93</f>
        <v>0</v>
      </c>
      <c r="L93" s="120"/>
      <c r="M93" s="125"/>
      <c r="P93" s="126">
        <f>SUM(P94:P130)</f>
        <v>0</v>
      </c>
      <c r="R93" s="126">
        <f>SUM(R94:R130)</f>
        <v>0</v>
      </c>
      <c r="T93" s="127">
        <f>SUM(T94:T130)</f>
        <v>62.868000000000002</v>
      </c>
      <c r="AR93" s="121" t="s">
        <v>84</v>
      </c>
      <c r="AT93" s="128" t="s">
        <v>76</v>
      </c>
      <c r="AU93" s="128" t="s">
        <v>84</v>
      </c>
      <c r="AY93" s="121" t="s">
        <v>133</v>
      </c>
      <c r="BK93" s="129">
        <f>SUM(BK94:BK130)</f>
        <v>0</v>
      </c>
    </row>
    <row r="94" spans="2:65" s="1" customFormat="1" ht="24.25" customHeight="1">
      <c r="B94" s="33"/>
      <c r="C94" s="132" t="s">
        <v>84</v>
      </c>
      <c r="D94" s="132" t="s">
        <v>135</v>
      </c>
      <c r="E94" s="133" t="s">
        <v>136</v>
      </c>
      <c r="F94" s="134" t="s">
        <v>137</v>
      </c>
      <c r="G94" s="135" t="s">
        <v>138</v>
      </c>
      <c r="H94" s="136">
        <v>186</v>
      </c>
      <c r="I94" s="137"/>
      <c r="J94" s="138">
        <f>ROUND(I94*H94,2)</f>
        <v>0</v>
      </c>
      <c r="K94" s="134" t="s">
        <v>139</v>
      </c>
      <c r="L94" s="33"/>
      <c r="M94" s="139" t="s">
        <v>19</v>
      </c>
      <c r="N94" s="140" t="s">
        <v>48</v>
      </c>
      <c r="P94" s="141">
        <f>O94*H94</f>
        <v>0</v>
      </c>
      <c r="Q94" s="141">
        <v>0</v>
      </c>
      <c r="R94" s="141">
        <f>Q94*H94</f>
        <v>0</v>
      </c>
      <c r="S94" s="141">
        <v>0.24</v>
      </c>
      <c r="T94" s="142">
        <f>S94*H94</f>
        <v>44.64</v>
      </c>
      <c r="AR94" s="143" t="s">
        <v>140</v>
      </c>
      <c r="AT94" s="143" t="s">
        <v>135</v>
      </c>
      <c r="AU94" s="143" t="s">
        <v>86</v>
      </c>
      <c r="AY94" s="18" t="s">
        <v>133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84</v>
      </c>
      <c r="BK94" s="144">
        <f>ROUND(I94*H94,2)</f>
        <v>0</v>
      </c>
      <c r="BL94" s="18" t="s">
        <v>140</v>
      </c>
      <c r="BM94" s="143" t="s">
        <v>141</v>
      </c>
    </row>
    <row r="95" spans="2:65" s="1" customFormat="1" ht="48">
      <c r="B95" s="33"/>
      <c r="D95" s="145" t="s">
        <v>142</v>
      </c>
      <c r="F95" s="146" t="s">
        <v>143</v>
      </c>
      <c r="I95" s="147"/>
      <c r="L95" s="33"/>
      <c r="M95" s="148"/>
      <c r="T95" s="54"/>
      <c r="AT95" s="18" t="s">
        <v>142</v>
      </c>
      <c r="AU95" s="18" t="s">
        <v>86</v>
      </c>
    </row>
    <row r="96" spans="2:65" s="1" customFormat="1" ht="11">
      <c r="B96" s="33"/>
      <c r="D96" s="149" t="s">
        <v>144</v>
      </c>
      <c r="F96" s="150" t="s">
        <v>145</v>
      </c>
      <c r="I96" s="147"/>
      <c r="L96" s="33"/>
      <c r="M96" s="148"/>
      <c r="T96" s="54"/>
      <c r="AT96" s="18" t="s">
        <v>144</v>
      </c>
      <c r="AU96" s="18" t="s">
        <v>86</v>
      </c>
    </row>
    <row r="97" spans="2:65" s="1" customFormat="1" ht="36">
      <c r="B97" s="33"/>
      <c r="D97" s="145" t="s">
        <v>146</v>
      </c>
      <c r="F97" s="151" t="s">
        <v>147</v>
      </c>
      <c r="I97" s="147"/>
      <c r="L97" s="33"/>
      <c r="M97" s="148"/>
      <c r="T97" s="54"/>
      <c r="AT97" s="18" t="s">
        <v>146</v>
      </c>
      <c r="AU97" s="18" t="s">
        <v>86</v>
      </c>
    </row>
    <row r="98" spans="2:65" s="12" customFormat="1" ht="12">
      <c r="B98" s="152"/>
      <c r="D98" s="145" t="s">
        <v>148</v>
      </c>
      <c r="E98" s="153" t="s">
        <v>19</v>
      </c>
      <c r="F98" s="154" t="s">
        <v>149</v>
      </c>
      <c r="H98" s="153" t="s">
        <v>19</v>
      </c>
      <c r="I98" s="155"/>
      <c r="L98" s="152"/>
      <c r="M98" s="156"/>
      <c r="T98" s="157"/>
      <c r="AT98" s="153" t="s">
        <v>148</v>
      </c>
      <c r="AU98" s="153" t="s">
        <v>86</v>
      </c>
      <c r="AV98" s="12" t="s">
        <v>84</v>
      </c>
      <c r="AW98" s="12" t="s">
        <v>36</v>
      </c>
      <c r="AX98" s="12" t="s">
        <v>77</v>
      </c>
      <c r="AY98" s="153" t="s">
        <v>133</v>
      </c>
    </row>
    <row r="99" spans="2:65" s="13" customFormat="1" ht="12">
      <c r="B99" s="158"/>
      <c r="D99" s="145" t="s">
        <v>148</v>
      </c>
      <c r="E99" s="159" t="s">
        <v>19</v>
      </c>
      <c r="F99" s="160" t="s">
        <v>150</v>
      </c>
      <c r="H99" s="161">
        <v>186</v>
      </c>
      <c r="I99" s="162"/>
      <c r="L99" s="158"/>
      <c r="M99" s="163"/>
      <c r="T99" s="164"/>
      <c r="AT99" s="159" t="s">
        <v>148</v>
      </c>
      <c r="AU99" s="159" t="s">
        <v>86</v>
      </c>
      <c r="AV99" s="13" t="s">
        <v>86</v>
      </c>
      <c r="AW99" s="13" t="s">
        <v>36</v>
      </c>
      <c r="AX99" s="13" t="s">
        <v>84</v>
      </c>
      <c r="AY99" s="159" t="s">
        <v>133</v>
      </c>
    </row>
    <row r="100" spans="2:65" s="1" customFormat="1" ht="24.25" customHeight="1">
      <c r="B100" s="33"/>
      <c r="C100" s="132" t="s">
        <v>86</v>
      </c>
      <c r="D100" s="132" t="s">
        <v>135</v>
      </c>
      <c r="E100" s="133" t="s">
        <v>151</v>
      </c>
      <c r="F100" s="134" t="s">
        <v>152</v>
      </c>
      <c r="G100" s="135" t="s">
        <v>138</v>
      </c>
      <c r="H100" s="136">
        <v>186</v>
      </c>
      <c r="I100" s="137"/>
      <c r="J100" s="138">
        <f>ROUND(I100*H100,2)</f>
        <v>0</v>
      </c>
      <c r="K100" s="134" t="s">
        <v>139</v>
      </c>
      <c r="L100" s="33"/>
      <c r="M100" s="139" t="s">
        <v>19</v>
      </c>
      <c r="N100" s="140" t="s">
        <v>48</v>
      </c>
      <c r="P100" s="141">
        <f>O100*H100</f>
        <v>0</v>
      </c>
      <c r="Q100" s="141">
        <v>0</v>
      </c>
      <c r="R100" s="141">
        <f>Q100*H100</f>
        <v>0</v>
      </c>
      <c r="S100" s="141">
        <v>9.8000000000000004E-2</v>
      </c>
      <c r="T100" s="142">
        <f>S100*H100</f>
        <v>18.228000000000002</v>
      </c>
      <c r="AR100" s="143" t="s">
        <v>140</v>
      </c>
      <c r="AT100" s="143" t="s">
        <v>135</v>
      </c>
      <c r="AU100" s="143" t="s">
        <v>86</v>
      </c>
      <c r="AY100" s="18" t="s">
        <v>133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84</v>
      </c>
      <c r="BK100" s="144">
        <f>ROUND(I100*H100,2)</f>
        <v>0</v>
      </c>
      <c r="BL100" s="18" t="s">
        <v>140</v>
      </c>
      <c r="BM100" s="143" t="s">
        <v>153</v>
      </c>
    </row>
    <row r="101" spans="2:65" s="1" customFormat="1" ht="48">
      <c r="B101" s="33"/>
      <c r="D101" s="145" t="s">
        <v>142</v>
      </c>
      <c r="F101" s="146" t="s">
        <v>154</v>
      </c>
      <c r="I101" s="147"/>
      <c r="L101" s="33"/>
      <c r="M101" s="148"/>
      <c r="T101" s="54"/>
      <c r="AT101" s="18" t="s">
        <v>142</v>
      </c>
      <c r="AU101" s="18" t="s">
        <v>86</v>
      </c>
    </row>
    <row r="102" spans="2:65" s="1" customFormat="1" ht="11">
      <c r="B102" s="33"/>
      <c r="D102" s="149" t="s">
        <v>144</v>
      </c>
      <c r="F102" s="150" t="s">
        <v>155</v>
      </c>
      <c r="I102" s="147"/>
      <c r="L102" s="33"/>
      <c r="M102" s="148"/>
      <c r="T102" s="54"/>
      <c r="AT102" s="18" t="s">
        <v>144</v>
      </c>
      <c r="AU102" s="18" t="s">
        <v>86</v>
      </c>
    </row>
    <row r="103" spans="2:65" s="12" customFormat="1" ht="24">
      <c r="B103" s="152"/>
      <c r="D103" s="145" t="s">
        <v>148</v>
      </c>
      <c r="E103" s="153" t="s">
        <v>19</v>
      </c>
      <c r="F103" s="154" t="s">
        <v>156</v>
      </c>
      <c r="H103" s="153" t="s">
        <v>19</v>
      </c>
      <c r="I103" s="155"/>
      <c r="L103" s="152"/>
      <c r="M103" s="156"/>
      <c r="T103" s="157"/>
      <c r="AT103" s="153" t="s">
        <v>148</v>
      </c>
      <c r="AU103" s="153" t="s">
        <v>86</v>
      </c>
      <c r="AV103" s="12" t="s">
        <v>84</v>
      </c>
      <c r="AW103" s="12" t="s">
        <v>36</v>
      </c>
      <c r="AX103" s="12" t="s">
        <v>77</v>
      </c>
      <c r="AY103" s="153" t="s">
        <v>133</v>
      </c>
    </row>
    <row r="104" spans="2:65" s="13" customFormat="1" ht="12">
      <c r="B104" s="158"/>
      <c r="D104" s="145" t="s">
        <v>148</v>
      </c>
      <c r="E104" s="159" t="s">
        <v>19</v>
      </c>
      <c r="F104" s="160" t="s">
        <v>150</v>
      </c>
      <c r="H104" s="161">
        <v>186</v>
      </c>
      <c r="I104" s="162"/>
      <c r="L104" s="158"/>
      <c r="M104" s="163"/>
      <c r="T104" s="164"/>
      <c r="AT104" s="159" t="s">
        <v>148</v>
      </c>
      <c r="AU104" s="159" t="s">
        <v>86</v>
      </c>
      <c r="AV104" s="13" t="s">
        <v>86</v>
      </c>
      <c r="AW104" s="13" t="s">
        <v>36</v>
      </c>
      <c r="AX104" s="13" t="s">
        <v>84</v>
      </c>
      <c r="AY104" s="159" t="s">
        <v>133</v>
      </c>
    </row>
    <row r="105" spans="2:65" s="1" customFormat="1" ht="33" customHeight="1">
      <c r="B105" s="33"/>
      <c r="C105" s="132" t="s">
        <v>157</v>
      </c>
      <c r="D105" s="132" t="s">
        <v>135</v>
      </c>
      <c r="E105" s="133" t="s">
        <v>158</v>
      </c>
      <c r="F105" s="134" t="s">
        <v>159</v>
      </c>
      <c r="G105" s="135" t="s">
        <v>160</v>
      </c>
      <c r="H105" s="136">
        <v>77</v>
      </c>
      <c r="I105" s="137"/>
      <c r="J105" s="138">
        <f>ROUND(I105*H105,2)</f>
        <v>0</v>
      </c>
      <c r="K105" s="134" t="s">
        <v>139</v>
      </c>
      <c r="L105" s="33"/>
      <c r="M105" s="139" t="s">
        <v>19</v>
      </c>
      <c r="N105" s="140" t="s">
        <v>48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140</v>
      </c>
      <c r="AT105" s="143" t="s">
        <v>135</v>
      </c>
      <c r="AU105" s="143" t="s">
        <v>86</v>
      </c>
      <c r="AY105" s="18" t="s">
        <v>133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84</v>
      </c>
      <c r="BK105" s="144">
        <f>ROUND(I105*H105,2)</f>
        <v>0</v>
      </c>
      <c r="BL105" s="18" t="s">
        <v>140</v>
      </c>
      <c r="BM105" s="143" t="s">
        <v>161</v>
      </c>
    </row>
    <row r="106" spans="2:65" s="1" customFormat="1" ht="24">
      <c r="B106" s="33"/>
      <c r="D106" s="145" t="s">
        <v>142</v>
      </c>
      <c r="F106" s="146" t="s">
        <v>162</v>
      </c>
      <c r="I106" s="147"/>
      <c r="L106" s="33"/>
      <c r="M106" s="148"/>
      <c r="T106" s="54"/>
      <c r="AT106" s="18" t="s">
        <v>142</v>
      </c>
      <c r="AU106" s="18" t="s">
        <v>86</v>
      </c>
    </row>
    <row r="107" spans="2:65" s="1" customFormat="1" ht="11">
      <c r="B107" s="33"/>
      <c r="D107" s="149" t="s">
        <v>144</v>
      </c>
      <c r="F107" s="150" t="s">
        <v>163</v>
      </c>
      <c r="I107" s="147"/>
      <c r="L107" s="33"/>
      <c r="M107" s="148"/>
      <c r="T107" s="54"/>
      <c r="AT107" s="18" t="s">
        <v>144</v>
      </c>
      <c r="AU107" s="18" t="s">
        <v>86</v>
      </c>
    </row>
    <row r="108" spans="2:65" s="12" customFormat="1" ht="12">
      <c r="B108" s="152"/>
      <c r="D108" s="145" t="s">
        <v>148</v>
      </c>
      <c r="E108" s="153" t="s">
        <v>19</v>
      </c>
      <c r="F108" s="154" t="s">
        <v>164</v>
      </c>
      <c r="H108" s="153" t="s">
        <v>19</v>
      </c>
      <c r="I108" s="155"/>
      <c r="L108" s="152"/>
      <c r="M108" s="156"/>
      <c r="T108" s="157"/>
      <c r="AT108" s="153" t="s">
        <v>148</v>
      </c>
      <c r="AU108" s="153" t="s">
        <v>86</v>
      </c>
      <c r="AV108" s="12" t="s">
        <v>84</v>
      </c>
      <c r="AW108" s="12" t="s">
        <v>36</v>
      </c>
      <c r="AX108" s="12" t="s">
        <v>77</v>
      </c>
      <c r="AY108" s="153" t="s">
        <v>133</v>
      </c>
    </row>
    <row r="109" spans="2:65" s="13" customFormat="1" ht="12">
      <c r="B109" s="158"/>
      <c r="D109" s="145" t="s">
        <v>148</v>
      </c>
      <c r="E109" s="159" t="s">
        <v>19</v>
      </c>
      <c r="F109" s="160" t="s">
        <v>165</v>
      </c>
      <c r="H109" s="161">
        <v>77</v>
      </c>
      <c r="I109" s="162"/>
      <c r="L109" s="158"/>
      <c r="M109" s="163"/>
      <c r="T109" s="164"/>
      <c r="AT109" s="159" t="s">
        <v>148</v>
      </c>
      <c r="AU109" s="159" t="s">
        <v>86</v>
      </c>
      <c r="AV109" s="13" t="s">
        <v>86</v>
      </c>
      <c r="AW109" s="13" t="s">
        <v>36</v>
      </c>
      <c r="AX109" s="13" t="s">
        <v>84</v>
      </c>
      <c r="AY109" s="159" t="s">
        <v>133</v>
      </c>
    </row>
    <row r="110" spans="2:65" s="1" customFormat="1" ht="37.75" customHeight="1">
      <c r="B110" s="33"/>
      <c r="C110" s="132" t="s">
        <v>140</v>
      </c>
      <c r="D110" s="132" t="s">
        <v>135</v>
      </c>
      <c r="E110" s="133" t="s">
        <v>166</v>
      </c>
      <c r="F110" s="134" t="s">
        <v>167</v>
      </c>
      <c r="G110" s="135" t="s">
        <v>160</v>
      </c>
      <c r="H110" s="136">
        <v>70</v>
      </c>
      <c r="I110" s="137"/>
      <c r="J110" s="138">
        <f>ROUND(I110*H110,2)</f>
        <v>0</v>
      </c>
      <c r="K110" s="134" t="s">
        <v>139</v>
      </c>
      <c r="L110" s="33"/>
      <c r="M110" s="139" t="s">
        <v>19</v>
      </c>
      <c r="N110" s="140" t="s">
        <v>48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140</v>
      </c>
      <c r="AT110" s="143" t="s">
        <v>135</v>
      </c>
      <c r="AU110" s="143" t="s">
        <v>86</v>
      </c>
      <c r="AY110" s="18" t="s">
        <v>133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84</v>
      </c>
      <c r="BK110" s="144">
        <f>ROUND(I110*H110,2)</f>
        <v>0</v>
      </c>
      <c r="BL110" s="18" t="s">
        <v>140</v>
      </c>
      <c r="BM110" s="143" t="s">
        <v>168</v>
      </c>
    </row>
    <row r="111" spans="2:65" s="1" customFormat="1" ht="60">
      <c r="B111" s="33"/>
      <c r="D111" s="145" t="s">
        <v>142</v>
      </c>
      <c r="F111" s="146" t="s">
        <v>169</v>
      </c>
      <c r="I111" s="147"/>
      <c r="L111" s="33"/>
      <c r="M111" s="148"/>
      <c r="T111" s="54"/>
      <c r="AT111" s="18" t="s">
        <v>142</v>
      </c>
      <c r="AU111" s="18" t="s">
        <v>86</v>
      </c>
    </row>
    <row r="112" spans="2:65" s="1" customFormat="1" ht="11">
      <c r="B112" s="33"/>
      <c r="D112" s="149" t="s">
        <v>144</v>
      </c>
      <c r="F112" s="150" t="s">
        <v>170</v>
      </c>
      <c r="I112" s="147"/>
      <c r="L112" s="33"/>
      <c r="M112" s="148"/>
      <c r="T112" s="54"/>
      <c r="AT112" s="18" t="s">
        <v>144</v>
      </c>
      <c r="AU112" s="18" t="s">
        <v>86</v>
      </c>
    </row>
    <row r="113" spans="2:65" s="1" customFormat="1" ht="37.75" customHeight="1">
      <c r="B113" s="33"/>
      <c r="C113" s="132" t="s">
        <v>171</v>
      </c>
      <c r="D113" s="132" t="s">
        <v>135</v>
      </c>
      <c r="E113" s="133" t="s">
        <v>172</v>
      </c>
      <c r="F113" s="134" t="s">
        <v>173</v>
      </c>
      <c r="G113" s="135" t="s">
        <v>160</v>
      </c>
      <c r="H113" s="136">
        <v>350</v>
      </c>
      <c r="I113" s="137"/>
      <c r="J113" s="138">
        <f>ROUND(I113*H113,2)</f>
        <v>0</v>
      </c>
      <c r="K113" s="134" t="s">
        <v>139</v>
      </c>
      <c r="L113" s="33"/>
      <c r="M113" s="139" t="s">
        <v>19</v>
      </c>
      <c r="N113" s="140" t="s">
        <v>48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140</v>
      </c>
      <c r="AT113" s="143" t="s">
        <v>135</v>
      </c>
      <c r="AU113" s="143" t="s">
        <v>86</v>
      </c>
      <c r="AY113" s="18" t="s">
        <v>133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84</v>
      </c>
      <c r="BK113" s="144">
        <f>ROUND(I113*H113,2)</f>
        <v>0</v>
      </c>
      <c r="BL113" s="18" t="s">
        <v>140</v>
      </c>
      <c r="BM113" s="143" t="s">
        <v>174</v>
      </c>
    </row>
    <row r="114" spans="2:65" s="1" customFormat="1" ht="60">
      <c r="B114" s="33"/>
      <c r="D114" s="145" t="s">
        <v>142</v>
      </c>
      <c r="F114" s="146" t="s">
        <v>175</v>
      </c>
      <c r="I114" s="147"/>
      <c r="L114" s="33"/>
      <c r="M114" s="148"/>
      <c r="T114" s="54"/>
      <c r="AT114" s="18" t="s">
        <v>142</v>
      </c>
      <c r="AU114" s="18" t="s">
        <v>86</v>
      </c>
    </row>
    <row r="115" spans="2:65" s="1" customFormat="1" ht="11">
      <c r="B115" s="33"/>
      <c r="D115" s="149" t="s">
        <v>144</v>
      </c>
      <c r="F115" s="150" t="s">
        <v>176</v>
      </c>
      <c r="I115" s="147"/>
      <c r="L115" s="33"/>
      <c r="M115" s="148"/>
      <c r="T115" s="54"/>
      <c r="AT115" s="18" t="s">
        <v>144</v>
      </c>
      <c r="AU115" s="18" t="s">
        <v>86</v>
      </c>
    </row>
    <row r="116" spans="2:65" s="13" customFormat="1" ht="12">
      <c r="B116" s="158"/>
      <c r="D116" s="145" t="s">
        <v>148</v>
      </c>
      <c r="F116" s="160" t="s">
        <v>177</v>
      </c>
      <c r="H116" s="161">
        <v>350</v>
      </c>
      <c r="I116" s="162"/>
      <c r="L116" s="158"/>
      <c r="M116" s="163"/>
      <c r="T116" s="164"/>
      <c r="AT116" s="159" t="s">
        <v>148</v>
      </c>
      <c r="AU116" s="159" t="s">
        <v>86</v>
      </c>
      <c r="AV116" s="13" t="s">
        <v>86</v>
      </c>
      <c r="AW116" s="13" t="s">
        <v>4</v>
      </c>
      <c r="AX116" s="13" t="s">
        <v>84</v>
      </c>
      <c r="AY116" s="159" t="s">
        <v>133</v>
      </c>
    </row>
    <row r="117" spans="2:65" s="1" customFormat="1" ht="24.25" customHeight="1">
      <c r="B117" s="33"/>
      <c r="C117" s="132" t="s">
        <v>178</v>
      </c>
      <c r="D117" s="132" t="s">
        <v>135</v>
      </c>
      <c r="E117" s="133" t="s">
        <v>179</v>
      </c>
      <c r="F117" s="134" t="s">
        <v>180</v>
      </c>
      <c r="G117" s="135" t="s">
        <v>160</v>
      </c>
      <c r="H117" s="136">
        <v>10</v>
      </c>
      <c r="I117" s="137"/>
      <c r="J117" s="138">
        <f>ROUND(I117*H117,2)</f>
        <v>0</v>
      </c>
      <c r="K117" s="134" t="s">
        <v>139</v>
      </c>
      <c r="L117" s="33"/>
      <c r="M117" s="139" t="s">
        <v>19</v>
      </c>
      <c r="N117" s="140" t="s">
        <v>48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140</v>
      </c>
      <c r="AT117" s="143" t="s">
        <v>135</v>
      </c>
      <c r="AU117" s="143" t="s">
        <v>86</v>
      </c>
      <c r="AY117" s="18" t="s">
        <v>133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84</v>
      </c>
      <c r="BK117" s="144">
        <f>ROUND(I117*H117,2)</f>
        <v>0</v>
      </c>
      <c r="BL117" s="18" t="s">
        <v>140</v>
      </c>
      <c r="BM117" s="143" t="s">
        <v>181</v>
      </c>
    </row>
    <row r="118" spans="2:65" s="1" customFormat="1" ht="36">
      <c r="B118" s="33"/>
      <c r="D118" s="145" t="s">
        <v>142</v>
      </c>
      <c r="F118" s="146" t="s">
        <v>182</v>
      </c>
      <c r="I118" s="147"/>
      <c r="L118" s="33"/>
      <c r="M118" s="148"/>
      <c r="T118" s="54"/>
      <c r="AT118" s="18" t="s">
        <v>142</v>
      </c>
      <c r="AU118" s="18" t="s">
        <v>86</v>
      </c>
    </row>
    <row r="119" spans="2:65" s="1" customFormat="1" ht="11">
      <c r="B119" s="33"/>
      <c r="D119" s="149" t="s">
        <v>144</v>
      </c>
      <c r="F119" s="150" t="s">
        <v>183</v>
      </c>
      <c r="I119" s="147"/>
      <c r="L119" s="33"/>
      <c r="M119" s="148"/>
      <c r="T119" s="54"/>
      <c r="AT119" s="18" t="s">
        <v>144</v>
      </c>
      <c r="AU119" s="18" t="s">
        <v>86</v>
      </c>
    </row>
    <row r="120" spans="2:65" s="1" customFormat="1" ht="33" customHeight="1">
      <c r="B120" s="33"/>
      <c r="C120" s="132" t="s">
        <v>184</v>
      </c>
      <c r="D120" s="132" t="s">
        <v>135</v>
      </c>
      <c r="E120" s="133" t="s">
        <v>185</v>
      </c>
      <c r="F120" s="134" t="s">
        <v>186</v>
      </c>
      <c r="G120" s="135" t="s">
        <v>187</v>
      </c>
      <c r="H120" s="136">
        <v>126</v>
      </c>
      <c r="I120" s="137"/>
      <c r="J120" s="138">
        <f>ROUND(I120*H120,2)</f>
        <v>0</v>
      </c>
      <c r="K120" s="134" t="s">
        <v>139</v>
      </c>
      <c r="L120" s="33"/>
      <c r="M120" s="139" t="s">
        <v>19</v>
      </c>
      <c r="N120" s="140" t="s">
        <v>48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140</v>
      </c>
      <c r="AT120" s="143" t="s">
        <v>135</v>
      </c>
      <c r="AU120" s="143" t="s">
        <v>86</v>
      </c>
      <c r="AY120" s="18" t="s">
        <v>133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84</v>
      </c>
      <c r="BK120" s="144">
        <f>ROUND(I120*H120,2)</f>
        <v>0</v>
      </c>
      <c r="BL120" s="18" t="s">
        <v>140</v>
      </c>
      <c r="BM120" s="143" t="s">
        <v>188</v>
      </c>
    </row>
    <row r="121" spans="2:65" s="1" customFormat="1" ht="36">
      <c r="B121" s="33"/>
      <c r="D121" s="145" t="s">
        <v>142</v>
      </c>
      <c r="F121" s="146" t="s">
        <v>189</v>
      </c>
      <c r="I121" s="147"/>
      <c r="L121" s="33"/>
      <c r="M121" s="148"/>
      <c r="T121" s="54"/>
      <c r="AT121" s="18" t="s">
        <v>142</v>
      </c>
      <c r="AU121" s="18" t="s">
        <v>86</v>
      </c>
    </row>
    <row r="122" spans="2:65" s="1" customFormat="1" ht="11">
      <c r="B122" s="33"/>
      <c r="D122" s="149" t="s">
        <v>144</v>
      </c>
      <c r="F122" s="150" t="s">
        <v>190</v>
      </c>
      <c r="I122" s="147"/>
      <c r="L122" s="33"/>
      <c r="M122" s="148"/>
      <c r="T122" s="54"/>
      <c r="AT122" s="18" t="s">
        <v>144</v>
      </c>
      <c r="AU122" s="18" t="s">
        <v>86</v>
      </c>
    </row>
    <row r="123" spans="2:65" s="13" customFormat="1" ht="12">
      <c r="B123" s="158"/>
      <c r="D123" s="145" t="s">
        <v>148</v>
      </c>
      <c r="F123" s="160" t="s">
        <v>191</v>
      </c>
      <c r="H123" s="161">
        <v>126</v>
      </c>
      <c r="I123" s="162"/>
      <c r="L123" s="158"/>
      <c r="M123" s="163"/>
      <c r="T123" s="164"/>
      <c r="AT123" s="159" t="s">
        <v>148</v>
      </c>
      <c r="AU123" s="159" t="s">
        <v>86</v>
      </c>
      <c r="AV123" s="13" t="s">
        <v>86</v>
      </c>
      <c r="AW123" s="13" t="s">
        <v>4</v>
      </c>
      <c r="AX123" s="13" t="s">
        <v>84</v>
      </c>
      <c r="AY123" s="159" t="s">
        <v>133</v>
      </c>
    </row>
    <row r="124" spans="2:65" s="1" customFormat="1" ht="16.5" customHeight="1">
      <c r="B124" s="33"/>
      <c r="C124" s="132" t="s">
        <v>192</v>
      </c>
      <c r="D124" s="132" t="s">
        <v>135</v>
      </c>
      <c r="E124" s="133" t="s">
        <v>193</v>
      </c>
      <c r="F124" s="134" t="s">
        <v>194</v>
      </c>
      <c r="G124" s="135" t="s">
        <v>160</v>
      </c>
      <c r="H124" s="136">
        <v>70</v>
      </c>
      <c r="I124" s="137"/>
      <c r="J124" s="138">
        <f>ROUND(I124*H124,2)</f>
        <v>0</v>
      </c>
      <c r="K124" s="134" t="s">
        <v>139</v>
      </c>
      <c r="L124" s="33"/>
      <c r="M124" s="139" t="s">
        <v>19</v>
      </c>
      <c r="N124" s="140" t="s">
        <v>48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140</v>
      </c>
      <c r="AT124" s="143" t="s">
        <v>135</v>
      </c>
      <c r="AU124" s="143" t="s">
        <v>86</v>
      </c>
      <c r="AY124" s="18" t="s">
        <v>133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84</v>
      </c>
      <c r="BK124" s="144">
        <f>ROUND(I124*H124,2)</f>
        <v>0</v>
      </c>
      <c r="BL124" s="18" t="s">
        <v>140</v>
      </c>
      <c r="BM124" s="143" t="s">
        <v>195</v>
      </c>
    </row>
    <row r="125" spans="2:65" s="1" customFormat="1" ht="36">
      <c r="B125" s="33"/>
      <c r="D125" s="145" t="s">
        <v>142</v>
      </c>
      <c r="F125" s="146" t="s">
        <v>196</v>
      </c>
      <c r="I125" s="147"/>
      <c r="L125" s="33"/>
      <c r="M125" s="148"/>
      <c r="T125" s="54"/>
      <c r="AT125" s="18" t="s">
        <v>142</v>
      </c>
      <c r="AU125" s="18" t="s">
        <v>86</v>
      </c>
    </row>
    <row r="126" spans="2:65" s="1" customFormat="1" ht="11">
      <c r="B126" s="33"/>
      <c r="D126" s="149" t="s">
        <v>144</v>
      </c>
      <c r="F126" s="150" t="s">
        <v>197</v>
      </c>
      <c r="I126" s="147"/>
      <c r="L126" s="33"/>
      <c r="M126" s="148"/>
      <c r="T126" s="54"/>
      <c r="AT126" s="18" t="s">
        <v>144</v>
      </c>
      <c r="AU126" s="18" t="s">
        <v>86</v>
      </c>
    </row>
    <row r="127" spans="2:65" s="13" customFormat="1" ht="12">
      <c r="B127" s="158"/>
      <c r="D127" s="145" t="s">
        <v>148</v>
      </c>
      <c r="E127" s="159" t="s">
        <v>19</v>
      </c>
      <c r="F127" s="160" t="s">
        <v>198</v>
      </c>
      <c r="H127" s="161">
        <v>70</v>
      </c>
      <c r="I127" s="162"/>
      <c r="L127" s="158"/>
      <c r="M127" s="163"/>
      <c r="T127" s="164"/>
      <c r="AT127" s="159" t="s">
        <v>148</v>
      </c>
      <c r="AU127" s="159" t="s">
        <v>86</v>
      </c>
      <c r="AV127" s="13" t="s">
        <v>86</v>
      </c>
      <c r="AW127" s="13" t="s">
        <v>36</v>
      </c>
      <c r="AX127" s="13" t="s">
        <v>84</v>
      </c>
      <c r="AY127" s="159" t="s">
        <v>133</v>
      </c>
    </row>
    <row r="128" spans="2:65" s="1" customFormat="1" ht="24.25" customHeight="1">
      <c r="B128" s="33"/>
      <c r="C128" s="132" t="s">
        <v>199</v>
      </c>
      <c r="D128" s="132" t="s">
        <v>135</v>
      </c>
      <c r="E128" s="133" t="s">
        <v>200</v>
      </c>
      <c r="F128" s="134" t="s">
        <v>201</v>
      </c>
      <c r="G128" s="135" t="s">
        <v>138</v>
      </c>
      <c r="H128" s="136">
        <v>191.79</v>
      </c>
      <c r="I128" s="137"/>
      <c r="J128" s="138">
        <f>ROUND(I128*H128,2)</f>
        <v>0</v>
      </c>
      <c r="K128" s="134" t="s">
        <v>139</v>
      </c>
      <c r="L128" s="33"/>
      <c r="M128" s="139" t="s">
        <v>19</v>
      </c>
      <c r="N128" s="140" t="s">
        <v>48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140</v>
      </c>
      <c r="AT128" s="143" t="s">
        <v>135</v>
      </c>
      <c r="AU128" s="143" t="s">
        <v>86</v>
      </c>
      <c r="AY128" s="18" t="s">
        <v>133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84</v>
      </c>
      <c r="BK128" s="144">
        <f>ROUND(I128*H128,2)</f>
        <v>0</v>
      </c>
      <c r="BL128" s="18" t="s">
        <v>140</v>
      </c>
      <c r="BM128" s="143" t="s">
        <v>202</v>
      </c>
    </row>
    <row r="129" spans="2:65" s="1" customFormat="1" ht="24">
      <c r="B129" s="33"/>
      <c r="D129" s="145" t="s">
        <v>142</v>
      </c>
      <c r="F129" s="146" t="s">
        <v>203</v>
      </c>
      <c r="I129" s="147"/>
      <c r="L129" s="33"/>
      <c r="M129" s="148"/>
      <c r="T129" s="54"/>
      <c r="AT129" s="18" t="s">
        <v>142</v>
      </c>
      <c r="AU129" s="18" t="s">
        <v>86</v>
      </c>
    </row>
    <row r="130" spans="2:65" s="1" customFormat="1" ht="11">
      <c r="B130" s="33"/>
      <c r="D130" s="149" t="s">
        <v>144</v>
      </c>
      <c r="F130" s="150" t="s">
        <v>204</v>
      </c>
      <c r="I130" s="147"/>
      <c r="L130" s="33"/>
      <c r="M130" s="148"/>
      <c r="T130" s="54"/>
      <c r="AT130" s="18" t="s">
        <v>144</v>
      </c>
      <c r="AU130" s="18" t="s">
        <v>86</v>
      </c>
    </row>
    <row r="131" spans="2:65" s="11" customFormat="1" ht="22.75" customHeight="1">
      <c r="B131" s="120"/>
      <c r="D131" s="121" t="s">
        <v>76</v>
      </c>
      <c r="E131" s="130" t="s">
        <v>171</v>
      </c>
      <c r="F131" s="130" t="s">
        <v>205</v>
      </c>
      <c r="I131" s="123"/>
      <c r="J131" s="131">
        <f>BK131</f>
        <v>0</v>
      </c>
      <c r="L131" s="120"/>
      <c r="M131" s="125"/>
      <c r="P131" s="126">
        <f>SUM(P132:P206)</f>
        <v>0</v>
      </c>
      <c r="R131" s="126">
        <f>SUM(R132:R206)</f>
        <v>120.93384248999999</v>
      </c>
      <c r="T131" s="127">
        <f>SUM(T132:T206)</f>
        <v>0</v>
      </c>
      <c r="AR131" s="121" t="s">
        <v>84</v>
      </c>
      <c r="AT131" s="128" t="s">
        <v>76</v>
      </c>
      <c r="AU131" s="128" t="s">
        <v>84</v>
      </c>
      <c r="AY131" s="121" t="s">
        <v>133</v>
      </c>
      <c r="BK131" s="129">
        <f>SUM(BK132:BK206)</f>
        <v>0</v>
      </c>
    </row>
    <row r="132" spans="2:65" s="1" customFormat="1" ht="24.25" customHeight="1">
      <c r="B132" s="33"/>
      <c r="C132" s="132" t="s">
        <v>206</v>
      </c>
      <c r="D132" s="132" t="s">
        <v>135</v>
      </c>
      <c r="E132" s="133" t="s">
        <v>207</v>
      </c>
      <c r="F132" s="134" t="s">
        <v>208</v>
      </c>
      <c r="G132" s="135" t="s">
        <v>138</v>
      </c>
      <c r="H132" s="136">
        <v>191.79</v>
      </c>
      <c r="I132" s="137"/>
      <c r="J132" s="138">
        <f>ROUND(I132*H132,2)</f>
        <v>0</v>
      </c>
      <c r="K132" s="134" t="s">
        <v>139</v>
      </c>
      <c r="L132" s="33"/>
      <c r="M132" s="139" t="s">
        <v>19</v>
      </c>
      <c r="N132" s="140" t="s">
        <v>48</v>
      </c>
      <c r="P132" s="141">
        <f>O132*H132</f>
        <v>0</v>
      </c>
      <c r="Q132" s="141">
        <v>0.34499999999999997</v>
      </c>
      <c r="R132" s="141">
        <f>Q132*H132</f>
        <v>66.167549999999991</v>
      </c>
      <c r="S132" s="141">
        <v>0</v>
      </c>
      <c r="T132" s="142">
        <f>S132*H132</f>
        <v>0</v>
      </c>
      <c r="AR132" s="143" t="s">
        <v>140</v>
      </c>
      <c r="AT132" s="143" t="s">
        <v>135</v>
      </c>
      <c r="AU132" s="143" t="s">
        <v>86</v>
      </c>
      <c r="AY132" s="18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84</v>
      </c>
      <c r="BK132" s="144">
        <f>ROUND(I132*H132,2)</f>
        <v>0</v>
      </c>
      <c r="BL132" s="18" t="s">
        <v>140</v>
      </c>
      <c r="BM132" s="143" t="s">
        <v>209</v>
      </c>
    </row>
    <row r="133" spans="2:65" s="1" customFormat="1" ht="24">
      <c r="B133" s="33"/>
      <c r="D133" s="145" t="s">
        <v>142</v>
      </c>
      <c r="F133" s="146" t="s">
        <v>210</v>
      </c>
      <c r="I133" s="147"/>
      <c r="L133" s="33"/>
      <c r="M133" s="148"/>
      <c r="T133" s="54"/>
      <c r="AT133" s="18" t="s">
        <v>142</v>
      </c>
      <c r="AU133" s="18" t="s">
        <v>86</v>
      </c>
    </row>
    <row r="134" spans="2:65" s="1" customFormat="1" ht="11">
      <c r="B134" s="33"/>
      <c r="D134" s="149" t="s">
        <v>144</v>
      </c>
      <c r="F134" s="150" t="s">
        <v>211</v>
      </c>
      <c r="I134" s="147"/>
      <c r="L134" s="33"/>
      <c r="M134" s="148"/>
      <c r="T134" s="54"/>
      <c r="AT134" s="18" t="s">
        <v>144</v>
      </c>
      <c r="AU134" s="18" t="s">
        <v>86</v>
      </c>
    </row>
    <row r="135" spans="2:65" s="12" customFormat="1" ht="12">
      <c r="B135" s="152"/>
      <c r="D135" s="145" t="s">
        <v>148</v>
      </c>
      <c r="E135" s="153" t="s">
        <v>19</v>
      </c>
      <c r="F135" s="154" t="s">
        <v>212</v>
      </c>
      <c r="H135" s="153" t="s">
        <v>19</v>
      </c>
      <c r="I135" s="155"/>
      <c r="L135" s="152"/>
      <c r="M135" s="156"/>
      <c r="T135" s="157"/>
      <c r="AT135" s="153" t="s">
        <v>148</v>
      </c>
      <c r="AU135" s="153" t="s">
        <v>86</v>
      </c>
      <c r="AV135" s="12" t="s">
        <v>84</v>
      </c>
      <c r="AW135" s="12" t="s">
        <v>36</v>
      </c>
      <c r="AX135" s="12" t="s">
        <v>77</v>
      </c>
      <c r="AY135" s="153" t="s">
        <v>133</v>
      </c>
    </row>
    <row r="136" spans="2:65" s="13" customFormat="1" ht="12">
      <c r="B136" s="158"/>
      <c r="D136" s="145" t="s">
        <v>148</v>
      </c>
      <c r="E136" s="159" t="s">
        <v>19</v>
      </c>
      <c r="F136" s="160" t="s">
        <v>213</v>
      </c>
      <c r="H136" s="161">
        <v>153.69</v>
      </c>
      <c r="I136" s="162"/>
      <c r="L136" s="158"/>
      <c r="M136" s="163"/>
      <c r="T136" s="164"/>
      <c r="AT136" s="159" t="s">
        <v>148</v>
      </c>
      <c r="AU136" s="159" t="s">
        <v>86</v>
      </c>
      <c r="AV136" s="13" t="s">
        <v>86</v>
      </c>
      <c r="AW136" s="13" t="s">
        <v>36</v>
      </c>
      <c r="AX136" s="13" t="s">
        <v>77</v>
      </c>
      <c r="AY136" s="159" t="s">
        <v>133</v>
      </c>
    </row>
    <row r="137" spans="2:65" s="14" customFormat="1" ht="12">
      <c r="B137" s="165"/>
      <c r="D137" s="145" t="s">
        <v>148</v>
      </c>
      <c r="E137" s="166" t="s">
        <v>19</v>
      </c>
      <c r="F137" s="167" t="s">
        <v>214</v>
      </c>
      <c r="H137" s="168">
        <v>153.69</v>
      </c>
      <c r="I137" s="169"/>
      <c r="L137" s="165"/>
      <c r="M137" s="170"/>
      <c r="T137" s="171"/>
      <c r="AT137" s="166" t="s">
        <v>148</v>
      </c>
      <c r="AU137" s="166" t="s">
        <v>86</v>
      </c>
      <c r="AV137" s="14" t="s">
        <v>157</v>
      </c>
      <c r="AW137" s="14" t="s">
        <v>36</v>
      </c>
      <c r="AX137" s="14" t="s">
        <v>77</v>
      </c>
      <c r="AY137" s="166" t="s">
        <v>133</v>
      </c>
    </row>
    <row r="138" spans="2:65" s="12" customFormat="1" ht="12">
      <c r="B138" s="152"/>
      <c r="D138" s="145" t="s">
        <v>148</v>
      </c>
      <c r="E138" s="153" t="s">
        <v>19</v>
      </c>
      <c r="F138" s="154" t="s">
        <v>215</v>
      </c>
      <c r="H138" s="153" t="s">
        <v>19</v>
      </c>
      <c r="I138" s="155"/>
      <c r="L138" s="152"/>
      <c r="M138" s="156"/>
      <c r="T138" s="157"/>
      <c r="AT138" s="153" t="s">
        <v>148</v>
      </c>
      <c r="AU138" s="153" t="s">
        <v>86</v>
      </c>
      <c r="AV138" s="12" t="s">
        <v>84</v>
      </c>
      <c r="AW138" s="12" t="s">
        <v>36</v>
      </c>
      <c r="AX138" s="12" t="s">
        <v>77</v>
      </c>
      <c r="AY138" s="153" t="s">
        <v>133</v>
      </c>
    </row>
    <row r="139" spans="2:65" s="13" customFormat="1" ht="12">
      <c r="B139" s="158"/>
      <c r="D139" s="145" t="s">
        <v>148</v>
      </c>
      <c r="E139" s="159" t="s">
        <v>19</v>
      </c>
      <c r="F139" s="160" t="s">
        <v>216</v>
      </c>
      <c r="H139" s="161">
        <v>11.5</v>
      </c>
      <c r="I139" s="162"/>
      <c r="L139" s="158"/>
      <c r="M139" s="163"/>
      <c r="T139" s="164"/>
      <c r="AT139" s="159" t="s">
        <v>148</v>
      </c>
      <c r="AU139" s="159" t="s">
        <v>86</v>
      </c>
      <c r="AV139" s="13" t="s">
        <v>86</v>
      </c>
      <c r="AW139" s="13" t="s">
        <v>36</v>
      </c>
      <c r="AX139" s="13" t="s">
        <v>77</v>
      </c>
      <c r="AY139" s="159" t="s">
        <v>133</v>
      </c>
    </row>
    <row r="140" spans="2:65" s="14" customFormat="1" ht="12">
      <c r="B140" s="165"/>
      <c r="D140" s="145" t="s">
        <v>148</v>
      </c>
      <c r="E140" s="166" t="s">
        <v>19</v>
      </c>
      <c r="F140" s="167" t="s">
        <v>214</v>
      </c>
      <c r="H140" s="168">
        <v>11.5</v>
      </c>
      <c r="I140" s="169"/>
      <c r="L140" s="165"/>
      <c r="M140" s="170"/>
      <c r="T140" s="171"/>
      <c r="AT140" s="166" t="s">
        <v>148</v>
      </c>
      <c r="AU140" s="166" t="s">
        <v>86</v>
      </c>
      <c r="AV140" s="14" t="s">
        <v>157</v>
      </c>
      <c r="AW140" s="14" t="s">
        <v>36</v>
      </c>
      <c r="AX140" s="14" t="s">
        <v>77</v>
      </c>
      <c r="AY140" s="166" t="s">
        <v>133</v>
      </c>
    </row>
    <row r="141" spans="2:65" s="12" customFormat="1" ht="24">
      <c r="B141" s="152"/>
      <c r="D141" s="145" t="s">
        <v>148</v>
      </c>
      <c r="E141" s="153" t="s">
        <v>19</v>
      </c>
      <c r="F141" s="154" t="s">
        <v>217</v>
      </c>
      <c r="H141" s="153" t="s">
        <v>19</v>
      </c>
      <c r="I141" s="155"/>
      <c r="L141" s="152"/>
      <c r="M141" s="156"/>
      <c r="T141" s="157"/>
      <c r="AT141" s="153" t="s">
        <v>148</v>
      </c>
      <c r="AU141" s="153" t="s">
        <v>86</v>
      </c>
      <c r="AV141" s="12" t="s">
        <v>84</v>
      </c>
      <c r="AW141" s="12" t="s">
        <v>36</v>
      </c>
      <c r="AX141" s="12" t="s">
        <v>77</v>
      </c>
      <c r="AY141" s="153" t="s">
        <v>133</v>
      </c>
    </row>
    <row r="142" spans="2:65" s="13" customFormat="1" ht="12">
      <c r="B142" s="158"/>
      <c r="D142" s="145" t="s">
        <v>148</v>
      </c>
      <c r="E142" s="159" t="s">
        <v>19</v>
      </c>
      <c r="F142" s="160" t="s">
        <v>218</v>
      </c>
      <c r="H142" s="161">
        <v>14.37</v>
      </c>
      <c r="I142" s="162"/>
      <c r="L142" s="158"/>
      <c r="M142" s="163"/>
      <c r="T142" s="164"/>
      <c r="AT142" s="159" t="s">
        <v>148</v>
      </c>
      <c r="AU142" s="159" t="s">
        <v>86</v>
      </c>
      <c r="AV142" s="13" t="s">
        <v>86</v>
      </c>
      <c r="AW142" s="13" t="s">
        <v>36</v>
      </c>
      <c r="AX142" s="13" t="s">
        <v>77</v>
      </c>
      <c r="AY142" s="159" t="s">
        <v>133</v>
      </c>
    </row>
    <row r="143" spans="2:65" s="12" customFormat="1" ht="24">
      <c r="B143" s="152"/>
      <c r="D143" s="145" t="s">
        <v>148</v>
      </c>
      <c r="E143" s="153" t="s">
        <v>19</v>
      </c>
      <c r="F143" s="154" t="s">
        <v>219</v>
      </c>
      <c r="H143" s="153" t="s">
        <v>19</v>
      </c>
      <c r="I143" s="155"/>
      <c r="L143" s="152"/>
      <c r="M143" s="156"/>
      <c r="T143" s="157"/>
      <c r="AT143" s="153" t="s">
        <v>148</v>
      </c>
      <c r="AU143" s="153" t="s">
        <v>86</v>
      </c>
      <c r="AV143" s="12" t="s">
        <v>84</v>
      </c>
      <c r="AW143" s="12" t="s">
        <v>36</v>
      </c>
      <c r="AX143" s="12" t="s">
        <v>77</v>
      </c>
      <c r="AY143" s="153" t="s">
        <v>133</v>
      </c>
    </row>
    <row r="144" spans="2:65" s="13" customFormat="1" ht="12">
      <c r="B144" s="158"/>
      <c r="D144" s="145" t="s">
        <v>148</v>
      </c>
      <c r="E144" s="159" t="s">
        <v>19</v>
      </c>
      <c r="F144" s="160" t="s">
        <v>220</v>
      </c>
      <c r="H144" s="161">
        <v>12.23</v>
      </c>
      <c r="I144" s="162"/>
      <c r="L144" s="158"/>
      <c r="M144" s="163"/>
      <c r="T144" s="164"/>
      <c r="AT144" s="159" t="s">
        <v>148</v>
      </c>
      <c r="AU144" s="159" t="s">
        <v>86</v>
      </c>
      <c r="AV144" s="13" t="s">
        <v>86</v>
      </c>
      <c r="AW144" s="13" t="s">
        <v>36</v>
      </c>
      <c r="AX144" s="13" t="s">
        <v>77</v>
      </c>
      <c r="AY144" s="159" t="s">
        <v>133</v>
      </c>
    </row>
    <row r="145" spans="2:65" s="15" customFormat="1" ht="12">
      <c r="B145" s="172"/>
      <c r="D145" s="145" t="s">
        <v>148</v>
      </c>
      <c r="E145" s="173" t="s">
        <v>19</v>
      </c>
      <c r="F145" s="174" t="s">
        <v>221</v>
      </c>
      <c r="H145" s="175">
        <v>191.79</v>
      </c>
      <c r="I145" s="176"/>
      <c r="L145" s="172"/>
      <c r="M145" s="177"/>
      <c r="T145" s="178"/>
      <c r="AT145" s="173" t="s">
        <v>148</v>
      </c>
      <c r="AU145" s="173" t="s">
        <v>86</v>
      </c>
      <c r="AV145" s="15" t="s">
        <v>140</v>
      </c>
      <c r="AW145" s="15" t="s">
        <v>36</v>
      </c>
      <c r="AX145" s="15" t="s">
        <v>84</v>
      </c>
      <c r="AY145" s="173" t="s">
        <v>133</v>
      </c>
    </row>
    <row r="146" spans="2:65" s="1" customFormat="1" ht="24.25" customHeight="1">
      <c r="B146" s="33"/>
      <c r="C146" s="132" t="s">
        <v>222</v>
      </c>
      <c r="D146" s="132" t="s">
        <v>135</v>
      </c>
      <c r="E146" s="133" t="s">
        <v>223</v>
      </c>
      <c r="F146" s="134" t="s">
        <v>224</v>
      </c>
      <c r="G146" s="135" t="s">
        <v>138</v>
      </c>
      <c r="H146" s="136">
        <v>93.367999999999995</v>
      </c>
      <c r="I146" s="137"/>
      <c r="J146" s="138">
        <f>ROUND(I146*H146,2)</f>
        <v>0</v>
      </c>
      <c r="K146" s="134" t="s">
        <v>139</v>
      </c>
      <c r="L146" s="33"/>
      <c r="M146" s="139" t="s">
        <v>19</v>
      </c>
      <c r="N146" s="140" t="s">
        <v>48</v>
      </c>
      <c r="P146" s="141">
        <f>O146*H146</f>
        <v>0</v>
      </c>
      <c r="Q146" s="141">
        <v>3.4000000000000002E-4</v>
      </c>
      <c r="R146" s="141">
        <f>Q146*H146</f>
        <v>3.1745120000000002E-2</v>
      </c>
      <c r="S146" s="141">
        <v>0</v>
      </c>
      <c r="T146" s="142">
        <f>S146*H146</f>
        <v>0</v>
      </c>
      <c r="AR146" s="143" t="s">
        <v>140</v>
      </c>
      <c r="AT146" s="143" t="s">
        <v>135</v>
      </c>
      <c r="AU146" s="143" t="s">
        <v>86</v>
      </c>
      <c r="AY146" s="18" t="s">
        <v>133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84</v>
      </c>
      <c r="BK146" s="144">
        <f>ROUND(I146*H146,2)</f>
        <v>0</v>
      </c>
      <c r="BL146" s="18" t="s">
        <v>140</v>
      </c>
      <c r="BM146" s="143" t="s">
        <v>225</v>
      </c>
    </row>
    <row r="147" spans="2:65" s="1" customFormat="1" ht="24">
      <c r="B147" s="33"/>
      <c r="D147" s="145" t="s">
        <v>142</v>
      </c>
      <c r="F147" s="146" t="s">
        <v>226</v>
      </c>
      <c r="I147" s="147"/>
      <c r="L147" s="33"/>
      <c r="M147" s="148"/>
      <c r="T147" s="54"/>
      <c r="AT147" s="18" t="s">
        <v>142</v>
      </c>
      <c r="AU147" s="18" t="s">
        <v>86</v>
      </c>
    </row>
    <row r="148" spans="2:65" s="1" customFormat="1" ht="11">
      <c r="B148" s="33"/>
      <c r="D148" s="149" t="s">
        <v>144</v>
      </c>
      <c r="F148" s="150" t="s">
        <v>227</v>
      </c>
      <c r="I148" s="147"/>
      <c r="L148" s="33"/>
      <c r="M148" s="148"/>
      <c r="T148" s="54"/>
      <c r="AT148" s="18" t="s">
        <v>144</v>
      </c>
      <c r="AU148" s="18" t="s">
        <v>86</v>
      </c>
    </row>
    <row r="149" spans="2:65" s="12" customFormat="1" ht="12">
      <c r="B149" s="152"/>
      <c r="D149" s="145" t="s">
        <v>148</v>
      </c>
      <c r="E149" s="153" t="s">
        <v>19</v>
      </c>
      <c r="F149" s="154" t="s">
        <v>228</v>
      </c>
      <c r="H149" s="153" t="s">
        <v>19</v>
      </c>
      <c r="I149" s="155"/>
      <c r="L149" s="152"/>
      <c r="M149" s="156"/>
      <c r="T149" s="157"/>
      <c r="AT149" s="153" t="s">
        <v>148</v>
      </c>
      <c r="AU149" s="153" t="s">
        <v>86</v>
      </c>
      <c r="AV149" s="12" t="s">
        <v>84</v>
      </c>
      <c r="AW149" s="12" t="s">
        <v>36</v>
      </c>
      <c r="AX149" s="12" t="s">
        <v>77</v>
      </c>
      <c r="AY149" s="153" t="s">
        <v>133</v>
      </c>
    </row>
    <row r="150" spans="2:65" s="12" customFormat="1" ht="12">
      <c r="B150" s="152"/>
      <c r="D150" s="145" t="s">
        <v>148</v>
      </c>
      <c r="E150" s="153" t="s">
        <v>19</v>
      </c>
      <c r="F150" s="154" t="s">
        <v>229</v>
      </c>
      <c r="H150" s="153" t="s">
        <v>19</v>
      </c>
      <c r="I150" s="155"/>
      <c r="L150" s="152"/>
      <c r="M150" s="156"/>
      <c r="T150" s="157"/>
      <c r="AT150" s="153" t="s">
        <v>148</v>
      </c>
      <c r="AU150" s="153" t="s">
        <v>86</v>
      </c>
      <c r="AV150" s="12" t="s">
        <v>84</v>
      </c>
      <c r="AW150" s="12" t="s">
        <v>36</v>
      </c>
      <c r="AX150" s="12" t="s">
        <v>77</v>
      </c>
      <c r="AY150" s="153" t="s">
        <v>133</v>
      </c>
    </row>
    <row r="151" spans="2:65" s="13" customFormat="1" ht="12">
      <c r="B151" s="158"/>
      <c r="D151" s="145" t="s">
        <v>148</v>
      </c>
      <c r="E151" s="159" t="s">
        <v>19</v>
      </c>
      <c r="F151" s="160" t="s">
        <v>230</v>
      </c>
      <c r="H151" s="161">
        <v>62.244999999999997</v>
      </c>
      <c r="I151" s="162"/>
      <c r="L151" s="158"/>
      <c r="M151" s="163"/>
      <c r="T151" s="164"/>
      <c r="AT151" s="159" t="s">
        <v>148</v>
      </c>
      <c r="AU151" s="159" t="s">
        <v>86</v>
      </c>
      <c r="AV151" s="13" t="s">
        <v>86</v>
      </c>
      <c r="AW151" s="13" t="s">
        <v>36</v>
      </c>
      <c r="AX151" s="13" t="s">
        <v>77</v>
      </c>
      <c r="AY151" s="159" t="s">
        <v>133</v>
      </c>
    </row>
    <row r="152" spans="2:65" s="13" customFormat="1" ht="12">
      <c r="B152" s="158"/>
      <c r="D152" s="145" t="s">
        <v>148</v>
      </c>
      <c r="E152" s="159" t="s">
        <v>19</v>
      </c>
      <c r="F152" s="160" t="s">
        <v>231</v>
      </c>
      <c r="H152" s="161">
        <v>31.123000000000001</v>
      </c>
      <c r="I152" s="162"/>
      <c r="L152" s="158"/>
      <c r="M152" s="163"/>
      <c r="T152" s="164"/>
      <c r="AT152" s="159" t="s">
        <v>148</v>
      </c>
      <c r="AU152" s="159" t="s">
        <v>86</v>
      </c>
      <c r="AV152" s="13" t="s">
        <v>86</v>
      </c>
      <c r="AW152" s="13" t="s">
        <v>36</v>
      </c>
      <c r="AX152" s="13" t="s">
        <v>77</v>
      </c>
      <c r="AY152" s="159" t="s">
        <v>133</v>
      </c>
    </row>
    <row r="153" spans="2:65" s="15" customFormat="1" ht="12">
      <c r="B153" s="172"/>
      <c r="D153" s="145" t="s">
        <v>148</v>
      </c>
      <c r="E153" s="173" t="s">
        <v>19</v>
      </c>
      <c r="F153" s="174" t="s">
        <v>221</v>
      </c>
      <c r="H153" s="175">
        <v>93.367999999999995</v>
      </c>
      <c r="I153" s="176"/>
      <c r="L153" s="172"/>
      <c r="M153" s="177"/>
      <c r="T153" s="178"/>
      <c r="AT153" s="173" t="s">
        <v>148</v>
      </c>
      <c r="AU153" s="173" t="s">
        <v>86</v>
      </c>
      <c r="AV153" s="15" t="s">
        <v>140</v>
      </c>
      <c r="AW153" s="15" t="s">
        <v>36</v>
      </c>
      <c r="AX153" s="15" t="s">
        <v>84</v>
      </c>
      <c r="AY153" s="173" t="s">
        <v>133</v>
      </c>
    </row>
    <row r="154" spans="2:65" s="1" customFormat="1" ht="24.25" customHeight="1">
      <c r="B154" s="33"/>
      <c r="C154" s="132" t="s">
        <v>8</v>
      </c>
      <c r="D154" s="132" t="s">
        <v>135</v>
      </c>
      <c r="E154" s="133" t="s">
        <v>232</v>
      </c>
      <c r="F154" s="134" t="s">
        <v>233</v>
      </c>
      <c r="G154" s="135" t="s">
        <v>138</v>
      </c>
      <c r="H154" s="136">
        <v>62.244999999999997</v>
      </c>
      <c r="I154" s="137"/>
      <c r="J154" s="138">
        <f>ROUND(I154*H154,2)</f>
        <v>0</v>
      </c>
      <c r="K154" s="134" t="s">
        <v>139</v>
      </c>
      <c r="L154" s="33"/>
      <c r="M154" s="139" t="s">
        <v>19</v>
      </c>
      <c r="N154" s="140" t="s">
        <v>48</v>
      </c>
      <c r="P154" s="141">
        <f>O154*H154</f>
        <v>0</v>
      </c>
      <c r="Q154" s="141">
        <v>9.6680000000000002E-2</v>
      </c>
      <c r="R154" s="141">
        <f>Q154*H154</f>
        <v>6.0178465999999995</v>
      </c>
      <c r="S154" s="141">
        <v>0</v>
      </c>
      <c r="T154" s="142">
        <f>S154*H154</f>
        <v>0</v>
      </c>
      <c r="AR154" s="143" t="s">
        <v>140</v>
      </c>
      <c r="AT154" s="143" t="s">
        <v>135</v>
      </c>
      <c r="AU154" s="143" t="s">
        <v>86</v>
      </c>
      <c r="AY154" s="18" t="s">
        <v>133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84</v>
      </c>
      <c r="BK154" s="144">
        <f>ROUND(I154*H154,2)</f>
        <v>0</v>
      </c>
      <c r="BL154" s="18" t="s">
        <v>140</v>
      </c>
      <c r="BM154" s="143" t="s">
        <v>234</v>
      </c>
    </row>
    <row r="155" spans="2:65" s="1" customFormat="1" ht="36">
      <c r="B155" s="33"/>
      <c r="D155" s="145" t="s">
        <v>142</v>
      </c>
      <c r="F155" s="146" t="s">
        <v>235</v>
      </c>
      <c r="I155" s="147"/>
      <c r="L155" s="33"/>
      <c r="M155" s="148"/>
      <c r="T155" s="54"/>
      <c r="AT155" s="18" t="s">
        <v>142</v>
      </c>
      <c r="AU155" s="18" t="s">
        <v>86</v>
      </c>
    </row>
    <row r="156" spans="2:65" s="1" customFormat="1" ht="11">
      <c r="B156" s="33"/>
      <c r="D156" s="149" t="s">
        <v>144</v>
      </c>
      <c r="F156" s="150" t="s">
        <v>236</v>
      </c>
      <c r="I156" s="147"/>
      <c r="L156" s="33"/>
      <c r="M156" s="148"/>
      <c r="T156" s="54"/>
      <c r="AT156" s="18" t="s">
        <v>144</v>
      </c>
      <c r="AU156" s="18" t="s">
        <v>86</v>
      </c>
    </row>
    <row r="157" spans="2:65" s="12" customFormat="1" ht="12">
      <c r="B157" s="152"/>
      <c r="D157" s="145" t="s">
        <v>148</v>
      </c>
      <c r="E157" s="153" t="s">
        <v>19</v>
      </c>
      <c r="F157" s="154" t="s">
        <v>229</v>
      </c>
      <c r="H157" s="153" t="s">
        <v>19</v>
      </c>
      <c r="I157" s="155"/>
      <c r="L157" s="152"/>
      <c r="M157" s="156"/>
      <c r="T157" s="157"/>
      <c r="AT157" s="153" t="s">
        <v>148</v>
      </c>
      <c r="AU157" s="153" t="s">
        <v>86</v>
      </c>
      <c r="AV157" s="12" t="s">
        <v>84</v>
      </c>
      <c r="AW157" s="12" t="s">
        <v>36</v>
      </c>
      <c r="AX157" s="12" t="s">
        <v>77</v>
      </c>
      <c r="AY157" s="153" t="s">
        <v>133</v>
      </c>
    </row>
    <row r="158" spans="2:65" s="13" customFormat="1" ht="12">
      <c r="B158" s="158"/>
      <c r="D158" s="145" t="s">
        <v>148</v>
      </c>
      <c r="E158" s="159" t="s">
        <v>19</v>
      </c>
      <c r="F158" s="160" t="s">
        <v>230</v>
      </c>
      <c r="H158" s="161">
        <v>62.244999999999997</v>
      </c>
      <c r="I158" s="162"/>
      <c r="L158" s="158"/>
      <c r="M158" s="163"/>
      <c r="T158" s="164"/>
      <c r="AT158" s="159" t="s">
        <v>148</v>
      </c>
      <c r="AU158" s="159" t="s">
        <v>86</v>
      </c>
      <c r="AV158" s="13" t="s">
        <v>86</v>
      </c>
      <c r="AW158" s="13" t="s">
        <v>36</v>
      </c>
      <c r="AX158" s="13" t="s">
        <v>84</v>
      </c>
      <c r="AY158" s="159" t="s">
        <v>133</v>
      </c>
    </row>
    <row r="159" spans="2:65" s="1" customFormat="1" ht="24.25" customHeight="1">
      <c r="B159" s="33"/>
      <c r="C159" s="132" t="s">
        <v>237</v>
      </c>
      <c r="D159" s="132" t="s">
        <v>135</v>
      </c>
      <c r="E159" s="133" t="s">
        <v>238</v>
      </c>
      <c r="F159" s="134" t="s">
        <v>239</v>
      </c>
      <c r="G159" s="135" t="s">
        <v>138</v>
      </c>
      <c r="H159" s="136">
        <v>31.123000000000001</v>
      </c>
      <c r="I159" s="137"/>
      <c r="J159" s="138">
        <f>ROUND(I159*H159,2)</f>
        <v>0</v>
      </c>
      <c r="K159" s="134" t="s">
        <v>139</v>
      </c>
      <c r="L159" s="33"/>
      <c r="M159" s="139" t="s">
        <v>19</v>
      </c>
      <c r="N159" s="140" t="s">
        <v>48</v>
      </c>
      <c r="P159" s="141">
        <f>O159*H159</f>
        <v>0</v>
      </c>
      <c r="Q159" s="141">
        <v>0.15559000000000001</v>
      </c>
      <c r="R159" s="141">
        <f>Q159*H159</f>
        <v>4.8424275700000008</v>
      </c>
      <c r="S159" s="141">
        <v>0</v>
      </c>
      <c r="T159" s="142">
        <f>S159*H159</f>
        <v>0</v>
      </c>
      <c r="AR159" s="143" t="s">
        <v>140</v>
      </c>
      <c r="AT159" s="143" t="s">
        <v>135</v>
      </c>
      <c r="AU159" s="143" t="s">
        <v>86</v>
      </c>
      <c r="AY159" s="18" t="s">
        <v>133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84</v>
      </c>
      <c r="BK159" s="144">
        <f>ROUND(I159*H159,2)</f>
        <v>0</v>
      </c>
      <c r="BL159" s="18" t="s">
        <v>140</v>
      </c>
      <c r="BM159" s="143" t="s">
        <v>240</v>
      </c>
    </row>
    <row r="160" spans="2:65" s="1" customFormat="1" ht="36">
      <c r="B160" s="33"/>
      <c r="D160" s="145" t="s">
        <v>142</v>
      </c>
      <c r="F160" s="146" t="s">
        <v>241</v>
      </c>
      <c r="I160" s="147"/>
      <c r="L160" s="33"/>
      <c r="M160" s="148"/>
      <c r="T160" s="54"/>
      <c r="AT160" s="18" t="s">
        <v>142</v>
      </c>
      <c r="AU160" s="18" t="s">
        <v>86</v>
      </c>
    </row>
    <row r="161" spans="2:65" s="1" customFormat="1" ht="11">
      <c r="B161" s="33"/>
      <c r="D161" s="149" t="s">
        <v>144</v>
      </c>
      <c r="F161" s="150" t="s">
        <v>242</v>
      </c>
      <c r="I161" s="147"/>
      <c r="L161" s="33"/>
      <c r="M161" s="148"/>
      <c r="T161" s="54"/>
      <c r="AT161" s="18" t="s">
        <v>144</v>
      </c>
      <c r="AU161" s="18" t="s">
        <v>86</v>
      </c>
    </row>
    <row r="162" spans="2:65" s="12" customFormat="1" ht="12">
      <c r="B162" s="152"/>
      <c r="D162" s="145" t="s">
        <v>148</v>
      </c>
      <c r="E162" s="153" t="s">
        <v>19</v>
      </c>
      <c r="F162" s="154" t="s">
        <v>229</v>
      </c>
      <c r="H162" s="153" t="s">
        <v>19</v>
      </c>
      <c r="I162" s="155"/>
      <c r="L162" s="152"/>
      <c r="M162" s="156"/>
      <c r="T162" s="157"/>
      <c r="AT162" s="153" t="s">
        <v>148</v>
      </c>
      <c r="AU162" s="153" t="s">
        <v>86</v>
      </c>
      <c r="AV162" s="12" t="s">
        <v>84</v>
      </c>
      <c r="AW162" s="12" t="s">
        <v>36</v>
      </c>
      <c r="AX162" s="12" t="s">
        <v>77</v>
      </c>
      <c r="AY162" s="153" t="s">
        <v>133</v>
      </c>
    </row>
    <row r="163" spans="2:65" s="13" customFormat="1" ht="12">
      <c r="B163" s="158"/>
      <c r="D163" s="145" t="s">
        <v>148</v>
      </c>
      <c r="E163" s="159" t="s">
        <v>19</v>
      </c>
      <c r="F163" s="160" t="s">
        <v>231</v>
      </c>
      <c r="H163" s="161">
        <v>31.123000000000001</v>
      </c>
      <c r="I163" s="162"/>
      <c r="L163" s="158"/>
      <c r="M163" s="163"/>
      <c r="T163" s="164"/>
      <c r="AT163" s="159" t="s">
        <v>148</v>
      </c>
      <c r="AU163" s="159" t="s">
        <v>86</v>
      </c>
      <c r="AV163" s="13" t="s">
        <v>86</v>
      </c>
      <c r="AW163" s="13" t="s">
        <v>36</v>
      </c>
      <c r="AX163" s="13" t="s">
        <v>84</v>
      </c>
      <c r="AY163" s="159" t="s">
        <v>133</v>
      </c>
    </row>
    <row r="164" spans="2:65" s="1" customFormat="1" ht="21.75" customHeight="1">
      <c r="B164" s="33"/>
      <c r="C164" s="132" t="s">
        <v>243</v>
      </c>
      <c r="D164" s="132" t="s">
        <v>135</v>
      </c>
      <c r="E164" s="133" t="s">
        <v>244</v>
      </c>
      <c r="F164" s="134" t="s">
        <v>245</v>
      </c>
      <c r="G164" s="135" t="s">
        <v>138</v>
      </c>
      <c r="H164" s="136">
        <v>62.244999999999997</v>
      </c>
      <c r="I164" s="137"/>
      <c r="J164" s="138">
        <f>ROUND(I164*H164,2)</f>
        <v>0</v>
      </c>
      <c r="K164" s="134" t="s">
        <v>139</v>
      </c>
      <c r="L164" s="33"/>
      <c r="M164" s="139" t="s">
        <v>19</v>
      </c>
      <c r="N164" s="140" t="s">
        <v>48</v>
      </c>
      <c r="P164" s="141">
        <f>O164*H164</f>
        <v>0</v>
      </c>
      <c r="Q164" s="141">
        <v>4.4000000000000003E-3</v>
      </c>
      <c r="R164" s="141">
        <f>Q164*H164</f>
        <v>0.27387800000000001</v>
      </c>
      <c r="S164" s="141">
        <v>0</v>
      </c>
      <c r="T164" s="142">
        <f>S164*H164</f>
        <v>0</v>
      </c>
      <c r="AR164" s="143" t="s">
        <v>140</v>
      </c>
      <c r="AT164" s="143" t="s">
        <v>135</v>
      </c>
      <c r="AU164" s="143" t="s">
        <v>86</v>
      </c>
      <c r="AY164" s="18" t="s">
        <v>133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84</v>
      </c>
      <c r="BK164" s="144">
        <f>ROUND(I164*H164,2)</f>
        <v>0</v>
      </c>
      <c r="BL164" s="18" t="s">
        <v>140</v>
      </c>
      <c r="BM164" s="143" t="s">
        <v>246</v>
      </c>
    </row>
    <row r="165" spans="2:65" s="1" customFormat="1" ht="48">
      <c r="B165" s="33"/>
      <c r="D165" s="145" t="s">
        <v>142</v>
      </c>
      <c r="F165" s="146" t="s">
        <v>247</v>
      </c>
      <c r="I165" s="147"/>
      <c r="L165" s="33"/>
      <c r="M165" s="148"/>
      <c r="T165" s="54"/>
      <c r="AT165" s="18" t="s">
        <v>142</v>
      </c>
      <c r="AU165" s="18" t="s">
        <v>86</v>
      </c>
    </row>
    <row r="166" spans="2:65" s="1" customFormat="1" ht="11">
      <c r="B166" s="33"/>
      <c r="D166" s="149" t="s">
        <v>144</v>
      </c>
      <c r="F166" s="150" t="s">
        <v>248</v>
      </c>
      <c r="I166" s="147"/>
      <c r="L166" s="33"/>
      <c r="M166" s="148"/>
      <c r="T166" s="54"/>
      <c r="AT166" s="18" t="s">
        <v>144</v>
      </c>
      <c r="AU166" s="18" t="s">
        <v>86</v>
      </c>
    </row>
    <row r="167" spans="2:65" s="12" customFormat="1" ht="12">
      <c r="B167" s="152"/>
      <c r="D167" s="145" t="s">
        <v>148</v>
      </c>
      <c r="E167" s="153" t="s">
        <v>19</v>
      </c>
      <c r="F167" s="154" t="s">
        <v>249</v>
      </c>
      <c r="H167" s="153" t="s">
        <v>19</v>
      </c>
      <c r="I167" s="155"/>
      <c r="L167" s="152"/>
      <c r="M167" s="156"/>
      <c r="T167" s="157"/>
      <c r="AT167" s="153" t="s">
        <v>148</v>
      </c>
      <c r="AU167" s="153" t="s">
        <v>86</v>
      </c>
      <c r="AV167" s="12" t="s">
        <v>84</v>
      </c>
      <c r="AW167" s="12" t="s">
        <v>36</v>
      </c>
      <c r="AX167" s="12" t="s">
        <v>77</v>
      </c>
      <c r="AY167" s="153" t="s">
        <v>133</v>
      </c>
    </row>
    <row r="168" spans="2:65" s="12" customFormat="1" ht="12">
      <c r="B168" s="152"/>
      <c r="D168" s="145" t="s">
        <v>148</v>
      </c>
      <c r="E168" s="153" t="s">
        <v>19</v>
      </c>
      <c r="F168" s="154" t="s">
        <v>229</v>
      </c>
      <c r="H168" s="153" t="s">
        <v>19</v>
      </c>
      <c r="I168" s="155"/>
      <c r="L168" s="152"/>
      <c r="M168" s="156"/>
      <c r="T168" s="157"/>
      <c r="AT168" s="153" t="s">
        <v>148</v>
      </c>
      <c r="AU168" s="153" t="s">
        <v>86</v>
      </c>
      <c r="AV168" s="12" t="s">
        <v>84</v>
      </c>
      <c r="AW168" s="12" t="s">
        <v>36</v>
      </c>
      <c r="AX168" s="12" t="s">
        <v>77</v>
      </c>
      <c r="AY168" s="153" t="s">
        <v>133</v>
      </c>
    </row>
    <row r="169" spans="2:65" s="13" customFormat="1" ht="12">
      <c r="B169" s="158"/>
      <c r="D169" s="145" t="s">
        <v>148</v>
      </c>
      <c r="E169" s="159" t="s">
        <v>19</v>
      </c>
      <c r="F169" s="160" t="s">
        <v>230</v>
      </c>
      <c r="H169" s="161">
        <v>62.244999999999997</v>
      </c>
      <c r="I169" s="162"/>
      <c r="L169" s="158"/>
      <c r="M169" s="163"/>
      <c r="T169" s="164"/>
      <c r="AT169" s="159" t="s">
        <v>148</v>
      </c>
      <c r="AU169" s="159" t="s">
        <v>86</v>
      </c>
      <c r="AV169" s="13" t="s">
        <v>86</v>
      </c>
      <c r="AW169" s="13" t="s">
        <v>36</v>
      </c>
      <c r="AX169" s="13" t="s">
        <v>84</v>
      </c>
      <c r="AY169" s="159" t="s">
        <v>133</v>
      </c>
    </row>
    <row r="170" spans="2:65" s="1" customFormat="1" ht="33" customHeight="1">
      <c r="B170" s="33"/>
      <c r="C170" s="132" t="s">
        <v>250</v>
      </c>
      <c r="D170" s="132" t="s">
        <v>135</v>
      </c>
      <c r="E170" s="133" t="s">
        <v>251</v>
      </c>
      <c r="F170" s="134" t="s">
        <v>252</v>
      </c>
      <c r="G170" s="135" t="s">
        <v>138</v>
      </c>
      <c r="H170" s="136">
        <v>179.56</v>
      </c>
      <c r="I170" s="137"/>
      <c r="J170" s="138">
        <f>ROUND(I170*H170,2)</f>
        <v>0</v>
      </c>
      <c r="K170" s="134" t="s">
        <v>139</v>
      </c>
      <c r="L170" s="33"/>
      <c r="M170" s="139" t="s">
        <v>19</v>
      </c>
      <c r="N170" s="140" t="s">
        <v>48</v>
      </c>
      <c r="P170" s="141">
        <f>O170*H170</f>
        <v>0</v>
      </c>
      <c r="Q170" s="141">
        <v>8.9219999999999994E-2</v>
      </c>
      <c r="R170" s="141">
        <f>Q170*H170</f>
        <v>16.020343199999999</v>
      </c>
      <c r="S170" s="141">
        <v>0</v>
      </c>
      <c r="T170" s="142">
        <f>S170*H170</f>
        <v>0</v>
      </c>
      <c r="AR170" s="143" t="s">
        <v>140</v>
      </c>
      <c r="AT170" s="143" t="s">
        <v>135</v>
      </c>
      <c r="AU170" s="143" t="s">
        <v>86</v>
      </c>
      <c r="AY170" s="18" t="s">
        <v>133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84</v>
      </c>
      <c r="BK170" s="144">
        <f>ROUND(I170*H170,2)</f>
        <v>0</v>
      </c>
      <c r="BL170" s="18" t="s">
        <v>140</v>
      </c>
      <c r="BM170" s="143" t="s">
        <v>253</v>
      </c>
    </row>
    <row r="171" spans="2:65" s="1" customFormat="1" ht="72">
      <c r="B171" s="33"/>
      <c r="D171" s="145" t="s">
        <v>142</v>
      </c>
      <c r="F171" s="146" t="s">
        <v>254</v>
      </c>
      <c r="I171" s="147"/>
      <c r="L171" s="33"/>
      <c r="M171" s="148"/>
      <c r="T171" s="54"/>
      <c r="AT171" s="18" t="s">
        <v>142</v>
      </c>
      <c r="AU171" s="18" t="s">
        <v>86</v>
      </c>
    </row>
    <row r="172" spans="2:65" s="1" customFormat="1" ht="11">
      <c r="B172" s="33"/>
      <c r="D172" s="149" t="s">
        <v>144</v>
      </c>
      <c r="F172" s="150" t="s">
        <v>255</v>
      </c>
      <c r="I172" s="147"/>
      <c r="L172" s="33"/>
      <c r="M172" s="148"/>
      <c r="T172" s="54"/>
      <c r="AT172" s="18" t="s">
        <v>144</v>
      </c>
      <c r="AU172" s="18" t="s">
        <v>86</v>
      </c>
    </row>
    <row r="173" spans="2:65" s="12" customFormat="1" ht="12">
      <c r="B173" s="152"/>
      <c r="D173" s="145" t="s">
        <v>148</v>
      </c>
      <c r="E173" s="153" t="s">
        <v>19</v>
      </c>
      <c r="F173" s="154" t="s">
        <v>212</v>
      </c>
      <c r="H173" s="153" t="s">
        <v>19</v>
      </c>
      <c r="I173" s="155"/>
      <c r="L173" s="152"/>
      <c r="M173" s="156"/>
      <c r="T173" s="157"/>
      <c r="AT173" s="153" t="s">
        <v>148</v>
      </c>
      <c r="AU173" s="153" t="s">
        <v>86</v>
      </c>
      <c r="AV173" s="12" t="s">
        <v>84</v>
      </c>
      <c r="AW173" s="12" t="s">
        <v>36</v>
      </c>
      <c r="AX173" s="12" t="s">
        <v>77</v>
      </c>
      <c r="AY173" s="153" t="s">
        <v>133</v>
      </c>
    </row>
    <row r="174" spans="2:65" s="13" customFormat="1" ht="12">
      <c r="B174" s="158"/>
      <c r="D174" s="145" t="s">
        <v>148</v>
      </c>
      <c r="E174" s="159" t="s">
        <v>19</v>
      </c>
      <c r="F174" s="160" t="s">
        <v>213</v>
      </c>
      <c r="H174" s="161">
        <v>153.69</v>
      </c>
      <c r="I174" s="162"/>
      <c r="L174" s="158"/>
      <c r="M174" s="163"/>
      <c r="T174" s="164"/>
      <c r="AT174" s="159" t="s">
        <v>148</v>
      </c>
      <c r="AU174" s="159" t="s">
        <v>86</v>
      </c>
      <c r="AV174" s="13" t="s">
        <v>86</v>
      </c>
      <c r="AW174" s="13" t="s">
        <v>36</v>
      </c>
      <c r="AX174" s="13" t="s">
        <v>77</v>
      </c>
      <c r="AY174" s="159" t="s">
        <v>133</v>
      </c>
    </row>
    <row r="175" spans="2:65" s="14" customFormat="1" ht="12">
      <c r="B175" s="165"/>
      <c r="D175" s="145" t="s">
        <v>148</v>
      </c>
      <c r="E175" s="166" t="s">
        <v>19</v>
      </c>
      <c r="F175" s="167" t="s">
        <v>214</v>
      </c>
      <c r="H175" s="168">
        <v>153.69</v>
      </c>
      <c r="I175" s="169"/>
      <c r="L175" s="165"/>
      <c r="M175" s="170"/>
      <c r="T175" s="171"/>
      <c r="AT175" s="166" t="s">
        <v>148</v>
      </c>
      <c r="AU175" s="166" t="s">
        <v>86</v>
      </c>
      <c r="AV175" s="14" t="s">
        <v>157</v>
      </c>
      <c r="AW175" s="14" t="s">
        <v>36</v>
      </c>
      <c r="AX175" s="14" t="s">
        <v>77</v>
      </c>
      <c r="AY175" s="166" t="s">
        <v>133</v>
      </c>
    </row>
    <row r="176" spans="2:65" s="12" customFormat="1" ht="12">
      <c r="B176" s="152"/>
      <c r="D176" s="145" t="s">
        <v>148</v>
      </c>
      <c r="E176" s="153" t="s">
        <v>19</v>
      </c>
      <c r="F176" s="154" t="s">
        <v>215</v>
      </c>
      <c r="H176" s="153" t="s">
        <v>19</v>
      </c>
      <c r="I176" s="155"/>
      <c r="L176" s="152"/>
      <c r="M176" s="156"/>
      <c r="T176" s="157"/>
      <c r="AT176" s="153" t="s">
        <v>148</v>
      </c>
      <c r="AU176" s="153" t="s">
        <v>86</v>
      </c>
      <c r="AV176" s="12" t="s">
        <v>84</v>
      </c>
      <c r="AW176" s="12" t="s">
        <v>36</v>
      </c>
      <c r="AX176" s="12" t="s">
        <v>77</v>
      </c>
      <c r="AY176" s="153" t="s">
        <v>133</v>
      </c>
    </row>
    <row r="177" spans="2:65" s="13" customFormat="1" ht="12">
      <c r="B177" s="158"/>
      <c r="D177" s="145" t="s">
        <v>148</v>
      </c>
      <c r="E177" s="159" t="s">
        <v>19</v>
      </c>
      <c r="F177" s="160" t="s">
        <v>216</v>
      </c>
      <c r="H177" s="161">
        <v>11.5</v>
      </c>
      <c r="I177" s="162"/>
      <c r="L177" s="158"/>
      <c r="M177" s="163"/>
      <c r="T177" s="164"/>
      <c r="AT177" s="159" t="s">
        <v>148</v>
      </c>
      <c r="AU177" s="159" t="s">
        <v>86</v>
      </c>
      <c r="AV177" s="13" t="s">
        <v>86</v>
      </c>
      <c r="AW177" s="13" t="s">
        <v>36</v>
      </c>
      <c r="AX177" s="13" t="s">
        <v>77</v>
      </c>
      <c r="AY177" s="159" t="s">
        <v>133</v>
      </c>
    </row>
    <row r="178" spans="2:65" s="14" customFormat="1" ht="12">
      <c r="B178" s="165"/>
      <c r="D178" s="145" t="s">
        <v>148</v>
      </c>
      <c r="E178" s="166" t="s">
        <v>19</v>
      </c>
      <c r="F178" s="167" t="s">
        <v>214</v>
      </c>
      <c r="H178" s="168">
        <v>11.5</v>
      </c>
      <c r="I178" s="169"/>
      <c r="L178" s="165"/>
      <c r="M178" s="170"/>
      <c r="T178" s="171"/>
      <c r="AT178" s="166" t="s">
        <v>148</v>
      </c>
      <c r="AU178" s="166" t="s">
        <v>86</v>
      </c>
      <c r="AV178" s="14" t="s">
        <v>157</v>
      </c>
      <c r="AW178" s="14" t="s">
        <v>36</v>
      </c>
      <c r="AX178" s="14" t="s">
        <v>77</v>
      </c>
      <c r="AY178" s="166" t="s">
        <v>133</v>
      </c>
    </row>
    <row r="179" spans="2:65" s="12" customFormat="1" ht="24">
      <c r="B179" s="152"/>
      <c r="D179" s="145" t="s">
        <v>148</v>
      </c>
      <c r="E179" s="153" t="s">
        <v>19</v>
      </c>
      <c r="F179" s="154" t="s">
        <v>217</v>
      </c>
      <c r="H179" s="153" t="s">
        <v>19</v>
      </c>
      <c r="I179" s="155"/>
      <c r="L179" s="152"/>
      <c r="M179" s="156"/>
      <c r="T179" s="157"/>
      <c r="AT179" s="153" t="s">
        <v>148</v>
      </c>
      <c r="AU179" s="153" t="s">
        <v>86</v>
      </c>
      <c r="AV179" s="12" t="s">
        <v>84</v>
      </c>
      <c r="AW179" s="12" t="s">
        <v>36</v>
      </c>
      <c r="AX179" s="12" t="s">
        <v>77</v>
      </c>
      <c r="AY179" s="153" t="s">
        <v>133</v>
      </c>
    </row>
    <row r="180" spans="2:65" s="13" customFormat="1" ht="12">
      <c r="B180" s="158"/>
      <c r="D180" s="145" t="s">
        <v>148</v>
      </c>
      <c r="E180" s="159" t="s">
        <v>19</v>
      </c>
      <c r="F180" s="160" t="s">
        <v>218</v>
      </c>
      <c r="H180" s="161">
        <v>14.37</v>
      </c>
      <c r="I180" s="162"/>
      <c r="L180" s="158"/>
      <c r="M180" s="163"/>
      <c r="T180" s="164"/>
      <c r="AT180" s="159" t="s">
        <v>148</v>
      </c>
      <c r="AU180" s="159" t="s">
        <v>86</v>
      </c>
      <c r="AV180" s="13" t="s">
        <v>86</v>
      </c>
      <c r="AW180" s="13" t="s">
        <v>36</v>
      </c>
      <c r="AX180" s="13" t="s">
        <v>77</v>
      </c>
      <c r="AY180" s="159" t="s">
        <v>133</v>
      </c>
    </row>
    <row r="181" spans="2:65" s="15" customFormat="1" ht="12">
      <c r="B181" s="172"/>
      <c r="D181" s="145" t="s">
        <v>148</v>
      </c>
      <c r="E181" s="173" t="s">
        <v>19</v>
      </c>
      <c r="F181" s="174" t="s">
        <v>221</v>
      </c>
      <c r="H181" s="175">
        <v>179.56</v>
      </c>
      <c r="I181" s="176"/>
      <c r="L181" s="172"/>
      <c r="M181" s="177"/>
      <c r="T181" s="178"/>
      <c r="AT181" s="173" t="s">
        <v>148</v>
      </c>
      <c r="AU181" s="173" t="s">
        <v>86</v>
      </c>
      <c r="AV181" s="15" t="s">
        <v>140</v>
      </c>
      <c r="AW181" s="15" t="s">
        <v>36</v>
      </c>
      <c r="AX181" s="15" t="s">
        <v>84</v>
      </c>
      <c r="AY181" s="173" t="s">
        <v>133</v>
      </c>
    </row>
    <row r="182" spans="2:65" s="1" customFormat="1" ht="21.75" customHeight="1">
      <c r="B182" s="33"/>
      <c r="C182" s="179" t="s">
        <v>256</v>
      </c>
      <c r="D182" s="179" t="s">
        <v>257</v>
      </c>
      <c r="E182" s="180" t="s">
        <v>258</v>
      </c>
      <c r="F182" s="181" t="s">
        <v>259</v>
      </c>
      <c r="G182" s="182" t="s">
        <v>138</v>
      </c>
      <c r="H182" s="183">
        <v>161.375</v>
      </c>
      <c r="I182" s="184"/>
      <c r="J182" s="185">
        <f>ROUND(I182*H182,2)</f>
        <v>0</v>
      </c>
      <c r="K182" s="181" t="s">
        <v>139</v>
      </c>
      <c r="L182" s="186"/>
      <c r="M182" s="187" t="s">
        <v>19</v>
      </c>
      <c r="N182" s="188" t="s">
        <v>48</v>
      </c>
      <c r="P182" s="141">
        <f>O182*H182</f>
        <v>0</v>
      </c>
      <c r="Q182" s="141">
        <v>0.13100000000000001</v>
      </c>
      <c r="R182" s="141">
        <f>Q182*H182</f>
        <v>21.140125000000001</v>
      </c>
      <c r="S182" s="141">
        <v>0</v>
      </c>
      <c r="T182" s="142">
        <f>S182*H182</f>
        <v>0</v>
      </c>
      <c r="AR182" s="143" t="s">
        <v>192</v>
      </c>
      <c r="AT182" s="143" t="s">
        <v>257</v>
      </c>
      <c r="AU182" s="143" t="s">
        <v>86</v>
      </c>
      <c r="AY182" s="18" t="s">
        <v>133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84</v>
      </c>
      <c r="BK182" s="144">
        <f>ROUND(I182*H182,2)</f>
        <v>0</v>
      </c>
      <c r="BL182" s="18" t="s">
        <v>140</v>
      </c>
      <c r="BM182" s="143" t="s">
        <v>260</v>
      </c>
    </row>
    <row r="183" spans="2:65" s="1" customFormat="1" ht="12">
      <c r="B183" s="33"/>
      <c r="D183" s="145" t="s">
        <v>142</v>
      </c>
      <c r="F183" s="146" t="s">
        <v>259</v>
      </c>
      <c r="I183" s="147"/>
      <c r="L183" s="33"/>
      <c r="M183" s="148"/>
      <c r="T183" s="54"/>
      <c r="AT183" s="18" t="s">
        <v>142</v>
      </c>
      <c r="AU183" s="18" t="s">
        <v>86</v>
      </c>
    </row>
    <row r="184" spans="2:65" s="12" customFormat="1" ht="12">
      <c r="B184" s="152"/>
      <c r="D184" s="145" t="s">
        <v>148</v>
      </c>
      <c r="E184" s="153" t="s">
        <v>19</v>
      </c>
      <c r="F184" s="154" t="s">
        <v>212</v>
      </c>
      <c r="H184" s="153" t="s">
        <v>19</v>
      </c>
      <c r="I184" s="155"/>
      <c r="L184" s="152"/>
      <c r="M184" s="156"/>
      <c r="T184" s="157"/>
      <c r="AT184" s="153" t="s">
        <v>148</v>
      </c>
      <c r="AU184" s="153" t="s">
        <v>86</v>
      </c>
      <c r="AV184" s="12" t="s">
        <v>84</v>
      </c>
      <c r="AW184" s="12" t="s">
        <v>36</v>
      </c>
      <c r="AX184" s="12" t="s">
        <v>77</v>
      </c>
      <c r="AY184" s="153" t="s">
        <v>133</v>
      </c>
    </row>
    <row r="185" spans="2:65" s="13" customFormat="1" ht="12">
      <c r="B185" s="158"/>
      <c r="D185" s="145" t="s">
        <v>148</v>
      </c>
      <c r="E185" s="159" t="s">
        <v>19</v>
      </c>
      <c r="F185" s="160" t="s">
        <v>213</v>
      </c>
      <c r="H185" s="161">
        <v>153.69</v>
      </c>
      <c r="I185" s="162"/>
      <c r="L185" s="158"/>
      <c r="M185" s="163"/>
      <c r="T185" s="164"/>
      <c r="AT185" s="159" t="s">
        <v>148</v>
      </c>
      <c r="AU185" s="159" t="s">
        <v>86</v>
      </c>
      <c r="AV185" s="13" t="s">
        <v>86</v>
      </c>
      <c r="AW185" s="13" t="s">
        <v>36</v>
      </c>
      <c r="AX185" s="13" t="s">
        <v>77</v>
      </c>
      <c r="AY185" s="159" t="s">
        <v>133</v>
      </c>
    </row>
    <row r="186" spans="2:65" s="15" customFormat="1" ht="12">
      <c r="B186" s="172"/>
      <c r="D186" s="145" t="s">
        <v>148</v>
      </c>
      <c r="E186" s="173" t="s">
        <v>19</v>
      </c>
      <c r="F186" s="174" t="s">
        <v>221</v>
      </c>
      <c r="H186" s="175">
        <v>153.69</v>
      </c>
      <c r="I186" s="176"/>
      <c r="L186" s="172"/>
      <c r="M186" s="177"/>
      <c r="T186" s="178"/>
      <c r="AT186" s="173" t="s">
        <v>148</v>
      </c>
      <c r="AU186" s="173" t="s">
        <v>86</v>
      </c>
      <c r="AV186" s="15" t="s">
        <v>140</v>
      </c>
      <c r="AW186" s="15" t="s">
        <v>36</v>
      </c>
      <c r="AX186" s="15" t="s">
        <v>84</v>
      </c>
      <c r="AY186" s="173" t="s">
        <v>133</v>
      </c>
    </row>
    <row r="187" spans="2:65" s="13" customFormat="1" ht="12">
      <c r="B187" s="158"/>
      <c r="D187" s="145" t="s">
        <v>148</v>
      </c>
      <c r="F187" s="160" t="s">
        <v>261</v>
      </c>
      <c r="H187" s="161">
        <v>161.375</v>
      </c>
      <c r="I187" s="162"/>
      <c r="L187" s="158"/>
      <c r="M187" s="163"/>
      <c r="T187" s="164"/>
      <c r="AT187" s="159" t="s">
        <v>148</v>
      </c>
      <c r="AU187" s="159" t="s">
        <v>86</v>
      </c>
      <c r="AV187" s="13" t="s">
        <v>86</v>
      </c>
      <c r="AW187" s="13" t="s">
        <v>4</v>
      </c>
      <c r="AX187" s="13" t="s">
        <v>84</v>
      </c>
      <c r="AY187" s="159" t="s">
        <v>133</v>
      </c>
    </row>
    <row r="188" spans="2:65" s="1" customFormat="1" ht="21.75" customHeight="1">
      <c r="B188" s="33"/>
      <c r="C188" s="179" t="s">
        <v>262</v>
      </c>
      <c r="D188" s="179" t="s">
        <v>257</v>
      </c>
      <c r="E188" s="180" t="s">
        <v>263</v>
      </c>
      <c r="F188" s="181" t="s">
        <v>264</v>
      </c>
      <c r="G188" s="182" t="s">
        <v>138</v>
      </c>
      <c r="H188" s="183">
        <v>15.807</v>
      </c>
      <c r="I188" s="184"/>
      <c r="J188" s="185">
        <f>ROUND(I188*H188,2)</f>
        <v>0</v>
      </c>
      <c r="K188" s="181" t="s">
        <v>139</v>
      </c>
      <c r="L188" s="186"/>
      <c r="M188" s="187" t="s">
        <v>19</v>
      </c>
      <c r="N188" s="188" t="s">
        <v>48</v>
      </c>
      <c r="P188" s="141">
        <f>O188*H188</f>
        <v>0</v>
      </c>
      <c r="Q188" s="141">
        <v>0.13100000000000001</v>
      </c>
      <c r="R188" s="141">
        <f>Q188*H188</f>
        <v>2.0707170000000001</v>
      </c>
      <c r="S188" s="141">
        <v>0</v>
      </c>
      <c r="T188" s="142">
        <f>S188*H188</f>
        <v>0</v>
      </c>
      <c r="AR188" s="143" t="s">
        <v>192</v>
      </c>
      <c r="AT188" s="143" t="s">
        <v>257</v>
      </c>
      <c r="AU188" s="143" t="s">
        <v>86</v>
      </c>
      <c r="AY188" s="18" t="s">
        <v>133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84</v>
      </c>
      <c r="BK188" s="144">
        <f>ROUND(I188*H188,2)</f>
        <v>0</v>
      </c>
      <c r="BL188" s="18" t="s">
        <v>140</v>
      </c>
      <c r="BM188" s="143" t="s">
        <v>265</v>
      </c>
    </row>
    <row r="189" spans="2:65" s="1" customFormat="1" ht="12">
      <c r="B189" s="33"/>
      <c r="D189" s="145" t="s">
        <v>142</v>
      </c>
      <c r="F189" s="146" t="s">
        <v>264</v>
      </c>
      <c r="I189" s="147"/>
      <c r="L189" s="33"/>
      <c r="M189" s="148"/>
      <c r="T189" s="54"/>
      <c r="AT189" s="18" t="s">
        <v>142</v>
      </c>
      <c r="AU189" s="18" t="s">
        <v>86</v>
      </c>
    </row>
    <row r="190" spans="2:65" s="12" customFormat="1" ht="24">
      <c r="B190" s="152"/>
      <c r="D190" s="145" t="s">
        <v>148</v>
      </c>
      <c r="E190" s="153" t="s">
        <v>19</v>
      </c>
      <c r="F190" s="154" t="s">
        <v>217</v>
      </c>
      <c r="H190" s="153" t="s">
        <v>19</v>
      </c>
      <c r="I190" s="155"/>
      <c r="L190" s="152"/>
      <c r="M190" s="156"/>
      <c r="T190" s="157"/>
      <c r="AT190" s="153" t="s">
        <v>148</v>
      </c>
      <c r="AU190" s="153" t="s">
        <v>86</v>
      </c>
      <c r="AV190" s="12" t="s">
        <v>84</v>
      </c>
      <c r="AW190" s="12" t="s">
        <v>36</v>
      </c>
      <c r="AX190" s="12" t="s">
        <v>77</v>
      </c>
      <c r="AY190" s="153" t="s">
        <v>133</v>
      </c>
    </row>
    <row r="191" spans="2:65" s="13" customFormat="1" ht="12">
      <c r="B191" s="158"/>
      <c r="D191" s="145" t="s">
        <v>148</v>
      </c>
      <c r="E191" s="159" t="s">
        <v>19</v>
      </c>
      <c r="F191" s="160" t="s">
        <v>218</v>
      </c>
      <c r="H191" s="161">
        <v>14.37</v>
      </c>
      <c r="I191" s="162"/>
      <c r="L191" s="158"/>
      <c r="M191" s="163"/>
      <c r="T191" s="164"/>
      <c r="AT191" s="159" t="s">
        <v>148</v>
      </c>
      <c r="AU191" s="159" t="s">
        <v>86</v>
      </c>
      <c r="AV191" s="13" t="s">
        <v>86</v>
      </c>
      <c r="AW191" s="13" t="s">
        <v>36</v>
      </c>
      <c r="AX191" s="13" t="s">
        <v>84</v>
      </c>
      <c r="AY191" s="159" t="s">
        <v>133</v>
      </c>
    </row>
    <row r="192" spans="2:65" s="13" customFormat="1" ht="12">
      <c r="B192" s="158"/>
      <c r="D192" s="145" t="s">
        <v>148</v>
      </c>
      <c r="F192" s="160" t="s">
        <v>266</v>
      </c>
      <c r="H192" s="161">
        <v>15.807</v>
      </c>
      <c r="I192" s="162"/>
      <c r="L192" s="158"/>
      <c r="M192" s="163"/>
      <c r="T192" s="164"/>
      <c r="AT192" s="159" t="s">
        <v>148</v>
      </c>
      <c r="AU192" s="159" t="s">
        <v>86</v>
      </c>
      <c r="AV192" s="13" t="s">
        <v>86</v>
      </c>
      <c r="AW192" s="13" t="s">
        <v>4</v>
      </c>
      <c r="AX192" s="13" t="s">
        <v>84</v>
      </c>
      <c r="AY192" s="159" t="s">
        <v>133</v>
      </c>
    </row>
    <row r="193" spans="2:65" s="1" customFormat="1" ht="24.25" customHeight="1">
      <c r="B193" s="33"/>
      <c r="C193" s="179" t="s">
        <v>267</v>
      </c>
      <c r="D193" s="179" t="s">
        <v>257</v>
      </c>
      <c r="E193" s="180" t="s">
        <v>268</v>
      </c>
      <c r="F193" s="181" t="s">
        <v>269</v>
      </c>
      <c r="G193" s="182" t="s">
        <v>138</v>
      </c>
      <c r="H193" s="183">
        <v>12.65</v>
      </c>
      <c r="I193" s="184"/>
      <c r="J193" s="185">
        <f>ROUND(I193*H193,2)</f>
        <v>0</v>
      </c>
      <c r="K193" s="181" t="s">
        <v>139</v>
      </c>
      <c r="L193" s="186"/>
      <c r="M193" s="187" t="s">
        <v>19</v>
      </c>
      <c r="N193" s="188" t="s">
        <v>48</v>
      </c>
      <c r="P193" s="141">
        <f>O193*H193</f>
        <v>0</v>
      </c>
      <c r="Q193" s="141">
        <v>0.13100000000000001</v>
      </c>
      <c r="R193" s="141">
        <f>Q193*H193</f>
        <v>1.6571500000000001</v>
      </c>
      <c r="S193" s="141">
        <v>0</v>
      </c>
      <c r="T193" s="142">
        <f>S193*H193</f>
        <v>0</v>
      </c>
      <c r="AR193" s="143" t="s">
        <v>192</v>
      </c>
      <c r="AT193" s="143" t="s">
        <v>257</v>
      </c>
      <c r="AU193" s="143" t="s">
        <v>86</v>
      </c>
      <c r="AY193" s="18" t="s">
        <v>133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84</v>
      </c>
      <c r="BK193" s="144">
        <f>ROUND(I193*H193,2)</f>
        <v>0</v>
      </c>
      <c r="BL193" s="18" t="s">
        <v>140</v>
      </c>
      <c r="BM193" s="143" t="s">
        <v>270</v>
      </c>
    </row>
    <row r="194" spans="2:65" s="1" customFormat="1" ht="24">
      <c r="B194" s="33"/>
      <c r="D194" s="145" t="s">
        <v>142</v>
      </c>
      <c r="F194" s="146" t="s">
        <v>269</v>
      </c>
      <c r="I194" s="147"/>
      <c r="L194" s="33"/>
      <c r="M194" s="148"/>
      <c r="T194" s="54"/>
      <c r="AT194" s="18" t="s">
        <v>142</v>
      </c>
      <c r="AU194" s="18" t="s">
        <v>86</v>
      </c>
    </row>
    <row r="195" spans="2:65" s="13" customFormat="1" ht="12">
      <c r="B195" s="158"/>
      <c r="D195" s="145" t="s">
        <v>148</v>
      </c>
      <c r="F195" s="160" t="s">
        <v>271</v>
      </c>
      <c r="H195" s="161">
        <v>12.65</v>
      </c>
      <c r="I195" s="162"/>
      <c r="L195" s="158"/>
      <c r="M195" s="163"/>
      <c r="T195" s="164"/>
      <c r="AT195" s="159" t="s">
        <v>148</v>
      </c>
      <c r="AU195" s="159" t="s">
        <v>86</v>
      </c>
      <c r="AV195" s="13" t="s">
        <v>86</v>
      </c>
      <c r="AW195" s="13" t="s">
        <v>4</v>
      </c>
      <c r="AX195" s="13" t="s">
        <v>84</v>
      </c>
      <c r="AY195" s="159" t="s">
        <v>133</v>
      </c>
    </row>
    <row r="196" spans="2:65" s="1" customFormat="1" ht="37.75" customHeight="1">
      <c r="B196" s="33"/>
      <c r="C196" s="132" t="s">
        <v>272</v>
      </c>
      <c r="D196" s="132" t="s">
        <v>135</v>
      </c>
      <c r="E196" s="133" t="s">
        <v>273</v>
      </c>
      <c r="F196" s="134" t="s">
        <v>274</v>
      </c>
      <c r="G196" s="135" t="s">
        <v>138</v>
      </c>
      <c r="H196" s="136">
        <v>50</v>
      </c>
      <c r="I196" s="137"/>
      <c r="J196" s="138">
        <f>ROUND(I196*H196,2)</f>
        <v>0</v>
      </c>
      <c r="K196" s="134" t="s">
        <v>139</v>
      </c>
      <c r="L196" s="33"/>
      <c r="M196" s="139" t="s">
        <v>19</v>
      </c>
      <c r="N196" s="140" t="s">
        <v>48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140</v>
      </c>
      <c r="AT196" s="143" t="s">
        <v>135</v>
      </c>
      <c r="AU196" s="143" t="s">
        <v>86</v>
      </c>
      <c r="AY196" s="18" t="s">
        <v>133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84</v>
      </c>
      <c r="BK196" s="144">
        <f>ROUND(I196*H196,2)</f>
        <v>0</v>
      </c>
      <c r="BL196" s="18" t="s">
        <v>140</v>
      </c>
      <c r="BM196" s="143" t="s">
        <v>275</v>
      </c>
    </row>
    <row r="197" spans="2:65" s="1" customFormat="1" ht="72">
      <c r="B197" s="33"/>
      <c r="D197" s="145" t="s">
        <v>142</v>
      </c>
      <c r="F197" s="146" t="s">
        <v>276</v>
      </c>
      <c r="I197" s="147"/>
      <c r="L197" s="33"/>
      <c r="M197" s="148"/>
      <c r="T197" s="54"/>
      <c r="AT197" s="18" t="s">
        <v>142</v>
      </c>
      <c r="AU197" s="18" t="s">
        <v>86</v>
      </c>
    </row>
    <row r="198" spans="2:65" s="1" customFormat="1" ht="11">
      <c r="B198" s="33"/>
      <c r="D198" s="149" t="s">
        <v>144</v>
      </c>
      <c r="F198" s="150" t="s">
        <v>277</v>
      </c>
      <c r="I198" s="147"/>
      <c r="L198" s="33"/>
      <c r="M198" s="148"/>
      <c r="T198" s="54"/>
      <c r="AT198" s="18" t="s">
        <v>144</v>
      </c>
      <c r="AU198" s="18" t="s">
        <v>86</v>
      </c>
    </row>
    <row r="199" spans="2:65" s="1" customFormat="1" ht="33" customHeight="1">
      <c r="B199" s="33"/>
      <c r="C199" s="132" t="s">
        <v>278</v>
      </c>
      <c r="D199" s="132" t="s">
        <v>135</v>
      </c>
      <c r="E199" s="133" t="s">
        <v>279</v>
      </c>
      <c r="F199" s="134" t="s">
        <v>280</v>
      </c>
      <c r="G199" s="135" t="s">
        <v>138</v>
      </c>
      <c r="H199" s="136">
        <v>12.23</v>
      </c>
      <c r="I199" s="137"/>
      <c r="J199" s="138">
        <f>ROUND(I199*H199,2)</f>
        <v>0</v>
      </c>
      <c r="K199" s="134" t="s">
        <v>139</v>
      </c>
      <c r="L199" s="33"/>
      <c r="M199" s="139" t="s">
        <v>19</v>
      </c>
      <c r="N199" s="140" t="s">
        <v>48</v>
      </c>
      <c r="P199" s="141">
        <f>O199*H199</f>
        <v>0</v>
      </c>
      <c r="Q199" s="141">
        <v>0.10100000000000001</v>
      </c>
      <c r="R199" s="141">
        <f>Q199*H199</f>
        <v>1.2352300000000001</v>
      </c>
      <c r="S199" s="141">
        <v>0</v>
      </c>
      <c r="T199" s="142">
        <f>S199*H199</f>
        <v>0</v>
      </c>
      <c r="AR199" s="143" t="s">
        <v>140</v>
      </c>
      <c r="AT199" s="143" t="s">
        <v>135</v>
      </c>
      <c r="AU199" s="143" t="s">
        <v>86</v>
      </c>
      <c r="AY199" s="18" t="s">
        <v>133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84</v>
      </c>
      <c r="BK199" s="144">
        <f>ROUND(I199*H199,2)</f>
        <v>0</v>
      </c>
      <c r="BL199" s="18" t="s">
        <v>140</v>
      </c>
      <c r="BM199" s="143" t="s">
        <v>281</v>
      </c>
    </row>
    <row r="200" spans="2:65" s="1" customFormat="1" ht="60">
      <c r="B200" s="33"/>
      <c r="D200" s="145" t="s">
        <v>142</v>
      </c>
      <c r="F200" s="146" t="s">
        <v>282</v>
      </c>
      <c r="I200" s="147"/>
      <c r="L200" s="33"/>
      <c r="M200" s="148"/>
      <c r="T200" s="54"/>
      <c r="AT200" s="18" t="s">
        <v>142</v>
      </c>
      <c r="AU200" s="18" t="s">
        <v>86</v>
      </c>
    </row>
    <row r="201" spans="2:65" s="1" customFormat="1" ht="11">
      <c r="B201" s="33"/>
      <c r="D201" s="149" t="s">
        <v>144</v>
      </c>
      <c r="F201" s="150" t="s">
        <v>283</v>
      </c>
      <c r="I201" s="147"/>
      <c r="L201" s="33"/>
      <c r="M201" s="148"/>
      <c r="T201" s="54"/>
      <c r="AT201" s="18" t="s">
        <v>144</v>
      </c>
      <c r="AU201" s="18" t="s">
        <v>86</v>
      </c>
    </row>
    <row r="202" spans="2:65" s="12" customFormat="1" ht="24">
      <c r="B202" s="152"/>
      <c r="D202" s="145" t="s">
        <v>148</v>
      </c>
      <c r="E202" s="153" t="s">
        <v>19</v>
      </c>
      <c r="F202" s="154" t="s">
        <v>219</v>
      </c>
      <c r="H202" s="153" t="s">
        <v>19</v>
      </c>
      <c r="I202" s="155"/>
      <c r="L202" s="152"/>
      <c r="M202" s="156"/>
      <c r="T202" s="157"/>
      <c r="AT202" s="153" t="s">
        <v>148</v>
      </c>
      <c r="AU202" s="153" t="s">
        <v>86</v>
      </c>
      <c r="AV202" s="12" t="s">
        <v>84</v>
      </c>
      <c r="AW202" s="12" t="s">
        <v>36</v>
      </c>
      <c r="AX202" s="12" t="s">
        <v>77</v>
      </c>
      <c r="AY202" s="153" t="s">
        <v>133</v>
      </c>
    </row>
    <row r="203" spans="2:65" s="13" customFormat="1" ht="12">
      <c r="B203" s="158"/>
      <c r="D203" s="145" t="s">
        <v>148</v>
      </c>
      <c r="E203" s="159" t="s">
        <v>19</v>
      </c>
      <c r="F203" s="160" t="s">
        <v>220</v>
      </c>
      <c r="H203" s="161">
        <v>12.23</v>
      </c>
      <c r="I203" s="162"/>
      <c r="L203" s="158"/>
      <c r="M203" s="163"/>
      <c r="T203" s="164"/>
      <c r="AT203" s="159" t="s">
        <v>148</v>
      </c>
      <c r="AU203" s="159" t="s">
        <v>86</v>
      </c>
      <c r="AV203" s="13" t="s">
        <v>86</v>
      </c>
      <c r="AW203" s="13" t="s">
        <v>36</v>
      </c>
      <c r="AX203" s="13" t="s">
        <v>84</v>
      </c>
      <c r="AY203" s="159" t="s">
        <v>133</v>
      </c>
    </row>
    <row r="204" spans="2:65" s="1" customFormat="1" ht="24.25" customHeight="1">
      <c r="B204" s="33"/>
      <c r="C204" s="179" t="s">
        <v>7</v>
      </c>
      <c r="D204" s="179" t="s">
        <v>257</v>
      </c>
      <c r="E204" s="180" t="s">
        <v>284</v>
      </c>
      <c r="F204" s="181" t="s">
        <v>285</v>
      </c>
      <c r="G204" s="182" t="s">
        <v>138</v>
      </c>
      <c r="H204" s="183">
        <v>12.842000000000001</v>
      </c>
      <c r="I204" s="184"/>
      <c r="J204" s="185">
        <f>ROUND(I204*H204,2)</f>
        <v>0</v>
      </c>
      <c r="K204" s="181" t="s">
        <v>139</v>
      </c>
      <c r="L204" s="186"/>
      <c r="M204" s="187" t="s">
        <v>19</v>
      </c>
      <c r="N204" s="188" t="s">
        <v>48</v>
      </c>
      <c r="P204" s="141">
        <f>O204*H204</f>
        <v>0</v>
      </c>
      <c r="Q204" s="141">
        <v>0.115</v>
      </c>
      <c r="R204" s="141">
        <f>Q204*H204</f>
        <v>1.4768300000000001</v>
      </c>
      <c r="S204" s="141">
        <v>0</v>
      </c>
      <c r="T204" s="142">
        <f>S204*H204</f>
        <v>0</v>
      </c>
      <c r="AR204" s="143" t="s">
        <v>192</v>
      </c>
      <c r="AT204" s="143" t="s">
        <v>257</v>
      </c>
      <c r="AU204" s="143" t="s">
        <v>86</v>
      </c>
      <c r="AY204" s="18" t="s">
        <v>133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84</v>
      </c>
      <c r="BK204" s="144">
        <f>ROUND(I204*H204,2)</f>
        <v>0</v>
      </c>
      <c r="BL204" s="18" t="s">
        <v>140</v>
      </c>
      <c r="BM204" s="143" t="s">
        <v>286</v>
      </c>
    </row>
    <row r="205" spans="2:65" s="1" customFormat="1" ht="24">
      <c r="B205" s="33"/>
      <c r="D205" s="145" t="s">
        <v>142</v>
      </c>
      <c r="F205" s="146" t="s">
        <v>285</v>
      </c>
      <c r="I205" s="147"/>
      <c r="L205" s="33"/>
      <c r="M205" s="148"/>
      <c r="T205" s="54"/>
      <c r="AT205" s="18" t="s">
        <v>142</v>
      </c>
      <c r="AU205" s="18" t="s">
        <v>86</v>
      </c>
    </row>
    <row r="206" spans="2:65" s="13" customFormat="1" ht="12">
      <c r="B206" s="158"/>
      <c r="D206" s="145" t="s">
        <v>148</v>
      </c>
      <c r="F206" s="160" t="s">
        <v>287</v>
      </c>
      <c r="H206" s="161">
        <v>12.842000000000001</v>
      </c>
      <c r="I206" s="162"/>
      <c r="L206" s="158"/>
      <c r="M206" s="163"/>
      <c r="T206" s="164"/>
      <c r="AT206" s="159" t="s">
        <v>148</v>
      </c>
      <c r="AU206" s="159" t="s">
        <v>86</v>
      </c>
      <c r="AV206" s="13" t="s">
        <v>86</v>
      </c>
      <c r="AW206" s="13" t="s">
        <v>4</v>
      </c>
      <c r="AX206" s="13" t="s">
        <v>84</v>
      </c>
      <c r="AY206" s="159" t="s">
        <v>133</v>
      </c>
    </row>
    <row r="207" spans="2:65" s="11" customFormat="1" ht="22.75" customHeight="1">
      <c r="B207" s="120"/>
      <c r="D207" s="121" t="s">
        <v>76</v>
      </c>
      <c r="E207" s="130" t="s">
        <v>199</v>
      </c>
      <c r="F207" s="130" t="s">
        <v>288</v>
      </c>
      <c r="I207" s="123"/>
      <c r="J207" s="131">
        <f>BK207</f>
        <v>0</v>
      </c>
      <c r="L207" s="120"/>
      <c r="M207" s="125"/>
      <c r="P207" s="126">
        <f>SUM(P208:P266)</f>
        <v>0</v>
      </c>
      <c r="R207" s="126">
        <f>SUM(R208:R266)</f>
        <v>106.90748275999998</v>
      </c>
      <c r="T207" s="127">
        <f>SUM(T208:T266)</f>
        <v>0</v>
      </c>
      <c r="AR207" s="121" t="s">
        <v>84</v>
      </c>
      <c r="AT207" s="128" t="s">
        <v>76</v>
      </c>
      <c r="AU207" s="128" t="s">
        <v>84</v>
      </c>
      <c r="AY207" s="121" t="s">
        <v>133</v>
      </c>
      <c r="BK207" s="129">
        <f>SUM(BK208:BK266)</f>
        <v>0</v>
      </c>
    </row>
    <row r="208" spans="2:65" s="1" customFormat="1" ht="33" customHeight="1">
      <c r="B208" s="33"/>
      <c r="C208" s="132" t="s">
        <v>289</v>
      </c>
      <c r="D208" s="132" t="s">
        <v>135</v>
      </c>
      <c r="E208" s="133" t="s">
        <v>290</v>
      </c>
      <c r="F208" s="134" t="s">
        <v>291</v>
      </c>
      <c r="G208" s="135" t="s">
        <v>292</v>
      </c>
      <c r="H208" s="136">
        <v>116.5</v>
      </c>
      <c r="I208" s="137"/>
      <c r="J208" s="138">
        <f>ROUND(I208*H208,2)</f>
        <v>0</v>
      </c>
      <c r="K208" s="134" t="s">
        <v>139</v>
      </c>
      <c r="L208" s="33"/>
      <c r="M208" s="139" t="s">
        <v>19</v>
      </c>
      <c r="N208" s="140" t="s">
        <v>48</v>
      </c>
      <c r="P208" s="141">
        <f>O208*H208</f>
        <v>0</v>
      </c>
      <c r="Q208" s="141">
        <v>0.1295</v>
      </c>
      <c r="R208" s="141">
        <f>Q208*H208</f>
        <v>15.08675</v>
      </c>
      <c r="S208" s="141">
        <v>0</v>
      </c>
      <c r="T208" s="142">
        <f>S208*H208</f>
        <v>0</v>
      </c>
      <c r="AR208" s="143" t="s">
        <v>140</v>
      </c>
      <c r="AT208" s="143" t="s">
        <v>135</v>
      </c>
      <c r="AU208" s="143" t="s">
        <v>86</v>
      </c>
      <c r="AY208" s="18" t="s">
        <v>133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84</v>
      </c>
      <c r="BK208" s="144">
        <f>ROUND(I208*H208,2)</f>
        <v>0</v>
      </c>
      <c r="BL208" s="18" t="s">
        <v>140</v>
      </c>
      <c r="BM208" s="143" t="s">
        <v>293</v>
      </c>
    </row>
    <row r="209" spans="2:65" s="1" customFormat="1" ht="48">
      <c r="B209" s="33"/>
      <c r="D209" s="145" t="s">
        <v>142</v>
      </c>
      <c r="F209" s="146" t="s">
        <v>294</v>
      </c>
      <c r="I209" s="147"/>
      <c r="L209" s="33"/>
      <c r="M209" s="148"/>
      <c r="T209" s="54"/>
      <c r="AT209" s="18" t="s">
        <v>142</v>
      </c>
      <c r="AU209" s="18" t="s">
        <v>86</v>
      </c>
    </row>
    <row r="210" spans="2:65" s="1" customFormat="1" ht="11">
      <c r="B210" s="33"/>
      <c r="D210" s="149" t="s">
        <v>144</v>
      </c>
      <c r="F210" s="150" t="s">
        <v>295</v>
      </c>
      <c r="I210" s="147"/>
      <c r="L210" s="33"/>
      <c r="M210" s="148"/>
      <c r="T210" s="54"/>
      <c r="AT210" s="18" t="s">
        <v>144</v>
      </c>
      <c r="AU210" s="18" t="s">
        <v>86</v>
      </c>
    </row>
    <row r="211" spans="2:65" s="13" customFormat="1" ht="12">
      <c r="B211" s="158"/>
      <c r="D211" s="145" t="s">
        <v>148</v>
      </c>
      <c r="E211" s="159" t="s">
        <v>19</v>
      </c>
      <c r="F211" s="160" t="s">
        <v>296</v>
      </c>
      <c r="H211" s="161">
        <v>116.5</v>
      </c>
      <c r="I211" s="162"/>
      <c r="L211" s="158"/>
      <c r="M211" s="163"/>
      <c r="T211" s="164"/>
      <c r="AT211" s="159" t="s">
        <v>148</v>
      </c>
      <c r="AU211" s="159" t="s">
        <v>86</v>
      </c>
      <c r="AV211" s="13" t="s">
        <v>86</v>
      </c>
      <c r="AW211" s="13" t="s">
        <v>36</v>
      </c>
      <c r="AX211" s="13" t="s">
        <v>84</v>
      </c>
      <c r="AY211" s="159" t="s">
        <v>133</v>
      </c>
    </row>
    <row r="212" spans="2:65" s="1" customFormat="1" ht="16.5" customHeight="1">
      <c r="B212" s="33"/>
      <c r="C212" s="179" t="s">
        <v>297</v>
      </c>
      <c r="D212" s="179" t="s">
        <v>257</v>
      </c>
      <c r="E212" s="180" t="s">
        <v>298</v>
      </c>
      <c r="F212" s="181" t="s">
        <v>299</v>
      </c>
      <c r="G212" s="182" t="s">
        <v>292</v>
      </c>
      <c r="H212" s="183">
        <v>122.325</v>
      </c>
      <c r="I212" s="184"/>
      <c r="J212" s="185">
        <f>ROUND(I212*H212,2)</f>
        <v>0</v>
      </c>
      <c r="K212" s="181" t="s">
        <v>139</v>
      </c>
      <c r="L212" s="186"/>
      <c r="M212" s="187" t="s">
        <v>19</v>
      </c>
      <c r="N212" s="188" t="s">
        <v>48</v>
      </c>
      <c r="P212" s="141">
        <f>O212*H212</f>
        <v>0</v>
      </c>
      <c r="Q212" s="141">
        <v>4.4999999999999998E-2</v>
      </c>
      <c r="R212" s="141">
        <f>Q212*H212</f>
        <v>5.5046249999999999</v>
      </c>
      <c r="S212" s="141">
        <v>0</v>
      </c>
      <c r="T212" s="142">
        <f>S212*H212</f>
        <v>0</v>
      </c>
      <c r="AR212" s="143" t="s">
        <v>192</v>
      </c>
      <c r="AT212" s="143" t="s">
        <v>257</v>
      </c>
      <c r="AU212" s="143" t="s">
        <v>86</v>
      </c>
      <c r="AY212" s="18" t="s">
        <v>133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84</v>
      </c>
      <c r="BK212" s="144">
        <f>ROUND(I212*H212,2)</f>
        <v>0</v>
      </c>
      <c r="BL212" s="18" t="s">
        <v>140</v>
      </c>
      <c r="BM212" s="143" t="s">
        <v>300</v>
      </c>
    </row>
    <row r="213" spans="2:65" s="1" customFormat="1" ht="12">
      <c r="B213" s="33"/>
      <c r="D213" s="145" t="s">
        <v>142</v>
      </c>
      <c r="F213" s="146" t="s">
        <v>299</v>
      </c>
      <c r="I213" s="147"/>
      <c r="L213" s="33"/>
      <c r="M213" s="148"/>
      <c r="T213" s="54"/>
      <c r="AT213" s="18" t="s">
        <v>142</v>
      </c>
      <c r="AU213" s="18" t="s">
        <v>86</v>
      </c>
    </row>
    <row r="214" spans="2:65" s="13" customFormat="1" ht="12">
      <c r="B214" s="158"/>
      <c r="D214" s="145" t="s">
        <v>148</v>
      </c>
      <c r="F214" s="160" t="s">
        <v>301</v>
      </c>
      <c r="H214" s="161">
        <v>122.325</v>
      </c>
      <c r="I214" s="162"/>
      <c r="L214" s="158"/>
      <c r="M214" s="163"/>
      <c r="T214" s="164"/>
      <c r="AT214" s="159" t="s">
        <v>148</v>
      </c>
      <c r="AU214" s="159" t="s">
        <v>86</v>
      </c>
      <c r="AV214" s="13" t="s">
        <v>86</v>
      </c>
      <c r="AW214" s="13" t="s">
        <v>4</v>
      </c>
      <c r="AX214" s="13" t="s">
        <v>84</v>
      </c>
      <c r="AY214" s="159" t="s">
        <v>133</v>
      </c>
    </row>
    <row r="215" spans="2:65" s="1" customFormat="1" ht="24.25" customHeight="1">
      <c r="B215" s="33"/>
      <c r="C215" s="132" t="s">
        <v>302</v>
      </c>
      <c r="D215" s="132" t="s">
        <v>135</v>
      </c>
      <c r="E215" s="133" t="s">
        <v>303</v>
      </c>
      <c r="F215" s="134" t="s">
        <v>304</v>
      </c>
      <c r="G215" s="135" t="s">
        <v>292</v>
      </c>
      <c r="H215" s="136">
        <v>82.99</v>
      </c>
      <c r="I215" s="137"/>
      <c r="J215" s="138">
        <f>ROUND(I215*H215,2)</f>
        <v>0</v>
      </c>
      <c r="K215" s="134" t="s">
        <v>139</v>
      </c>
      <c r="L215" s="33"/>
      <c r="M215" s="139" t="s">
        <v>19</v>
      </c>
      <c r="N215" s="140" t="s">
        <v>48</v>
      </c>
      <c r="P215" s="141">
        <f>O215*H215</f>
        <v>0</v>
      </c>
      <c r="Q215" s="141">
        <v>0.14066999999999999</v>
      </c>
      <c r="R215" s="141">
        <f>Q215*H215</f>
        <v>11.674203299999999</v>
      </c>
      <c r="S215" s="141">
        <v>0</v>
      </c>
      <c r="T215" s="142">
        <f>S215*H215</f>
        <v>0</v>
      </c>
      <c r="AR215" s="143" t="s">
        <v>140</v>
      </c>
      <c r="AT215" s="143" t="s">
        <v>135</v>
      </c>
      <c r="AU215" s="143" t="s">
        <v>86</v>
      </c>
      <c r="AY215" s="18" t="s">
        <v>133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84</v>
      </c>
      <c r="BK215" s="144">
        <f>ROUND(I215*H215,2)</f>
        <v>0</v>
      </c>
      <c r="BL215" s="18" t="s">
        <v>140</v>
      </c>
      <c r="BM215" s="143" t="s">
        <v>305</v>
      </c>
    </row>
    <row r="216" spans="2:65" s="1" customFormat="1" ht="36">
      <c r="B216" s="33"/>
      <c r="D216" s="145" t="s">
        <v>142</v>
      </c>
      <c r="F216" s="146" t="s">
        <v>306</v>
      </c>
      <c r="I216" s="147"/>
      <c r="L216" s="33"/>
      <c r="M216" s="148"/>
      <c r="T216" s="54"/>
      <c r="AT216" s="18" t="s">
        <v>142</v>
      </c>
      <c r="AU216" s="18" t="s">
        <v>86</v>
      </c>
    </row>
    <row r="217" spans="2:65" s="1" customFormat="1" ht="11">
      <c r="B217" s="33"/>
      <c r="D217" s="149" t="s">
        <v>144</v>
      </c>
      <c r="F217" s="150" t="s">
        <v>307</v>
      </c>
      <c r="I217" s="147"/>
      <c r="L217" s="33"/>
      <c r="M217" s="148"/>
      <c r="T217" s="54"/>
      <c r="AT217" s="18" t="s">
        <v>144</v>
      </c>
      <c r="AU217" s="18" t="s">
        <v>86</v>
      </c>
    </row>
    <row r="218" spans="2:65" s="12" customFormat="1" ht="12">
      <c r="B218" s="152"/>
      <c r="D218" s="145" t="s">
        <v>148</v>
      </c>
      <c r="E218" s="153" t="s">
        <v>19</v>
      </c>
      <c r="F218" s="154" t="s">
        <v>308</v>
      </c>
      <c r="H218" s="153" t="s">
        <v>19</v>
      </c>
      <c r="I218" s="155"/>
      <c r="L218" s="152"/>
      <c r="M218" s="156"/>
      <c r="T218" s="157"/>
      <c r="AT218" s="153" t="s">
        <v>148</v>
      </c>
      <c r="AU218" s="153" t="s">
        <v>86</v>
      </c>
      <c r="AV218" s="12" t="s">
        <v>84</v>
      </c>
      <c r="AW218" s="12" t="s">
        <v>36</v>
      </c>
      <c r="AX218" s="12" t="s">
        <v>77</v>
      </c>
      <c r="AY218" s="153" t="s">
        <v>133</v>
      </c>
    </row>
    <row r="219" spans="2:65" s="13" customFormat="1" ht="12">
      <c r="B219" s="158"/>
      <c r="D219" s="145" t="s">
        <v>148</v>
      </c>
      <c r="E219" s="159" t="s">
        <v>19</v>
      </c>
      <c r="F219" s="160" t="s">
        <v>309</v>
      </c>
      <c r="H219" s="161">
        <v>54.71</v>
      </c>
      <c r="I219" s="162"/>
      <c r="L219" s="158"/>
      <c r="M219" s="163"/>
      <c r="T219" s="164"/>
      <c r="AT219" s="159" t="s">
        <v>148</v>
      </c>
      <c r="AU219" s="159" t="s">
        <v>86</v>
      </c>
      <c r="AV219" s="13" t="s">
        <v>86</v>
      </c>
      <c r="AW219" s="13" t="s">
        <v>36</v>
      </c>
      <c r="AX219" s="13" t="s">
        <v>77</v>
      </c>
      <c r="AY219" s="159" t="s">
        <v>133</v>
      </c>
    </row>
    <row r="220" spans="2:65" s="12" customFormat="1" ht="24">
      <c r="B220" s="152"/>
      <c r="D220" s="145" t="s">
        <v>148</v>
      </c>
      <c r="E220" s="153" t="s">
        <v>19</v>
      </c>
      <c r="F220" s="154" t="s">
        <v>310</v>
      </c>
      <c r="H220" s="153" t="s">
        <v>19</v>
      </c>
      <c r="I220" s="155"/>
      <c r="L220" s="152"/>
      <c r="M220" s="156"/>
      <c r="T220" s="157"/>
      <c r="AT220" s="153" t="s">
        <v>148</v>
      </c>
      <c r="AU220" s="153" t="s">
        <v>86</v>
      </c>
      <c r="AV220" s="12" t="s">
        <v>84</v>
      </c>
      <c r="AW220" s="12" t="s">
        <v>36</v>
      </c>
      <c r="AX220" s="12" t="s">
        <v>77</v>
      </c>
      <c r="AY220" s="153" t="s">
        <v>133</v>
      </c>
    </row>
    <row r="221" spans="2:65" s="13" customFormat="1" ht="12">
      <c r="B221" s="158"/>
      <c r="D221" s="145" t="s">
        <v>148</v>
      </c>
      <c r="E221" s="159" t="s">
        <v>19</v>
      </c>
      <c r="F221" s="160" t="s">
        <v>311</v>
      </c>
      <c r="H221" s="161">
        <v>20.64</v>
      </c>
      <c r="I221" s="162"/>
      <c r="L221" s="158"/>
      <c r="M221" s="163"/>
      <c r="T221" s="164"/>
      <c r="AT221" s="159" t="s">
        <v>148</v>
      </c>
      <c r="AU221" s="159" t="s">
        <v>86</v>
      </c>
      <c r="AV221" s="13" t="s">
        <v>86</v>
      </c>
      <c r="AW221" s="13" t="s">
        <v>36</v>
      </c>
      <c r="AX221" s="13" t="s">
        <v>77</v>
      </c>
      <c r="AY221" s="159" t="s">
        <v>133</v>
      </c>
    </row>
    <row r="222" spans="2:65" s="14" customFormat="1" ht="12">
      <c r="B222" s="165"/>
      <c r="D222" s="145" t="s">
        <v>148</v>
      </c>
      <c r="E222" s="166" t="s">
        <v>19</v>
      </c>
      <c r="F222" s="167" t="s">
        <v>214</v>
      </c>
      <c r="H222" s="168">
        <v>75.349999999999994</v>
      </c>
      <c r="I222" s="169"/>
      <c r="L222" s="165"/>
      <c r="M222" s="170"/>
      <c r="T222" s="171"/>
      <c r="AT222" s="166" t="s">
        <v>148</v>
      </c>
      <c r="AU222" s="166" t="s">
        <v>86</v>
      </c>
      <c r="AV222" s="14" t="s">
        <v>157</v>
      </c>
      <c r="AW222" s="14" t="s">
        <v>36</v>
      </c>
      <c r="AX222" s="14" t="s">
        <v>77</v>
      </c>
      <c r="AY222" s="166" t="s">
        <v>133</v>
      </c>
    </row>
    <row r="223" spans="2:65" s="12" customFormat="1" ht="24">
      <c r="B223" s="152"/>
      <c r="D223" s="145" t="s">
        <v>148</v>
      </c>
      <c r="E223" s="153" t="s">
        <v>19</v>
      </c>
      <c r="F223" s="154" t="s">
        <v>312</v>
      </c>
      <c r="H223" s="153" t="s">
        <v>19</v>
      </c>
      <c r="I223" s="155"/>
      <c r="L223" s="152"/>
      <c r="M223" s="156"/>
      <c r="T223" s="157"/>
      <c r="AT223" s="153" t="s">
        <v>148</v>
      </c>
      <c r="AU223" s="153" t="s">
        <v>86</v>
      </c>
      <c r="AV223" s="12" t="s">
        <v>84</v>
      </c>
      <c r="AW223" s="12" t="s">
        <v>36</v>
      </c>
      <c r="AX223" s="12" t="s">
        <v>77</v>
      </c>
      <c r="AY223" s="153" t="s">
        <v>133</v>
      </c>
    </row>
    <row r="224" spans="2:65" s="13" customFormat="1" ht="12">
      <c r="B224" s="158"/>
      <c r="D224" s="145" t="s">
        <v>148</v>
      </c>
      <c r="E224" s="159" t="s">
        <v>19</v>
      </c>
      <c r="F224" s="160" t="s">
        <v>313</v>
      </c>
      <c r="H224" s="161">
        <v>7.64</v>
      </c>
      <c r="I224" s="162"/>
      <c r="L224" s="158"/>
      <c r="M224" s="163"/>
      <c r="T224" s="164"/>
      <c r="AT224" s="159" t="s">
        <v>148</v>
      </c>
      <c r="AU224" s="159" t="s">
        <v>86</v>
      </c>
      <c r="AV224" s="13" t="s">
        <v>86</v>
      </c>
      <c r="AW224" s="13" t="s">
        <v>36</v>
      </c>
      <c r="AX224" s="13" t="s">
        <v>77</v>
      </c>
      <c r="AY224" s="159" t="s">
        <v>133</v>
      </c>
    </row>
    <row r="225" spans="2:65" s="15" customFormat="1" ht="12">
      <c r="B225" s="172"/>
      <c r="D225" s="145" t="s">
        <v>148</v>
      </c>
      <c r="E225" s="173" t="s">
        <v>19</v>
      </c>
      <c r="F225" s="174" t="s">
        <v>221</v>
      </c>
      <c r="H225" s="175">
        <v>82.99</v>
      </c>
      <c r="I225" s="176"/>
      <c r="L225" s="172"/>
      <c r="M225" s="177"/>
      <c r="T225" s="178"/>
      <c r="AT225" s="173" t="s">
        <v>148</v>
      </c>
      <c r="AU225" s="173" t="s">
        <v>86</v>
      </c>
      <c r="AV225" s="15" t="s">
        <v>140</v>
      </c>
      <c r="AW225" s="15" t="s">
        <v>36</v>
      </c>
      <c r="AX225" s="15" t="s">
        <v>84</v>
      </c>
      <c r="AY225" s="173" t="s">
        <v>133</v>
      </c>
    </row>
    <row r="226" spans="2:65" s="1" customFormat="1" ht="16.5" customHeight="1">
      <c r="B226" s="33"/>
      <c r="C226" s="179" t="s">
        <v>314</v>
      </c>
      <c r="D226" s="179" t="s">
        <v>257</v>
      </c>
      <c r="E226" s="180" t="s">
        <v>315</v>
      </c>
      <c r="F226" s="181" t="s">
        <v>316</v>
      </c>
      <c r="G226" s="182" t="s">
        <v>292</v>
      </c>
      <c r="H226" s="183">
        <v>79.117999999999995</v>
      </c>
      <c r="I226" s="184"/>
      <c r="J226" s="185">
        <f>ROUND(I226*H226,2)</f>
        <v>0</v>
      </c>
      <c r="K226" s="181" t="s">
        <v>139</v>
      </c>
      <c r="L226" s="186"/>
      <c r="M226" s="187" t="s">
        <v>19</v>
      </c>
      <c r="N226" s="188" t="s">
        <v>48</v>
      </c>
      <c r="P226" s="141">
        <f>O226*H226</f>
        <v>0</v>
      </c>
      <c r="Q226" s="141">
        <v>0.125</v>
      </c>
      <c r="R226" s="141">
        <f>Q226*H226</f>
        <v>9.8897499999999994</v>
      </c>
      <c r="S226" s="141">
        <v>0</v>
      </c>
      <c r="T226" s="142">
        <f>S226*H226</f>
        <v>0</v>
      </c>
      <c r="AR226" s="143" t="s">
        <v>192</v>
      </c>
      <c r="AT226" s="143" t="s">
        <v>257</v>
      </c>
      <c r="AU226" s="143" t="s">
        <v>86</v>
      </c>
      <c r="AY226" s="18" t="s">
        <v>133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84</v>
      </c>
      <c r="BK226" s="144">
        <f>ROUND(I226*H226,2)</f>
        <v>0</v>
      </c>
      <c r="BL226" s="18" t="s">
        <v>140</v>
      </c>
      <c r="BM226" s="143" t="s">
        <v>317</v>
      </c>
    </row>
    <row r="227" spans="2:65" s="1" customFormat="1" ht="12">
      <c r="B227" s="33"/>
      <c r="D227" s="145" t="s">
        <v>142</v>
      </c>
      <c r="F227" s="146" t="s">
        <v>316</v>
      </c>
      <c r="I227" s="147"/>
      <c r="L227" s="33"/>
      <c r="M227" s="148"/>
      <c r="T227" s="54"/>
      <c r="AT227" s="18" t="s">
        <v>142</v>
      </c>
      <c r="AU227" s="18" t="s">
        <v>86</v>
      </c>
    </row>
    <row r="228" spans="2:65" s="12" customFormat="1" ht="12">
      <c r="B228" s="152"/>
      <c r="D228" s="145" t="s">
        <v>148</v>
      </c>
      <c r="E228" s="153" t="s">
        <v>19</v>
      </c>
      <c r="F228" s="154" t="s">
        <v>308</v>
      </c>
      <c r="H228" s="153" t="s">
        <v>19</v>
      </c>
      <c r="I228" s="155"/>
      <c r="L228" s="152"/>
      <c r="M228" s="156"/>
      <c r="T228" s="157"/>
      <c r="AT228" s="153" t="s">
        <v>148</v>
      </c>
      <c r="AU228" s="153" t="s">
        <v>86</v>
      </c>
      <c r="AV228" s="12" t="s">
        <v>84</v>
      </c>
      <c r="AW228" s="12" t="s">
        <v>36</v>
      </c>
      <c r="AX228" s="12" t="s">
        <v>77</v>
      </c>
      <c r="AY228" s="153" t="s">
        <v>133</v>
      </c>
    </row>
    <row r="229" spans="2:65" s="13" customFormat="1" ht="12">
      <c r="B229" s="158"/>
      <c r="D229" s="145" t="s">
        <v>148</v>
      </c>
      <c r="E229" s="159" t="s">
        <v>19</v>
      </c>
      <c r="F229" s="160" t="s">
        <v>309</v>
      </c>
      <c r="H229" s="161">
        <v>54.71</v>
      </c>
      <c r="I229" s="162"/>
      <c r="L229" s="158"/>
      <c r="M229" s="163"/>
      <c r="T229" s="164"/>
      <c r="AT229" s="159" t="s">
        <v>148</v>
      </c>
      <c r="AU229" s="159" t="s">
        <v>86</v>
      </c>
      <c r="AV229" s="13" t="s">
        <v>86</v>
      </c>
      <c r="AW229" s="13" t="s">
        <v>36</v>
      </c>
      <c r="AX229" s="13" t="s">
        <v>77</v>
      </c>
      <c r="AY229" s="159" t="s">
        <v>133</v>
      </c>
    </row>
    <row r="230" spans="2:65" s="12" customFormat="1" ht="24">
      <c r="B230" s="152"/>
      <c r="D230" s="145" t="s">
        <v>148</v>
      </c>
      <c r="E230" s="153" t="s">
        <v>19</v>
      </c>
      <c r="F230" s="154" t="s">
        <v>310</v>
      </c>
      <c r="H230" s="153" t="s">
        <v>19</v>
      </c>
      <c r="I230" s="155"/>
      <c r="L230" s="152"/>
      <c r="M230" s="156"/>
      <c r="T230" s="157"/>
      <c r="AT230" s="153" t="s">
        <v>148</v>
      </c>
      <c r="AU230" s="153" t="s">
        <v>86</v>
      </c>
      <c r="AV230" s="12" t="s">
        <v>84</v>
      </c>
      <c r="AW230" s="12" t="s">
        <v>36</v>
      </c>
      <c r="AX230" s="12" t="s">
        <v>77</v>
      </c>
      <c r="AY230" s="153" t="s">
        <v>133</v>
      </c>
    </row>
    <row r="231" spans="2:65" s="13" customFormat="1" ht="12">
      <c r="B231" s="158"/>
      <c r="D231" s="145" t="s">
        <v>148</v>
      </c>
      <c r="E231" s="159" t="s">
        <v>19</v>
      </c>
      <c r="F231" s="160" t="s">
        <v>311</v>
      </c>
      <c r="H231" s="161">
        <v>20.64</v>
      </c>
      <c r="I231" s="162"/>
      <c r="L231" s="158"/>
      <c r="M231" s="163"/>
      <c r="T231" s="164"/>
      <c r="AT231" s="159" t="s">
        <v>148</v>
      </c>
      <c r="AU231" s="159" t="s">
        <v>86</v>
      </c>
      <c r="AV231" s="13" t="s">
        <v>86</v>
      </c>
      <c r="AW231" s="13" t="s">
        <v>36</v>
      </c>
      <c r="AX231" s="13" t="s">
        <v>77</v>
      </c>
      <c r="AY231" s="159" t="s">
        <v>133</v>
      </c>
    </row>
    <row r="232" spans="2:65" s="15" customFormat="1" ht="12">
      <c r="B232" s="172"/>
      <c r="D232" s="145" t="s">
        <v>148</v>
      </c>
      <c r="E232" s="173" t="s">
        <v>19</v>
      </c>
      <c r="F232" s="174" t="s">
        <v>221</v>
      </c>
      <c r="H232" s="175">
        <v>75.349999999999994</v>
      </c>
      <c r="I232" s="176"/>
      <c r="L232" s="172"/>
      <c r="M232" s="177"/>
      <c r="T232" s="178"/>
      <c r="AT232" s="173" t="s">
        <v>148</v>
      </c>
      <c r="AU232" s="173" t="s">
        <v>86</v>
      </c>
      <c r="AV232" s="15" t="s">
        <v>140</v>
      </c>
      <c r="AW232" s="15" t="s">
        <v>36</v>
      </c>
      <c r="AX232" s="15" t="s">
        <v>84</v>
      </c>
      <c r="AY232" s="173" t="s">
        <v>133</v>
      </c>
    </row>
    <row r="233" spans="2:65" s="13" customFormat="1" ht="12">
      <c r="B233" s="158"/>
      <c r="D233" s="145" t="s">
        <v>148</v>
      </c>
      <c r="F233" s="160" t="s">
        <v>318</v>
      </c>
      <c r="H233" s="161">
        <v>79.117999999999995</v>
      </c>
      <c r="I233" s="162"/>
      <c r="L233" s="158"/>
      <c r="M233" s="163"/>
      <c r="T233" s="164"/>
      <c r="AT233" s="159" t="s">
        <v>148</v>
      </c>
      <c r="AU233" s="159" t="s">
        <v>86</v>
      </c>
      <c r="AV233" s="13" t="s">
        <v>86</v>
      </c>
      <c r="AW233" s="13" t="s">
        <v>4</v>
      </c>
      <c r="AX233" s="13" t="s">
        <v>84</v>
      </c>
      <c r="AY233" s="159" t="s">
        <v>133</v>
      </c>
    </row>
    <row r="234" spans="2:65" s="1" customFormat="1" ht="24.25" customHeight="1">
      <c r="B234" s="33"/>
      <c r="C234" s="179" t="s">
        <v>319</v>
      </c>
      <c r="D234" s="179" t="s">
        <v>257</v>
      </c>
      <c r="E234" s="180" t="s">
        <v>320</v>
      </c>
      <c r="F234" s="181" t="s">
        <v>321</v>
      </c>
      <c r="G234" s="182" t="s">
        <v>292</v>
      </c>
      <c r="H234" s="183">
        <v>8.0220000000000002</v>
      </c>
      <c r="I234" s="184"/>
      <c r="J234" s="185">
        <f>ROUND(I234*H234,2)</f>
        <v>0</v>
      </c>
      <c r="K234" s="181" t="s">
        <v>19</v>
      </c>
      <c r="L234" s="186"/>
      <c r="M234" s="187" t="s">
        <v>19</v>
      </c>
      <c r="N234" s="188" t="s">
        <v>48</v>
      </c>
      <c r="P234" s="141">
        <f>O234*H234</f>
        <v>0</v>
      </c>
      <c r="Q234" s="141">
        <v>0.125</v>
      </c>
      <c r="R234" s="141">
        <f>Q234*H234</f>
        <v>1.00275</v>
      </c>
      <c r="S234" s="141">
        <v>0</v>
      </c>
      <c r="T234" s="142">
        <f>S234*H234</f>
        <v>0</v>
      </c>
      <c r="AR234" s="143" t="s">
        <v>192</v>
      </c>
      <c r="AT234" s="143" t="s">
        <v>257</v>
      </c>
      <c r="AU234" s="143" t="s">
        <v>86</v>
      </c>
      <c r="AY234" s="18" t="s">
        <v>133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84</v>
      </c>
      <c r="BK234" s="144">
        <f>ROUND(I234*H234,2)</f>
        <v>0</v>
      </c>
      <c r="BL234" s="18" t="s">
        <v>140</v>
      </c>
      <c r="BM234" s="143" t="s">
        <v>322</v>
      </c>
    </row>
    <row r="235" spans="2:65" s="1" customFormat="1" ht="12">
      <c r="B235" s="33"/>
      <c r="D235" s="145" t="s">
        <v>142</v>
      </c>
      <c r="F235" s="146" t="s">
        <v>316</v>
      </c>
      <c r="I235" s="147"/>
      <c r="L235" s="33"/>
      <c r="M235" s="148"/>
      <c r="T235" s="54"/>
      <c r="AT235" s="18" t="s">
        <v>142</v>
      </c>
      <c r="AU235" s="18" t="s">
        <v>86</v>
      </c>
    </row>
    <row r="236" spans="2:65" s="13" customFormat="1" ht="12">
      <c r="B236" s="158"/>
      <c r="D236" s="145" t="s">
        <v>148</v>
      </c>
      <c r="F236" s="160" t="s">
        <v>323</v>
      </c>
      <c r="H236" s="161">
        <v>8.0220000000000002</v>
      </c>
      <c r="I236" s="162"/>
      <c r="L236" s="158"/>
      <c r="M236" s="163"/>
      <c r="T236" s="164"/>
      <c r="AT236" s="159" t="s">
        <v>148</v>
      </c>
      <c r="AU236" s="159" t="s">
        <v>86</v>
      </c>
      <c r="AV236" s="13" t="s">
        <v>86</v>
      </c>
      <c r="AW236" s="13" t="s">
        <v>4</v>
      </c>
      <c r="AX236" s="13" t="s">
        <v>84</v>
      </c>
      <c r="AY236" s="159" t="s">
        <v>133</v>
      </c>
    </row>
    <row r="237" spans="2:65" s="1" customFormat="1" ht="24.25" customHeight="1">
      <c r="B237" s="33"/>
      <c r="C237" s="132" t="s">
        <v>324</v>
      </c>
      <c r="D237" s="132" t="s">
        <v>135</v>
      </c>
      <c r="E237" s="133" t="s">
        <v>325</v>
      </c>
      <c r="F237" s="134" t="s">
        <v>326</v>
      </c>
      <c r="G237" s="135" t="s">
        <v>292</v>
      </c>
      <c r="H237" s="136">
        <v>41.5</v>
      </c>
      <c r="I237" s="137"/>
      <c r="J237" s="138">
        <f>ROUND(I237*H237,2)</f>
        <v>0</v>
      </c>
      <c r="K237" s="134" t="s">
        <v>139</v>
      </c>
      <c r="L237" s="33"/>
      <c r="M237" s="139" t="s">
        <v>19</v>
      </c>
      <c r="N237" s="140" t="s">
        <v>48</v>
      </c>
      <c r="P237" s="141">
        <f>O237*H237</f>
        <v>0</v>
      </c>
      <c r="Q237" s="141">
        <v>0.34612999999999999</v>
      </c>
      <c r="R237" s="141">
        <f>Q237*H237</f>
        <v>14.364395</v>
      </c>
      <c r="S237" s="141">
        <v>0</v>
      </c>
      <c r="T237" s="142">
        <f>S237*H237</f>
        <v>0</v>
      </c>
      <c r="AR237" s="143" t="s">
        <v>140</v>
      </c>
      <c r="AT237" s="143" t="s">
        <v>135</v>
      </c>
      <c r="AU237" s="143" t="s">
        <v>86</v>
      </c>
      <c r="AY237" s="18" t="s">
        <v>133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84</v>
      </c>
      <c r="BK237" s="144">
        <f>ROUND(I237*H237,2)</f>
        <v>0</v>
      </c>
      <c r="BL237" s="18" t="s">
        <v>140</v>
      </c>
      <c r="BM237" s="143" t="s">
        <v>327</v>
      </c>
    </row>
    <row r="238" spans="2:65" s="1" customFormat="1" ht="36">
      <c r="B238" s="33"/>
      <c r="D238" s="145" t="s">
        <v>142</v>
      </c>
      <c r="F238" s="146" t="s">
        <v>328</v>
      </c>
      <c r="I238" s="147"/>
      <c r="L238" s="33"/>
      <c r="M238" s="148"/>
      <c r="T238" s="54"/>
      <c r="AT238" s="18" t="s">
        <v>142</v>
      </c>
      <c r="AU238" s="18" t="s">
        <v>86</v>
      </c>
    </row>
    <row r="239" spans="2:65" s="1" customFormat="1" ht="11">
      <c r="B239" s="33"/>
      <c r="D239" s="149" t="s">
        <v>144</v>
      </c>
      <c r="F239" s="150" t="s">
        <v>329</v>
      </c>
      <c r="I239" s="147"/>
      <c r="L239" s="33"/>
      <c r="M239" s="148"/>
      <c r="T239" s="54"/>
      <c r="AT239" s="18" t="s">
        <v>144</v>
      </c>
      <c r="AU239" s="18" t="s">
        <v>86</v>
      </c>
    </row>
    <row r="240" spans="2:65" s="12" customFormat="1" ht="12">
      <c r="B240" s="152"/>
      <c r="D240" s="145" t="s">
        <v>148</v>
      </c>
      <c r="E240" s="153" t="s">
        <v>19</v>
      </c>
      <c r="F240" s="154" t="s">
        <v>330</v>
      </c>
      <c r="H240" s="153" t="s">
        <v>19</v>
      </c>
      <c r="I240" s="155"/>
      <c r="L240" s="152"/>
      <c r="M240" s="156"/>
      <c r="T240" s="157"/>
      <c r="AT240" s="153" t="s">
        <v>148</v>
      </c>
      <c r="AU240" s="153" t="s">
        <v>86</v>
      </c>
      <c r="AV240" s="12" t="s">
        <v>84</v>
      </c>
      <c r="AW240" s="12" t="s">
        <v>36</v>
      </c>
      <c r="AX240" s="12" t="s">
        <v>77</v>
      </c>
      <c r="AY240" s="153" t="s">
        <v>133</v>
      </c>
    </row>
    <row r="241" spans="2:65" s="13" customFormat="1" ht="12">
      <c r="B241" s="158"/>
      <c r="D241" s="145" t="s">
        <v>148</v>
      </c>
      <c r="E241" s="159" t="s">
        <v>19</v>
      </c>
      <c r="F241" s="160" t="s">
        <v>331</v>
      </c>
      <c r="H241" s="161">
        <v>36</v>
      </c>
      <c r="I241" s="162"/>
      <c r="L241" s="158"/>
      <c r="M241" s="163"/>
      <c r="T241" s="164"/>
      <c r="AT241" s="159" t="s">
        <v>148</v>
      </c>
      <c r="AU241" s="159" t="s">
        <v>86</v>
      </c>
      <c r="AV241" s="13" t="s">
        <v>86</v>
      </c>
      <c r="AW241" s="13" t="s">
        <v>36</v>
      </c>
      <c r="AX241" s="13" t="s">
        <v>77</v>
      </c>
      <c r="AY241" s="159" t="s">
        <v>133</v>
      </c>
    </row>
    <row r="242" spans="2:65" s="12" customFormat="1" ht="12">
      <c r="B242" s="152"/>
      <c r="D242" s="145" t="s">
        <v>148</v>
      </c>
      <c r="E242" s="153" t="s">
        <v>19</v>
      </c>
      <c r="F242" s="154" t="s">
        <v>332</v>
      </c>
      <c r="H242" s="153" t="s">
        <v>19</v>
      </c>
      <c r="I242" s="155"/>
      <c r="L242" s="152"/>
      <c r="M242" s="156"/>
      <c r="T242" s="157"/>
      <c r="AT242" s="153" t="s">
        <v>148</v>
      </c>
      <c r="AU242" s="153" t="s">
        <v>86</v>
      </c>
      <c r="AV242" s="12" t="s">
        <v>84</v>
      </c>
      <c r="AW242" s="12" t="s">
        <v>36</v>
      </c>
      <c r="AX242" s="12" t="s">
        <v>77</v>
      </c>
      <c r="AY242" s="153" t="s">
        <v>133</v>
      </c>
    </row>
    <row r="243" spans="2:65" s="13" customFormat="1" ht="12">
      <c r="B243" s="158"/>
      <c r="D243" s="145" t="s">
        <v>148</v>
      </c>
      <c r="E243" s="159" t="s">
        <v>19</v>
      </c>
      <c r="F243" s="160" t="s">
        <v>333</v>
      </c>
      <c r="H243" s="161">
        <v>5.5</v>
      </c>
      <c r="I243" s="162"/>
      <c r="L243" s="158"/>
      <c r="M243" s="163"/>
      <c r="T243" s="164"/>
      <c r="AT243" s="159" t="s">
        <v>148</v>
      </c>
      <c r="AU243" s="159" t="s">
        <v>86</v>
      </c>
      <c r="AV243" s="13" t="s">
        <v>86</v>
      </c>
      <c r="AW243" s="13" t="s">
        <v>36</v>
      </c>
      <c r="AX243" s="13" t="s">
        <v>77</v>
      </c>
      <c r="AY243" s="159" t="s">
        <v>133</v>
      </c>
    </row>
    <row r="244" spans="2:65" s="15" customFormat="1" ht="12">
      <c r="B244" s="172"/>
      <c r="D244" s="145" t="s">
        <v>148</v>
      </c>
      <c r="E244" s="173" t="s">
        <v>19</v>
      </c>
      <c r="F244" s="174" t="s">
        <v>221</v>
      </c>
      <c r="H244" s="175">
        <v>41.5</v>
      </c>
      <c r="I244" s="176"/>
      <c r="L244" s="172"/>
      <c r="M244" s="177"/>
      <c r="T244" s="178"/>
      <c r="AT244" s="173" t="s">
        <v>148</v>
      </c>
      <c r="AU244" s="173" t="s">
        <v>86</v>
      </c>
      <c r="AV244" s="15" t="s">
        <v>140</v>
      </c>
      <c r="AW244" s="15" t="s">
        <v>36</v>
      </c>
      <c r="AX244" s="15" t="s">
        <v>84</v>
      </c>
      <c r="AY244" s="173" t="s">
        <v>133</v>
      </c>
    </row>
    <row r="245" spans="2:65" s="1" customFormat="1" ht="16.5" customHeight="1">
      <c r="B245" s="33"/>
      <c r="C245" s="179" t="s">
        <v>334</v>
      </c>
      <c r="D245" s="179" t="s">
        <v>257</v>
      </c>
      <c r="E245" s="180" t="s">
        <v>335</v>
      </c>
      <c r="F245" s="181" t="s">
        <v>330</v>
      </c>
      <c r="G245" s="182" t="s">
        <v>292</v>
      </c>
      <c r="H245" s="183">
        <v>39.6</v>
      </c>
      <c r="I245" s="184"/>
      <c r="J245" s="185">
        <f>ROUND(I245*H245,2)</f>
        <v>0</v>
      </c>
      <c r="K245" s="181" t="s">
        <v>19</v>
      </c>
      <c r="L245" s="186"/>
      <c r="M245" s="187" t="s">
        <v>19</v>
      </c>
      <c r="N245" s="188" t="s">
        <v>48</v>
      </c>
      <c r="P245" s="141">
        <f>O245*H245</f>
        <v>0</v>
      </c>
      <c r="Q245" s="141">
        <v>0.3</v>
      </c>
      <c r="R245" s="141">
        <f>Q245*H245</f>
        <v>11.88</v>
      </c>
      <c r="S245" s="141">
        <v>0</v>
      </c>
      <c r="T245" s="142">
        <f>S245*H245</f>
        <v>0</v>
      </c>
      <c r="AR245" s="143" t="s">
        <v>192</v>
      </c>
      <c r="AT245" s="143" t="s">
        <v>257</v>
      </c>
      <c r="AU245" s="143" t="s">
        <v>86</v>
      </c>
      <c r="AY245" s="18" t="s">
        <v>133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84</v>
      </c>
      <c r="BK245" s="144">
        <f>ROUND(I245*H245,2)</f>
        <v>0</v>
      </c>
      <c r="BL245" s="18" t="s">
        <v>140</v>
      </c>
      <c r="BM245" s="143" t="s">
        <v>336</v>
      </c>
    </row>
    <row r="246" spans="2:65" s="1" customFormat="1" ht="12">
      <c r="B246" s="33"/>
      <c r="D246" s="145" t="s">
        <v>142</v>
      </c>
      <c r="F246" s="146" t="s">
        <v>330</v>
      </c>
      <c r="I246" s="147"/>
      <c r="L246" s="33"/>
      <c r="M246" s="148"/>
      <c r="T246" s="54"/>
      <c r="AT246" s="18" t="s">
        <v>142</v>
      </c>
      <c r="AU246" s="18" t="s">
        <v>86</v>
      </c>
    </row>
    <row r="247" spans="2:65" s="13" customFormat="1" ht="12">
      <c r="B247" s="158"/>
      <c r="D247" s="145" t="s">
        <v>148</v>
      </c>
      <c r="F247" s="160" t="s">
        <v>337</v>
      </c>
      <c r="H247" s="161">
        <v>39.6</v>
      </c>
      <c r="I247" s="162"/>
      <c r="L247" s="158"/>
      <c r="M247" s="163"/>
      <c r="T247" s="164"/>
      <c r="AT247" s="159" t="s">
        <v>148</v>
      </c>
      <c r="AU247" s="159" t="s">
        <v>86</v>
      </c>
      <c r="AV247" s="13" t="s">
        <v>86</v>
      </c>
      <c r="AW247" s="13" t="s">
        <v>4</v>
      </c>
      <c r="AX247" s="13" t="s">
        <v>84</v>
      </c>
      <c r="AY247" s="159" t="s">
        <v>133</v>
      </c>
    </row>
    <row r="248" spans="2:65" s="1" customFormat="1" ht="16.5" customHeight="1">
      <c r="B248" s="33"/>
      <c r="C248" s="179" t="s">
        <v>338</v>
      </c>
      <c r="D248" s="179" t="s">
        <v>257</v>
      </c>
      <c r="E248" s="180" t="s">
        <v>339</v>
      </c>
      <c r="F248" s="181" t="s">
        <v>332</v>
      </c>
      <c r="G248" s="182" t="s">
        <v>292</v>
      </c>
      <c r="H248" s="183">
        <v>6.05</v>
      </c>
      <c r="I248" s="184"/>
      <c r="J248" s="185">
        <f>ROUND(I248*H248,2)</f>
        <v>0</v>
      </c>
      <c r="K248" s="181" t="s">
        <v>19</v>
      </c>
      <c r="L248" s="186"/>
      <c r="M248" s="187" t="s">
        <v>19</v>
      </c>
      <c r="N248" s="188" t="s">
        <v>48</v>
      </c>
      <c r="P248" s="141">
        <f>O248*H248</f>
        <v>0</v>
      </c>
      <c r="Q248" s="141">
        <v>0.3</v>
      </c>
      <c r="R248" s="141">
        <f>Q248*H248</f>
        <v>1.8149999999999999</v>
      </c>
      <c r="S248" s="141">
        <v>0</v>
      </c>
      <c r="T248" s="142">
        <f>S248*H248</f>
        <v>0</v>
      </c>
      <c r="AR248" s="143" t="s">
        <v>192</v>
      </c>
      <c r="AT248" s="143" t="s">
        <v>257</v>
      </c>
      <c r="AU248" s="143" t="s">
        <v>86</v>
      </c>
      <c r="AY248" s="18" t="s">
        <v>133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84</v>
      </c>
      <c r="BK248" s="144">
        <f>ROUND(I248*H248,2)</f>
        <v>0</v>
      </c>
      <c r="BL248" s="18" t="s">
        <v>140</v>
      </c>
      <c r="BM248" s="143" t="s">
        <v>340</v>
      </c>
    </row>
    <row r="249" spans="2:65" s="1" customFormat="1" ht="12">
      <c r="B249" s="33"/>
      <c r="D249" s="145" t="s">
        <v>142</v>
      </c>
      <c r="F249" s="146" t="s">
        <v>332</v>
      </c>
      <c r="I249" s="147"/>
      <c r="L249" s="33"/>
      <c r="M249" s="148"/>
      <c r="T249" s="54"/>
      <c r="AT249" s="18" t="s">
        <v>142</v>
      </c>
      <c r="AU249" s="18" t="s">
        <v>86</v>
      </c>
    </row>
    <row r="250" spans="2:65" s="13" customFormat="1" ht="12">
      <c r="B250" s="158"/>
      <c r="D250" s="145" t="s">
        <v>148</v>
      </c>
      <c r="F250" s="160" t="s">
        <v>341</v>
      </c>
      <c r="H250" s="161">
        <v>6.05</v>
      </c>
      <c r="I250" s="162"/>
      <c r="L250" s="158"/>
      <c r="M250" s="163"/>
      <c r="T250" s="164"/>
      <c r="AT250" s="159" t="s">
        <v>148</v>
      </c>
      <c r="AU250" s="159" t="s">
        <v>86</v>
      </c>
      <c r="AV250" s="13" t="s">
        <v>86</v>
      </c>
      <c r="AW250" s="13" t="s">
        <v>4</v>
      </c>
      <c r="AX250" s="13" t="s">
        <v>84</v>
      </c>
      <c r="AY250" s="159" t="s">
        <v>133</v>
      </c>
    </row>
    <row r="251" spans="2:65" s="1" customFormat="1" ht="24.25" customHeight="1">
      <c r="B251" s="33"/>
      <c r="C251" s="132" t="s">
        <v>342</v>
      </c>
      <c r="D251" s="132" t="s">
        <v>135</v>
      </c>
      <c r="E251" s="133" t="s">
        <v>343</v>
      </c>
      <c r="F251" s="134" t="s">
        <v>344</v>
      </c>
      <c r="G251" s="135" t="s">
        <v>160</v>
      </c>
      <c r="H251" s="136">
        <v>15.784000000000001</v>
      </c>
      <c r="I251" s="137"/>
      <c r="J251" s="138">
        <f>ROUND(I251*H251,2)</f>
        <v>0</v>
      </c>
      <c r="K251" s="134" t="s">
        <v>139</v>
      </c>
      <c r="L251" s="33"/>
      <c r="M251" s="139" t="s">
        <v>19</v>
      </c>
      <c r="N251" s="140" t="s">
        <v>48</v>
      </c>
      <c r="P251" s="141">
        <f>O251*H251</f>
        <v>0</v>
      </c>
      <c r="Q251" s="141">
        <v>2.2563399999999998</v>
      </c>
      <c r="R251" s="141">
        <f>Q251*H251</f>
        <v>35.614070559999995</v>
      </c>
      <c r="S251" s="141">
        <v>0</v>
      </c>
      <c r="T251" s="142">
        <f>S251*H251</f>
        <v>0</v>
      </c>
      <c r="AR251" s="143" t="s">
        <v>140</v>
      </c>
      <c r="AT251" s="143" t="s">
        <v>135</v>
      </c>
      <c r="AU251" s="143" t="s">
        <v>86</v>
      </c>
      <c r="AY251" s="18" t="s">
        <v>133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8" t="s">
        <v>84</v>
      </c>
      <c r="BK251" s="144">
        <f>ROUND(I251*H251,2)</f>
        <v>0</v>
      </c>
      <c r="BL251" s="18" t="s">
        <v>140</v>
      </c>
      <c r="BM251" s="143" t="s">
        <v>345</v>
      </c>
    </row>
    <row r="252" spans="2:65" s="1" customFormat="1" ht="24">
      <c r="B252" s="33"/>
      <c r="D252" s="145" t="s">
        <v>142</v>
      </c>
      <c r="F252" s="146" t="s">
        <v>346</v>
      </c>
      <c r="I252" s="147"/>
      <c r="L252" s="33"/>
      <c r="M252" s="148"/>
      <c r="T252" s="54"/>
      <c r="AT252" s="18" t="s">
        <v>142</v>
      </c>
      <c r="AU252" s="18" t="s">
        <v>86</v>
      </c>
    </row>
    <row r="253" spans="2:65" s="1" customFormat="1" ht="11">
      <c r="B253" s="33"/>
      <c r="D253" s="149" t="s">
        <v>144</v>
      </c>
      <c r="F253" s="150" t="s">
        <v>347</v>
      </c>
      <c r="I253" s="147"/>
      <c r="L253" s="33"/>
      <c r="M253" s="148"/>
      <c r="T253" s="54"/>
      <c r="AT253" s="18" t="s">
        <v>144</v>
      </c>
      <c r="AU253" s="18" t="s">
        <v>86</v>
      </c>
    </row>
    <row r="254" spans="2:65" s="13" customFormat="1" ht="12">
      <c r="B254" s="158"/>
      <c r="D254" s="145" t="s">
        <v>148</v>
      </c>
      <c r="E254" s="159" t="s">
        <v>19</v>
      </c>
      <c r="F254" s="160" t="s">
        <v>348</v>
      </c>
      <c r="H254" s="161">
        <v>5.8250000000000002</v>
      </c>
      <c r="I254" s="162"/>
      <c r="L254" s="158"/>
      <c r="M254" s="163"/>
      <c r="T254" s="164"/>
      <c r="AT254" s="159" t="s">
        <v>148</v>
      </c>
      <c r="AU254" s="159" t="s">
        <v>86</v>
      </c>
      <c r="AV254" s="13" t="s">
        <v>86</v>
      </c>
      <c r="AW254" s="13" t="s">
        <v>36</v>
      </c>
      <c r="AX254" s="13" t="s">
        <v>77</v>
      </c>
      <c r="AY254" s="159" t="s">
        <v>133</v>
      </c>
    </row>
    <row r="255" spans="2:65" s="13" customFormat="1" ht="12">
      <c r="B255" s="158"/>
      <c r="D255" s="145" t="s">
        <v>148</v>
      </c>
      <c r="E255" s="159" t="s">
        <v>19</v>
      </c>
      <c r="F255" s="160" t="s">
        <v>349</v>
      </c>
      <c r="H255" s="161">
        <v>5.8090000000000002</v>
      </c>
      <c r="I255" s="162"/>
      <c r="L255" s="158"/>
      <c r="M255" s="163"/>
      <c r="T255" s="164"/>
      <c r="AT255" s="159" t="s">
        <v>148</v>
      </c>
      <c r="AU255" s="159" t="s">
        <v>86</v>
      </c>
      <c r="AV255" s="13" t="s">
        <v>86</v>
      </c>
      <c r="AW255" s="13" t="s">
        <v>36</v>
      </c>
      <c r="AX255" s="13" t="s">
        <v>77</v>
      </c>
      <c r="AY255" s="159" t="s">
        <v>133</v>
      </c>
    </row>
    <row r="256" spans="2:65" s="13" customFormat="1" ht="12">
      <c r="B256" s="158"/>
      <c r="D256" s="145" t="s">
        <v>148</v>
      </c>
      <c r="E256" s="159" t="s">
        <v>19</v>
      </c>
      <c r="F256" s="160" t="s">
        <v>350</v>
      </c>
      <c r="H256" s="161">
        <v>4.1500000000000004</v>
      </c>
      <c r="I256" s="162"/>
      <c r="L256" s="158"/>
      <c r="M256" s="163"/>
      <c r="T256" s="164"/>
      <c r="AT256" s="159" t="s">
        <v>148</v>
      </c>
      <c r="AU256" s="159" t="s">
        <v>86</v>
      </c>
      <c r="AV256" s="13" t="s">
        <v>86</v>
      </c>
      <c r="AW256" s="13" t="s">
        <v>36</v>
      </c>
      <c r="AX256" s="13" t="s">
        <v>77</v>
      </c>
      <c r="AY256" s="159" t="s">
        <v>133</v>
      </c>
    </row>
    <row r="257" spans="2:65" s="15" customFormat="1" ht="12">
      <c r="B257" s="172"/>
      <c r="D257" s="145" t="s">
        <v>148</v>
      </c>
      <c r="E257" s="173" t="s">
        <v>19</v>
      </c>
      <c r="F257" s="174" t="s">
        <v>221</v>
      </c>
      <c r="H257" s="175">
        <v>15.784000000000001</v>
      </c>
      <c r="I257" s="176"/>
      <c r="L257" s="172"/>
      <c r="M257" s="177"/>
      <c r="T257" s="178"/>
      <c r="AT257" s="173" t="s">
        <v>148</v>
      </c>
      <c r="AU257" s="173" t="s">
        <v>86</v>
      </c>
      <c r="AV257" s="15" t="s">
        <v>140</v>
      </c>
      <c r="AW257" s="15" t="s">
        <v>36</v>
      </c>
      <c r="AX257" s="15" t="s">
        <v>84</v>
      </c>
      <c r="AY257" s="173" t="s">
        <v>133</v>
      </c>
    </row>
    <row r="258" spans="2:65" s="1" customFormat="1" ht="33" customHeight="1">
      <c r="B258" s="33"/>
      <c r="C258" s="132" t="s">
        <v>351</v>
      </c>
      <c r="D258" s="132" t="s">
        <v>135</v>
      </c>
      <c r="E258" s="133" t="s">
        <v>352</v>
      </c>
      <c r="F258" s="134" t="s">
        <v>353</v>
      </c>
      <c r="G258" s="135" t="s">
        <v>292</v>
      </c>
      <c r="H258" s="136">
        <v>124.49</v>
      </c>
      <c r="I258" s="137"/>
      <c r="J258" s="138">
        <f>ROUND(I258*H258,2)</f>
        <v>0</v>
      </c>
      <c r="K258" s="134" t="s">
        <v>139</v>
      </c>
      <c r="L258" s="33"/>
      <c r="M258" s="139" t="s">
        <v>19</v>
      </c>
      <c r="N258" s="140" t="s">
        <v>48</v>
      </c>
      <c r="P258" s="141">
        <f>O258*H258</f>
        <v>0</v>
      </c>
      <c r="Q258" s="141">
        <v>6.0999999999999997E-4</v>
      </c>
      <c r="R258" s="141">
        <f>Q258*H258</f>
        <v>7.593889999999999E-2</v>
      </c>
      <c r="S258" s="141">
        <v>0</v>
      </c>
      <c r="T258" s="142">
        <f>S258*H258</f>
        <v>0</v>
      </c>
      <c r="AR258" s="143" t="s">
        <v>140</v>
      </c>
      <c r="AT258" s="143" t="s">
        <v>135</v>
      </c>
      <c r="AU258" s="143" t="s">
        <v>86</v>
      </c>
      <c r="AY258" s="18" t="s">
        <v>133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8" t="s">
        <v>84</v>
      </c>
      <c r="BK258" s="144">
        <f>ROUND(I258*H258,2)</f>
        <v>0</v>
      </c>
      <c r="BL258" s="18" t="s">
        <v>140</v>
      </c>
      <c r="BM258" s="143" t="s">
        <v>354</v>
      </c>
    </row>
    <row r="259" spans="2:65" s="1" customFormat="1" ht="48">
      <c r="B259" s="33"/>
      <c r="D259" s="145" t="s">
        <v>142</v>
      </c>
      <c r="F259" s="146" t="s">
        <v>355</v>
      </c>
      <c r="I259" s="147"/>
      <c r="L259" s="33"/>
      <c r="M259" s="148"/>
      <c r="T259" s="54"/>
      <c r="AT259" s="18" t="s">
        <v>142</v>
      </c>
      <c r="AU259" s="18" t="s">
        <v>86</v>
      </c>
    </row>
    <row r="260" spans="2:65" s="1" customFormat="1" ht="11">
      <c r="B260" s="33"/>
      <c r="D260" s="149" t="s">
        <v>144</v>
      </c>
      <c r="F260" s="150" t="s">
        <v>356</v>
      </c>
      <c r="I260" s="147"/>
      <c r="L260" s="33"/>
      <c r="M260" s="148"/>
      <c r="T260" s="54"/>
      <c r="AT260" s="18" t="s">
        <v>144</v>
      </c>
      <c r="AU260" s="18" t="s">
        <v>86</v>
      </c>
    </row>
    <row r="261" spans="2:65" s="1" customFormat="1" ht="16.5" customHeight="1">
      <c r="B261" s="33"/>
      <c r="C261" s="132" t="s">
        <v>357</v>
      </c>
      <c r="D261" s="132" t="s">
        <v>135</v>
      </c>
      <c r="E261" s="133" t="s">
        <v>358</v>
      </c>
      <c r="F261" s="134" t="s">
        <v>359</v>
      </c>
      <c r="G261" s="135" t="s">
        <v>292</v>
      </c>
      <c r="H261" s="136">
        <v>124.49</v>
      </c>
      <c r="I261" s="137"/>
      <c r="J261" s="138">
        <f>ROUND(I261*H261,2)</f>
        <v>0</v>
      </c>
      <c r="K261" s="134" t="s">
        <v>139</v>
      </c>
      <c r="L261" s="33"/>
      <c r="M261" s="139" t="s">
        <v>19</v>
      </c>
      <c r="N261" s="140" t="s">
        <v>48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140</v>
      </c>
      <c r="AT261" s="143" t="s">
        <v>135</v>
      </c>
      <c r="AU261" s="143" t="s">
        <v>86</v>
      </c>
      <c r="AY261" s="18" t="s">
        <v>133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84</v>
      </c>
      <c r="BK261" s="144">
        <f>ROUND(I261*H261,2)</f>
        <v>0</v>
      </c>
      <c r="BL261" s="18" t="s">
        <v>140</v>
      </c>
      <c r="BM261" s="143" t="s">
        <v>360</v>
      </c>
    </row>
    <row r="262" spans="2:65" s="1" customFormat="1" ht="24">
      <c r="B262" s="33"/>
      <c r="D262" s="145" t="s">
        <v>142</v>
      </c>
      <c r="F262" s="146" t="s">
        <v>361</v>
      </c>
      <c r="I262" s="147"/>
      <c r="L262" s="33"/>
      <c r="M262" s="148"/>
      <c r="T262" s="54"/>
      <c r="AT262" s="18" t="s">
        <v>142</v>
      </c>
      <c r="AU262" s="18" t="s">
        <v>86</v>
      </c>
    </row>
    <row r="263" spans="2:65" s="1" customFormat="1" ht="11">
      <c r="B263" s="33"/>
      <c r="D263" s="149" t="s">
        <v>144</v>
      </c>
      <c r="F263" s="150" t="s">
        <v>362</v>
      </c>
      <c r="I263" s="147"/>
      <c r="L263" s="33"/>
      <c r="M263" s="148"/>
      <c r="T263" s="54"/>
      <c r="AT263" s="18" t="s">
        <v>144</v>
      </c>
      <c r="AU263" s="18" t="s">
        <v>86</v>
      </c>
    </row>
    <row r="264" spans="2:65" s="1" customFormat="1" ht="24.25" customHeight="1">
      <c r="B264" s="33"/>
      <c r="C264" s="132" t="s">
        <v>363</v>
      </c>
      <c r="D264" s="132" t="s">
        <v>135</v>
      </c>
      <c r="E264" s="133" t="s">
        <v>364</v>
      </c>
      <c r="F264" s="134" t="s">
        <v>365</v>
      </c>
      <c r="G264" s="135" t="s">
        <v>292</v>
      </c>
      <c r="H264" s="136">
        <v>124.49</v>
      </c>
      <c r="I264" s="137"/>
      <c r="J264" s="138">
        <f>ROUND(I264*H264,2)</f>
        <v>0</v>
      </c>
      <c r="K264" s="134" t="s">
        <v>139</v>
      </c>
      <c r="L264" s="33"/>
      <c r="M264" s="139" t="s">
        <v>19</v>
      </c>
      <c r="N264" s="140" t="s">
        <v>48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140</v>
      </c>
      <c r="AT264" s="143" t="s">
        <v>135</v>
      </c>
      <c r="AU264" s="143" t="s">
        <v>86</v>
      </c>
      <c r="AY264" s="18" t="s">
        <v>133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8" t="s">
        <v>84</v>
      </c>
      <c r="BK264" s="144">
        <f>ROUND(I264*H264,2)</f>
        <v>0</v>
      </c>
      <c r="BL264" s="18" t="s">
        <v>140</v>
      </c>
      <c r="BM264" s="143" t="s">
        <v>366</v>
      </c>
    </row>
    <row r="265" spans="2:65" s="1" customFormat="1" ht="24">
      <c r="B265" s="33"/>
      <c r="D265" s="145" t="s">
        <v>142</v>
      </c>
      <c r="F265" s="146" t="s">
        <v>367</v>
      </c>
      <c r="I265" s="147"/>
      <c r="L265" s="33"/>
      <c r="M265" s="148"/>
      <c r="T265" s="54"/>
      <c r="AT265" s="18" t="s">
        <v>142</v>
      </c>
      <c r="AU265" s="18" t="s">
        <v>86</v>
      </c>
    </row>
    <row r="266" spans="2:65" s="1" customFormat="1" ht="11">
      <c r="B266" s="33"/>
      <c r="D266" s="149" t="s">
        <v>144</v>
      </c>
      <c r="F266" s="150" t="s">
        <v>368</v>
      </c>
      <c r="I266" s="147"/>
      <c r="L266" s="33"/>
      <c r="M266" s="148"/>
      <c r="T266" s="54"/>
      <c r="AT266" s="18" t="s">
        <v>144</v>
      </c>
      <c r="AU266" s="18" t="s">
        <v>86</v>
      </c>
    </row>
    <row r="267" spans="2:65" s="11" customFormat="1" ht="22.75" customHeight="1">
      <c r="B267" s="120"/>
      <c r="D267" s="121" t="s">
        <v>76</v>
      </c>
      <c r="E267" s="130" t="s">
        <v>369</v>
      </c>
      <c r="F267" s="130" t="s">
        <v>370</v>
      </c>
      <c r="I267" s="123"/>
      <c r="J267" s="131">
        <f>BK267</f>
        <v>0</v>
      </c>
      <c r="L267" s="120"/>
      <c r="M267" s="125"/>
      <c r="P267" s="126">
        <f>SUM(P268:P284)</f>
        <v>0</v>
      </c>
      <c r="R267" s="126">
        <f>SUM(R268:R284)</f>
        <v>0</v>
      </c>
      <c r="T267" s="127">
        <f>SUM(T268:T284)</f>
        <v>0</v>
      </c>
      <c r="AR267" s="121" t="s">
        <v>84</v>
      </c>
      <c r="AT267" s="128" t="s">
        <v>76</v>
      </c>
      <c r="AU267" s="128" t="s">
        <v>84</v>
      </c>
      <c r="AY267" s="121" t="s">
        <v>133</v>
      </c>
      <c r="BK267" s="129">
        <f>SUM(BK268:BK284)</f>
        <v>0</v>
      </c>
    </row>
    <row r="268" spans="2:65" s="1" customFormat="1" ht="21.75" customHeight="1">
      <c r="B268" s="33"/>
      <c r="C268" s="132" t="s">
        <v>371</v>
      </c>
      <c r="D268" s="132" t="s">
        <v>135</v>
      </c>
      <c r="E268" s="133" t="s">
        <v>372</v>
      </c>
      <c r="F268" s="134" t="s">
        <v>373</v>
      </c>
      <c r="G268" s="135" t="s">
        <v>187</v>
      </c>
      <c r="H268" s="136">
        <v>62.868000000000002</v>
      </c>
      <c r="I268" s="137"/>
      <c r="J268" s="138">
        <f>ROUND(I268*H268,2)</f>
        <v>0</v>
      </c>
      <c r="K268" s="134" t="s">
        <v>139</v>
      </c>
      <c r="L268" s="33"/>
      <c r="M268" s="139" t="s">
        <v>19</v>
      </c>
      <c r="N268" s="140" t="s">
        <v>48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140</v>
      </c>
      <c r="AT268" s="143" t="s">
        <v>135</v>
      </c>
      <c r="AU268" s="143" t="s">
        <v>86</v>
      </c>
      <c r="AY268" s="18" t="s">
        <v>133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8" t="s">
        <v>84</v>
      </c>
      <c r="BK268" s="144">
        <f>ROUND(I268*H268,2)</f>
        <v>0</v>
      </c>
      <c r="BL268" s="18" t="s">
        <v>140</v>
      </c>
      <c r="BM268" s="143" t="s">
        <v>374</v>
      </c>
    </row>
    <row r="269" spans="2:65" s="1" customFormat="1" ht="36">
      <c r="B269" s="33"/>
      <c r="D269" s="145" t="s">
        <v>142</v>
      </c>
      <c r="F269" s="146" t="s">
        <v>375</v>
      </c>
      <c r="I269" s="147"/>
      <c r="L269" s="33"/>
      <c r="M269" s="148"/>
      <c r="T269" s="54"/>
      <c r="AT269" s="18" t="s">
        <v>142</v>
      </c>
      <c r="AU269" s="18" t="s">
        <v>86</v>
      </c>
    </row>
    <row r="270" spans="2:65" s="1" customFormat="1" ht="11">
      <c r="B270" s="33"/>
      <c r="D270" s="149" t="s">
        <v>144</v>
      </c>
      <c r="F270" s="150" t="s">
        <v>376</v>
      </c>
      <c r="I270" s="147"/>
      <c r="L270" s="33"/>
      <c r="M270" s="148"/>
      <c r="T270" s="54"/>
      <c r="AT270" s="18" t="s">
        <v>144</v>
      </c>
      <c r="AU270" s="18" t="s">
        <v>86</v>
      </c>
    </row>
    <row r="271" spans="2:65" s="1" customFormat="1" ht="24.25" customHeight="1">
      <c r="B271" s="33"/>
      <c r="C271" s="132" t="s">
        <v>377</v>
      </c>
      <c r="D271" s="132" t="s">
        <v>135</v>
      </c>
      <c r="E271" s="133" t="s">
        <v>378</v>
      </c>
      <c r="F271" s="134" t="s">
        <v>379</v>
      </c>
      <c r="G271" s="135" t="s">
        <v>187</v>
      </c>
      <c r="H271" s="136">
        <v>433.75200000000001</v>
      </c>
      <c r="I271" s="137"/>
      <c r="J271" s="138">
        <f>ROUND(I271*H271,2)</f>
        <v>0</v>
      </c>
      <c r="K271" s="134" t="s">
        <v>139</v>
      </c>
      <c r="L271" s="33"/>
      <c r="M271" s="139" t="s">
        <v>19</v>
      </c>
      <c r="N271" s="140" t="s">
        <v>48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140</v>
      </c>
      <c r="AT271" s="143" t="s">
        <v>135</v>
      </c>
      <c r="AU271" s="143" t="s">
        <v>86</v>
      </c>
      <c r="AY271" s="18" t="s">
        <v>133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84</v>
      </c>
      <c r="BK271" s="144">
        <f>ROUND(I271*H271,2)</f>
        <v>0</v>
      </c>
      <c r="BL271" s="18" t="s">
        <v>140</v>
      </c>
      <c r="BM271" s="143" t="s">
        <v>380</v>
      </c>
    </row>
    <row r="272" spans="2:65" s="1" customFormat="1" ht="36">
      <c r="B272" s="33"/>
      <c r="D272" s="145" t="s">
        <v>142</v>
      </c>
      <c r="F272" s="146" t="s">
        <v>381</v>
      </c>
      <c r="I272" s="147"/>
      <c r="L272" s="33"/>
      <c r="M272" s="148"/>
      <c r="T272" s="54"/>
      <c r="AT272" s="18" t="s">
        <v>142</v>
      </c>
      <c r="AU272" s="18" t="s">
        <v>86</v>
      </c>
    </row>
    <row r="273" spans="2:65" s="1" customFormat="1" ht="11">
      <c r="B273" s="33"/>
      <c r="D273" s="149" t="s">
        <v>144</v>
      </c>
      <c r="F273" s="150" t="s">
        <v>382</v>
      </c>
      <c r="I273" s="147"/>
      <c r="L273" s="33"/>
      <c r="M273" s="148"/>
      <c r="T273" s="54"/>
      <c r="AT273" s="18" t="s">
        <v>144</v>
      </c>
      <c r="AU273" s="18" t="s">
        <v>86</v>
      </c>
    </row>
    <row r="274" spans="2:65" s="12" customFormat="1" ht="12">
      <c r="B274" s="152"/>
      <c r="D274" s="145" t="s">
        <v>148</v>
      </c>
      <c r="E274" s="153" t="s">
        <v>19</v>
      </c>
      <c r="F274" s="154" t="s">
        <v>383</v>
      </c>
      <c r="H274" s="153" t="s">
        <v>19</v>
      </c>
      <c r="I274" s="155"/>
      <c r="L274" s="152"/>
      <c r="M274" s="156"/>
      <c r="T274" s="157"/>
      <c r="AT274" s="153" t="s">
        <v>148</v>
      </c>
      <c r="AU274" s="153" t="s">
        <v>86</v>
      </c>
      <c r="AV274" s="12" t="s">
        <v>84</v>
      </c>
      <c r="AW274" s="12" t="s">
        <v>36</v>
      </c>
      <c r="AX274" s="12" t="s">
        <v>77</v>
      </c>
      <c r="AY274" s="153" t="s">
        <v>133</v>
      </c>
    </row>
    <row r="275" spans="2:65" s="13" customFormat="1" ht="12">
      <c r="B275" s="158"/>
      <c r="D275" s="145" t="s">
        <v>148</v>
      </c>
      <c r="E275" s="159" t="s">
        <v>19</v>
      </c>
      <c r="F275" s="160" t="s">
        <v>384</v>
      </c>
      <c r="H275" s="161">
        <v>255.19200000000001</v>
      </c>
      <c r="I275" s="162"/>
      <c r="L275" s="158"/>
      <c r="M275" s="163"/>
      <c r="T275" s="164"/>
      <c r="AT275" s="159" t="s">
        <v>148</v>
      </c>
      <c r="AU275" s="159" t="s">
        <v>86</v>
      </c>
      <c r="AV275" s="13" t="s">
        <v>86</v>
      </c>
      <c r="AW275" s="13" t="s">
        <v>36</v>
      </c>
      <c r="AX275" s="13" t="s">
        <v>77</v>
      </c>
      <c r="AY275" s="159" t="s">
        <v>133</v>
      </c>
    </row>
    <row r="276" spans="2:65" s="12" customFormat="1" ht="12">
      <c r="B276" s="152"/>
      <c r="D276" s="145" t="s">
        <v>148</v>
      </c>
      <c r="E276" s="153" t="s">
        <v>19</v>
      </c>
      <c r="F276" s="154" t="s">
        <v>385</v>
      </c>
      <c r="H276" s="153" t="s">
        <v>19</v>
      </c>
      <c r="I276" s="155"/>
      <c r="L276" s="152"/>
      <c r="M276" s="156"/>
      <c r="T276" s="157"/>
      <c r="AT276" s="153" t="s">
        <v>148</v>
      </c>
      <c r="AU276" s="153" t="s">
        <v>86</v>
      </c>
      <c r="AV276" s="12" t="s">
        <v>84</v>
      </c>
      <c r="AW276" s="12" t="s">
        <v>36</v>
      </c>
      <c r="AX276" s="12" t="s">
        <v>77</v>
      </c>
      <c r="AY276" s="153" t="s">
        <v>133</v>
      </c>
    </row>
    <row r="277" spans="2:65" s="13" customFormat="1" ht="12">
      <c r="B277" s="158"/>
      <c r="D277" s="145" t="s">
        <v>148</v>
      </c>
      <c r="E277" s="159" t="s">
        <v>19</v>
      </c>
      <c r="F277" s="160" t="s">
        <v>386</v>
      </c>
      <c r="H277" s="161">
        <v>178.56</v>
      </c>
      <c r="I277" s="162"/>
      <c r="L277" s="158"/>
      <c r="M277" s="163"/>
      <c r="T277" s="164"/>
      <c r="AT277" s="159" t="s">
        <v>148</v>
      </c>
      <c r="AU277" s="159" t="s">
        <v>86</v>
      </c>
      <c r="AV277" s="13" t="s">
        <v>86</v>
      </c>
      <c r="AW277" s="13" t="s">
        <v>36</v>
      </c>
      <c r="AX277" s="13" t="s">
        <v>77</v>
      </c>
      <c r="AY277" s="159" t="s">
        <v>133</v>
      </c>
    </row>
    <row r="278" spans="2:65" s="15" customFormat="1" ht="12">
      <c r="B278" s="172"/>
      <c r="D278" s="145" t="s">
        <v>148</v>
      </c>
      <c r="E278" s="173" t="s">
        <v>19</v>
      </c>
      <c r="F278" s="174" t="s">
        <v>221</v>
      </c>
      <c r="H278" s="175">
        <v>433.75200000000001</v>
      </c>
      <c r="I278" s="176"/>
      <c r="L278" s="172"/>
      <c r="M278" s="177"/>
      <c r="T278" s="178"/>
      <c r="AT278" s="173" t="s">
        <v>148</v>
      </c>
      <c r="AU278" s="173" t="s">
        <v>86</v>
      </c>
      <c r="AV278" s="15" t="s">
        <v>140</v>
      </c>
      <c r="AW278" s="15" t="s">
        <v>36</v>
      </c>
      <c r="AX278" s="15" t="s">
        <v>84</v>
      </c>
      <c r="AY278" s="173" t="s">
        <v>133</v>
      </c>
    </row>
    <row r="279" spans="2:65" s="1" customFormat="1" ht="24.25" customHeight="1">
      <c r="B279" s="33"/>
      <c r="C279" s="132" t="s">
        <v>331</v>
      </c>
      <c r="D279" s="132" t="s">
        <v>135</v>
      </c>
      <c r="E279" s="133" t="s">
        <v>387</v>
      </c>
      <c r="F279" s="134" t="s">
        <v>388</v>
      </c>
      <c r="G279" s="135" t="s">
        <v>187</v>
      </c>
      <c r="H279" s="136">
        <v>62.868000000000002</v>
      </c>
      <c r="I279" s="137"/>
      <c r="J279" s="138">
        <f>ROUND(I279*H279,2)</f>
        <v>0</v>
      </c>
      <c r="K279" s="134" t="s">
        <v>139</v>
      </c>
      <c r="L279" s="33"/>
      <c r="M279" s="139" t="s">
        <v>19</v>
      </c>
      <c r="N279" s="140" t="s">
        <v>48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140</v>
      </c>
      <c r="AT279" s="143" t="s">
        <v>135</v>
      </c>
      <c r="AU279" s="143" t="s">
        <v>86</v>
      </c>
      <c r="AY279" s="18" t="s">
        <v>133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8" t="s">
        <v>84</v>
      </c>
      <c r="BK279" s="144">
        <f>ROUND(I279*H279,2)</f>
        <v>0</v>
      </c>
      <c r="BL279" s="18" t="s">
        <v>140</v>
      </c>
      <c r="BM279" s="143" t="s">
        <v>389</v>
      </c>
    </row>
    <row r="280" spans="2:65" s="1" customFormat="1" ht="24">
      <c r="B280" s="33"/>
      <c r="D280" s="145" t="s">
        <v>142</v>
      </c>
      <c r="F280" s="146" t="s">
        <v>390</v>
      </c>
      <c r="I280" s="147"/>
      <c r="L280" s="33"/>
      <c r="M280" s="148"/>
      <c r="T280" s="54"/>
      <c r="AT280" s="18" t="s">
        <v>142</v>
      </c>
      <c r="AU280" s="18" t="s">
        <v>86</v>
      </c>
    </row>
    <row r="281" spans="2:65" s="1" customFormat="1" ht="11">
      <c r="B281" s="33"/>
      <c r="D281" s="149" t="s">
        <v>144</v>
      </c>
      <c r="F281" s="150" t="s">
        <v>391</v>
      </c>
      <c r="I281" s="147"/>
      <c r="L281" s="33"/>
      <c r="M281" s="148"/>
      <c r="T281" s="54"/>
      <c r="AT281" s="18" t="s">
        <v>144</v>
      </c>
      <c r="AU281" s="18" t="s">
        <v>86</v>
      </c>
    </row>
    <row r="282" spans="2:65" s="1" customFormat="1" ht="33" customHeight="1">
      <c r="B282" s="33"/>
      <c r="C282" s="132" t="s">
        <v>392</v>
      </c>
      <c r="D282" s="132" t="s">
        <v>135</v>
      </c>
      <c r="E282" s="133" t="s">
        <v>393</v>
      </c>
      <c r="F282" s="134" t="s">
        <v>394</v>
      </c>
      <c r="G282" s="135" t="s">
        <v>187</v>
      </c>
      <c r="H282" s="136">
        <v>18.228000000000002</v>
      </c>
      <c r="I282" s="137"/>
      <c r="J282" s="138">
        <f>ROUND(I282*H282,2)</f>
        <v>0</v>
      </c>
      <c r="K282" s="134" t="s">
        <v>139</v>
      </c>
      <c r="L282" s="33"/>
      <c r="M282" s="139" t="s">
        <v>19</v>
      </c>
      <c r="N282" s="140" t="s">
        <v>48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140</v>
      </c>
      <c r="AT282" s="143" t="s">
        <v>135</v>
      </c>
      <c r="AU282" s="143" t="s">
        <v>86</v>
      </c>
      <c r="AY282" s="18" t="s">
        <v>133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84</v>
      </c>
      <c r="BK282" s="144">
        <f>ROUND(I282*H282,2)</f>
        <v>0</v>
      </c>
      <c r="BL282" s="18" t="s">
        <v>140</v>
      </c>
      <c r="BM282" s="143" t="s">
        <v>395</v>
      </c>
    </row>
    <row r="283" spans="2:65" s="1" customFormat="1" ht="36">
      <c r="B283" s="33"/>
      <c r="D283" s="145" t="s">
        <v>142</v>
      </c>
      <c r="F283" s="146" t="s">
        <v>396</v>
      </c>
      <c r="I283" s="147"/>
      <c r="L283" s="33"/>
      <c r="M283" s="148"/>
      <c r="T283" s="54"/>
      <c r="AT283" s="18" t="s">
        <v>142</v>
      </c>
      <c r="AU283" s="18" t="s">
        <v>86</v>
      </c>
    </row>
    <row r="284" spans="2:65" s="1" customFormat="1" ht="11">
      <c r="B284" s="33"/>
      <c r="D284" s="149" t="s">
        <v>144</v>
      </c>
      <c r="F284" s="150" t="s">
        <v>397</v>
      </c>
      <c r="I284" s="147"/>
      <c r="L284" s="33"/>
      <c r="M284" s="148"/>
      <c r="T284" s="54"/>
      <c r="AT284" s="18" t="s">
        <v>144</v>
      </c>
      <c r="AU284" s="18" t="s">
        <v>86</v>
      </c>
    </row>
    <row r="285" spans="2:65" s="11" customFormat="1" ht="22.75" customHeight="1">
      <c r="B285" s="120"/>
      <c r="D285" s="121" t="s">
        <v>76</v>
      </c>
      <c r="E285" s="130" t="s">
        <v>398</v>
      </c>
      <c r="F285" s="130" t="s">
        <v>399</v>
      </c>
      <c r="I285" s="123"/>
      <c r="J285" s="131">
        <f>BK285</f>
        <v>0</v>
      </c>
      <c r="L285" s="120"/>
      <c r="M285" s="125"/>
      <c r="P285" s="126">
        <f>SUM(P286:P288)</f>
        <v>0</v>
      </c>
      <c r="R285" s="126">
        <f>SUM(R286:R288)</f>
        <v>0</v>
      </c>
      <c r="T285" s="127">
        <f>SUM(T286:T288)</f>
        <v>0</v>
      </c>
      <c r="AR285" s="121" t="s">
        <v>84</v>
      </c>
      <c r="AT285" s="128" t="s">
        <v>76</v>
      </c>
      <c r="AU285" s="128" t="s">
        <v>84</v>
      </c>
      <c r="AY285" s="121" t="s">
        <v>133</v>
      </c>
      <c r="BK285" s="129">
        <f>SUM(BK286:BK288)</f>
        <v>0</v>
      </c>
    </row>
    <row r="286" spans="2:65" s="1" customFormat="1" ht="24.25" customHeight="1">
      <c r="B286" s="33"/>
      <c r="C286" s="132" t="s">
        <v>400</v>
      </c>
      <c r="D286" s="132" t="s">
        <v>135</v>
      </c>
      <c r="E286" s="133" t="s">
        <v>401</v>
      </c>
      <c r="F286" s="134" t="s">
        <v>402</v>
      </c>
      <c r="G286" s="135" t="s">
        <v>187</v>
      </c>
      <c r="H286" s="136">
        <v>227.84100000000001</v>
      </c>
      <c r="I286" s="137"/>
      <c r="J286" s="138">
        <f>ROUND(I286*H286,2)</f>
        <v>0</v>
      </c>
      <c r="K286" s="134" t="s">
        <v>139</v>
      </c>
      <c r="L286" s="33"/>
      <c r="M286" s="139" t="s">
        <v>19</v>
      </c>
      <c r="N286" s="140" t="s">
        <v>48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140</v>
      </c>
      <c r="AT286" s="143" t="s">
        <v>135</v>
      </c>
      <c r="AU286" s="143" t="s">
        <v>86</v>
      </c>
      <c r="AY286" s="18" t="s">
        <v>133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84</v>
      </c>
      <c r="BK286" s="144">
        <f>ROUND(I286*H286,2)</f>
        <v>0</v>
      </c>
      <c r="BL286" s="18" t="s">
        <v>140</v>
      </c>
      <c r="BM286" s="143" t="s">
        <v>403</v>
      </c>
    </row>
    <row r="287" spans="2:65" s="1" customFormat="1" ht="36">
      <c r="B287" s="33"/>
      <c r="D287" s="145" t="s">
        <v>142</v>
      </c>
      <c r="F287" s="146" t="s">
        <v>404</v>
      </c>
      <c r="I287" s="147"/>
      <c r="L287" s="33"/>
      <c r="M287" s="148"/>
      <c r="T287" s="54"/>
      <c r="AT287" s="18" t="s">
        <v>142</v>
      </c>
      <c r="AU287" s="18" t="s">
        <v>86</v>
      </c>
    </row>
    <row r="288" spans="2:65" s="1" customFormat="1" ht="11">
      <c r="B288" s="33"/>
      <c r="D288" s="149" t="s">
        <v>144</v>
      </c>
      <c r="F288" s="150" t="s">
        <v>405</v>
      </c>
      <c r="I288" s="147"/>
      <c r="L288" s="33"/>
      <c r="M288" s="189"/>
      <c r="N288" s="190"/>
      <c r="O288" s="190"/>
      <c r="P288" s="190"/>
      <c r="Q288" s="190"/>
      <c r="R288" s="190"/>
      <c r="S288" s="190"/>
      <c r="T288" s="191"/>
      <c r="AT288" s="18" t="s">
        <v>144</v>
      </c>
      <c r="AU288" s="18" t="s">
        <v>86</v>
      </c>
    </row>
    <row r="289" spans="2:12" s="1" customFormat="1" ht="7" customHeight="1"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33"/>
    </row>
  </sheetData>
  <sheetProtection algorithmName="SHA-512" hashValue="gM5dBEq6FMtWiwuLrVxxCXidcatbviUeR0oCo9NnMP1XfmscUYyEruVTzJ32KRCFTWKYIbyuPgAGf2sY17o1wQ==" saltValue="1RzwnqA4ODoUDZFZr2PTPySnfz4DSWD+XBpmLQNp4e3+LjkX2VEr1QK0Dr4zvo51gGQ6znVWqHo1UIpt7R7eVw==" spinCount="100000" sheet="1" objects="1" scenarios="1" formatColumns="0" formatRows="0" autoFilter="0"/>
  <autoFilter ref="C90:K288" xr:uid="{00000000-0009-0000-0000-000001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6" r:id="rId1" xr:uid="{00000000-0004-0000-0100-000000000000}"/>
    <hyperlink ref="F102" r:id="rId2" xr:uid="{00000000-0004-0000-0100-000001000000}"/>
    <hyperlink ref="F107" r:id="rId3" xr:uid="{00000000-0004-0000-0100-000002000000}"/>
    <hyperlink ref="F112" r:id="rId4" xr:uid="{00000000-0004-0000-0100-000003000000}"/>
    <hyperlink ref="F115" r:id="rId5" xr:uid="{00000000-0004-0000-0100-000004000000}"/>
    <hyperlink ref="F119" r:id="rId6" xr:uid="{00000000-0004-0000-0100-000005000000}"/>
    <hyperlink ref="F122" r:id="rId7" xr:uid="{00000000-0004-0000-0100-000006000000}"/>
    <hyperlink ref="F126" r:id="rId8" xr:uid="{00000000-0004-0000-0100-000007000000}"/>
    <hyperlink ref="F130" r:id="rId9" xr:uid="{00000000-0004-0000-0100-000008000000}"/>
    <hyperlink ref="F134" r:id="rId10" xr:uid="{00000000-0004-0000-0100-000009000000}"/>
    <hyperlink ref="F148" r:id="rId11" xr:uid="{00000000-0004-0000-0100-00000A000000}"/>
    <hyperlink ref="F156" r:id="rId12" xr:uid="{00000000-0004-0000-0100-00000B000000}"/>
    <hyperlink ref="F161" r:id="rId13" xr:uid="{00000000-0004-0000-0100-00000C000000}"/>
    <hyperlink ref="F166" r:id="rId14" xr:uid="{00000000-0004-0000-0100-00000D000000}"/>
    <hyperlink ref="F172" r:id="rId15" xr:uid="{00000000-0004-0000-0100-00000E000000}"/>
    <hyperlink ref="F198" r:id="rId16" xr:uid="{00000000-0004-0000-0100-00000F000000}"/>
    <hyperlink ref="F201" r:id="rId17" xr:uid="{00000000-0004-0000-0100-000010000000}"/>
    <hyperlink ref="F210" r:id="rId18" xr:uid="{00000000-0004-0000-0100-000011000000}"/>
    <hyperlink ref="F217" r:id="rId19" xr:uid="{00000000-0004-0000-0100-000012000000}"/>
    <hyperlink ref="F239" r:id="rId20" xr:uid="{00000000-0004-0000-0100-000013000000}"/>
    <hyperlink ref="F253" r:id="rId21" xr:uid="{00000000-0004-0000-0100-000014000000}"/>
    <hyperlink ref="F260" r:id="rId22" xr:uid="{00000000-0004-0000-0100-000015000000}"/>
    <hyperlink ref="F263" r:id="rId23" xr:uid="{00000000-0004-0000-0100-000016000000}"/>
    <hyperlink ref="F266" r:id="rId24" xr:uid="{00000000-0004-0000-0100-000017000000}"/>
    <hyperlink ref="F270" r:id="rId25" xr:uid="{00000000-0004-0000-0100-000018000000}"/>
    <hyperlink ref="F273" r:id="rId26" xr:uid="{00000000-0004-0000-0100-000019000000}"/>
    <hyperlink ref="F281" r:id="rId27" xr:uid="{00000000-0004-0000-0100-00001A000000}"/>
    <hyperlink ref="F284" r:id="rId28" xr:uid="{00000000-0004-0000-0100-00001B000000}"/>
    <hyperlink ref="F288" r:id="rId29" xr:uid="{00000000-0004-0000-01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8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94</v>
      </c>
    </row>
    <row r="3" spans="2:4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2:46" ht="2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7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18" t="str">
        <f>'Rekapitulace stavby'!K6</f>
        <v>Řešení nástupišť zastávek a míst pro přecházení přes I/13 v Kamenické Nové Vísce a přes II/263 v ul. Bezručova</v>
      </c>
      <c r="F7" s="319"/>
      <c r="G7" s="319"/>
      <c r="H7" s="319"/>
      <c r="L7" s="21"/>
    </row>
    <row r="8" spans="2:46" ht="12" customHeight="1">
      <c r="B8" s="21"/>
      <c r="D8" s="28" t="s">
        <v>104</v>
      </c>
      <c r="L8" s="21"/>
    </row>
    <row r="9" spans="2:46" s="1" customFormat="1" ht="23.25" customHeight="1">
      <c r="B9" s="33"/>
      <c r="E9" s="318" t="s">
        <v>105</v>
      </c>
      <c r="F9" s="320"/>
      <c r="G9" s="320"/>
      <c r="H9" s="320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16.5" customHeight="1">
      <c r="B11" s="33"/>
      <c r="E11" s="277" t="s">
        <v>406</v>
      </c>
      <c r="F11" s="320"/>
      <c r="G11" s="320"/>
      <c r="H11" s="320"/>
      <c r="L11" s="33"/>
    </row>
    <row r="12" spans="2:46" s="1" customFormat="1" ht="1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27. 6. 2023</v>
      </c>
      <c r="L14" s="33"/>
    </row>
    <row r="15" spans="2:46" s="1" customFormat="1" ht="10.75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7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1" t="str">
        <f>'Rekapitulace stavby'!E14</f>
        <v>Vyplň údaj</v>
      </c>
      <c r="F20" s="302"/>
      <c r="G20" s="302"/>
      <c r="H20" s="302"/>
      <c r="I20" s="28" t="s">
        <v>29</v>
      </c>
      <c r="J20" s="29" t="str">
        <f>'Rekapitulace stavby'!AN14</f>
        <v>Vyplň údaj</v>
      </c>
      <c r="L20" s="33"/>
    </row>
    <row r="21" spans="2:12" s="1" customFormat="1" ht="7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35</v>
      </c>
      <c r="L23" s="33"/>
    </row>
    <row r="24" spans="2:12" s="1" customFormat="1" ht="7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26</v>
      </c>
      <c r="J25" s="26" t="s">
        <v>38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40</v>
      </c>
      <c r="L26" s="33"/>
    </row>
    <row r="27" spans="2:12" s="1" customFormat="1" ht="7" customHeight="1">
      <c r="B27" s="33"/>
      <c r="L27" s="33"/>
    </row>
    <row r="28" spans="2:12" s="1" customFormat="1" ht="12" customHeight="1">
      <c r="B28" s="33"/>
      <c r="D28" s="28" t="s">
        <v>41</v>
      </c>
      <c r="L28" s="33"/>
    </row>
    <row r="29" spans="2:12" s="7" customFormat="1" ht="16.5" customHeight="1">
      <c r="B29" s="92"/>
      <c r="E29" s="307" t="s">
        <v>19</v>
      </c>
      <c r="F29" s="307"/>
      <c r="G29" s="307"/>
      <c r="H29" s="307"/>
      <c r="L29" s="92"/>
    </row>
    <row r="30" spans="2:12" s="1" customFormat="1" ht="7" customHeight="1">
      <c r="B30" s="33"/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5" customHeight="1">
      <c r="B32" s="33"/>
      <c r="D32" s="93" t="s">
        <v>43</v>
      </c>
      <c r="J32" s="64">
        <f>ROUND(J92, 2)</f>
        <v>0</v>
      </c>
      <c r="L32" s="33"/>
    </row>
    <row r="33" spans="2:12" s="1" customFormat="1" ht="7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5" customHeight="1">
      <c r="B35" s="33"/>
      <c r="D35" s="53" t="s">
        <v>47</v>
      </c>
      <c r="E35" s="28" t="s">
        <v>48</v>
      </c>
      <c r="F35" s="84">
        <f>ROUND((SUM(BE92:BE187)),  2)</f>
        <v>0</v>
      </c>
      <c r="I35" s="94">
        <v>0.21</v>
      </c>
      <c r="J35" s="84">
        <f>ROUND(((SUM(BE92:BE187))*I35),  2)</f>
        <v>0</v>
      </c>
      <c r="L35" s="33"/>
    </row>
    <row r="36" spans="2:12" s="1" customFormat="1" ht="14.5" customHeight="1">
      <c r="B36" s="33"/>
      <c r="E36" s="28" t="s">
        <v>49</v>
      </c>
      <c r="F36" s="84">
        <f>ROUND((SUM(BF92:BF187)),  2)</f>
        <v>0</v>
      </c>
      <c r="I36" s="94">
        <v>0.12</v>
      </c>
      <c r="J36" s="84">
        <f>ROUND(((SUM(BF92:BF187))*I36),  2)</f>
        <v>0</v>
      </c>
      <c r="L36" s="33"/>
    </row>
    <row r="37" spans="2:12" s="1" customFormat="1" ht="14.5" hidden="1" customHeight="1">
      <c r="B37" s="33"/>
      <c r="E37" s="28" t="s">
        <v>50</v>
      </c>
      <c r="F37" s="84">
        <f>ROUND((SUM(BG92:BG187)),  2)</f>
        <v>0</v>
      </c>
      <c r="I37" s="94">
        <v>0.21</v>
      </c>
      <c r="J37" s="84">
        <f>0</f>
        <v>0</v>
      </c>
      <c r="L37" s="33"/>
    </row>
    <row r="38" spans="2:12" s="1" customFormat="1" ht="14.5" hidden="1" customHeight="1">
      <c r="B38" s="33"/>
      <c r="E38" s="28" t="s">
        <v>51</v>
      </c>
      <c r="F38" s="84">
        <f>ROUND((SUM(BH92:BH187)),  2)</f>
        <v>0</v>
      </c>
      <c r="I38" s="94">
        <v>0.12</v>
      </c>
      <c r="J38" s="84">
        <f>0</f>
        <v>0</v>
      </c>
      <c r="L38" s="33"/>
    </row>
    <row r="39" spans="2:12" s="1" customFormat="1" ht="14.5" hidden="1" customHeight="1">
      <c r="B39" s="33"/>
      <c r="E39" s="28" t="s">
        <v>52</v>
      </c>
      <c r="F39" s="84">
        <f>ROUND((SUM(BI92:BI187)),  2)</f>
        <v>0</v>
      </c>
      <c r="I39" s="94">
        <v>0</v>
      </c>
      <c r="J39" s="84">
        <f>0</f>
        <v>0</v>
      </c>
      <c r="L39" s="33"/>
    </row>
    <row r="40" spans="2:12" s="1" customFormat="1" ht="7" customHeight="1">
      <c r="B40" s="33"/>
      <c r="L40" s="33"/>
    </row>
    <row r="41" spans="2:12" s="1" customFormat="1" ht="25.5" customHeight="1">
      <c r="B41" s="33"/>
      <c r="C41" s="95"/>
      <c r="D41" s="96" t="s">
        <v>53</v>
      </c>
      <c r="E41" s="55"/>
      <c r="F41" s="55"/>
      <c r="G41" s="97" t="s">
        <v>54</v>
      </c>
      <c r="H41" s="98" t="s">
        <v>55</v>
      </c>
      <c r="I41" s="55"/>
      <c r="J41" s="99">
        <f>SUM(J32:J39)</f>
        <v>0</v>
      </c>
      <c r="K41" s="100"/>
      <c r="L41" s="33"/>
    </row>
    <row r="42" spans="2:12" s="1" customFormat="1" ht="14.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7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5" customHeight="1">
      <c r="B47" s="33"/>
      <c r="C47" s="22" t="s">
        <v>108</v>
      </c>
      <c r="L47" s="33"/>
    </row>
    <row r="48" spans="2:12" s="1" customFormat="1" ht="7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318" t="str">
        <f>E7</f>
        <v>Řešení nástupišť zastávek a míst pro přecházení přes I/13 v Kamenické Nové Vísce a přes II/263 v ul. Bezručova</v>
      </c>
      <c r="F50" s="319"/>
      <c r="G50" s="319"/>
      <c r="H50" s="319"/>
      <c r="L50" s="33"/>
    </row>
    <row r="51" spans="2:47" ht="12" customHeight="1">
      <c r="B51" s="21"/>
      <c r="C51" s="28" t="s">
        <v>104</v>
      </c>
      <c r="L51" s="21"/>
    </row>
    <row r="52" spans="2:47" s="1" customFormat="1" ht="23.25" customHeight="1">
      <c r="B52" s="33"/>
      <c r="E52" s="318" t="s">
        <v>105</v>
      </c>
      <c r="F52" s="320"/>
      <c r="G52" s="320"/>
      <c r="H52" s="320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16.5" customHeight="1">
      <c r="B54" s="33"/>
      <c r="E54" s="277" t="str">
        <f>E11</f>
        <v>IO 101b - Zpevněné plochy – jiné plochy</v>
      </c>
      <c r="F54" s="320"/>
      <c r="G54" s="320"/>
      <c r="H54" s="320"/>
      <c r="L54" s="33"/>
    </row>
    <row r="55" spans="2:47" s="1" customFormat="1" ht="7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Česká Kamenice</v>
      </c>
      <c r="I56" s="28" t="s">
        <v>23</v>
      </c>
      <c r="J56" s="50" t="str">
        <f>IF(J14="","",J14)</f>
        <v>27. 6. 2023</v>
      </c>
      <c r="L56" s="33"/>
    </row>
    <row r="57" spans="2:47" s="1" customFormat="1" ht="7" customHeight="1">
      <c r="B57" s="33"/>
      <c r="L57" s="33"/>
    </row>
    <row r="58" spans="2:47" s="1" customFormat="1" ht="40" customHeight="1">
      <c r="B58" s="33"/>
      <c r="C58" s="28" t="s">
        <v>25</v>
      </c>
      <c r="F58" s="26" t="str">
        <f>E17</f>
        <v>Město Česká Kamenice</v>
      </c>
      <c r="I58" s="28" t="s">
        <v>32</v>
      </c>
      <c r="J58" s="31" t="str">
        <f>E23</f>
        <v>IQ PROJEKT s.r.o.,Školní 3635/24, 43001 Chomutov</v>
      </c>
      <c r="L58" s="33"/>
    </row>
    <row r="59" spans="2:47" s="1" customFormat="1" ht="25.75" customHeight="1">
      <c r="B59" s="33"/>
      <c r="C59" s="28" t="s">
        <v>30</v>
      </c>
      <c r="F59" s="26" t="str">
        <f>IF(E20="","",E20)</f>
        <v>Vyplň údaj</v>
      </c>
      <c r="I59" s="28" t="s">
        <v>37</v>
      </c>
      <c r="J59" s="31" t="str">
        <f>E26</f>
        <v>Ing. Kateřina Tumpachová</v>
      </c>
      <c r="L59" s="33"/>
    </row>
    <row r="60" spans="2:47" s="1" customFormat="1" ht="10.2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25" customHeight="1">
      <c r="B62" s="33"/>
      <c r="L62" s="33"/>
    </row>
    <row r="63" spans="2:47" s="1" customFormat="1" ht="22.75" customHeight="1">
      <c r="B63" s="33"/>
      <c r="C63" s="103" t="s">
        <v>75</v>
      </c>
      <c r="J63" s="64">
        <f>J92</f>
        <v>0</v>
      </c>
      <c r="L63" s="33"/>
      <c r="AU63" s="18" t="s">
        <v>111</v>
      </c>
    </row>
    <row r="64" spans="2:47" s="8" customFormat="1" ht="25" customHeight="1">
      <c r="B64" s="104"/>
      <c r="D64" s="105" t="s">
        <v>112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20" customHeight="1">
      <c r="B65" s="108"/>
      <c r="D65" s="109" t="s">
        <v>113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20" customHeight="1">
      <c r="B66" s="108"/>
      <c r="D66" s="109" t="s">
        <v>407</v>
      </c>
      <c r="E66" s="110"/>
      <c r="F66" s="110"/>
      <c r="G66" s="110"/>
      <c r="H66" s="110"/>
      <c r="I66" s="110"/>
      <c r="J66" s="111">
        <f>J118</f>
        <v>0</v>
      </c>
      <c r="L66" s="108"/>
    </row>
    <row r="67" spans="2:12" s="9" customFormat="1" ht="20" customHeight="1">
      <c r="B67" s="108"/>
      <c r="D67" s="109" t="s">
        <v>114</v>
      </c>
      <c r="E67" s="110"/>
      <c r="F67" s="110"/>
      <c r="G67" s="110"/>
      <c r="H67" s="110"/>
      <c r="I67" s="110"/>
      <c r="J67" s="111">
        <f>J130</f>
        <v>0</v>
      </c>
      <c r="L67" s="108"/>
    </row>
    <row r="68" spans="2:12" s="9" customFormat="1" ht="20" customHeight="1">
      <c r="B68" s="108"/>
      <c r="D68" s="109" t="s">
        <v>115</v>
      </c>
      <c r="E68" s="110"/>
      <c r="F68" s="110"/>
      <c r="G68" s="110"/>
      <c r="H68" s="110"/>
      <c r="I68" s="110"/>
      <c r="J68" s="111">
        <f>J149</f>
        <v>0</v>
      </c>
      <c r="L68" s="108"/>
    </row>
    <row r="69" spans="2:12" s="9" customFormat="1" ht="20" customHeight="1">
      <c r="B69" s="108"/>
      <c r="D69" s="109" t="s">
        <v>116</v>
      </c>
      <c r="E69" s="110"/>
      <c r="F69" s="110"/>
      <c r="G69" s="110"/>
      <c r="H69" s="110"/>
      <c r="I69" s="110"/>
      <c r="J69" s="111">
        <f>J168</f>
        <v>0</v>
      </c>
      <c r="L69" s="108"/>
    </row>
    <row r="70" spans="2:12" s="9" customFormat="1" ht="20" customHeight="1">
      <c r="B70" s="108"/>
      <c r="D70" s="109" t="s">
        <v>117</v>
      </c>
      <c r="E70" s="110"/>
      <c r="F70" s="110"/>
      <c r="G70" s="110"/>
      <c r="H70" s="110"/>
      <c r="I70" s="110"/>
      <c r="J70" s="111">
        <f>J184</f>
        <v>0</v>
      </c>
      <c r="L70" s="108"/>
    </row>
    <row r="71" spans="2:12" s="1" customFormat="1" ht="21.75" customHeight="1">
      <c r="B71" s="33"/>
      <c r="L71" s="33"/>
    </row>
    <row r="72" spans="2:12" s="1" customFormat="1" ht="7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7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5" customHeight="1">
      <c r="B77" s="33"/>
      <c r="C77" s="22" t="s">
        <v>118</v>
      </c>
      <c r="L77" s="33"/>
    </row>
    <row r="78" spans="2:12" s="1" customFormat="1" ht="7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26.25" customHeight="1">
      <c r="B80" s="33"/>
      <c r="E80" s="318" t="str">
        <f>E7</f>
        <v>Řešení nástupišť zastávek a míst pro přecházení přes I/13 v Kamenické Nové Vísce a přes II/263 v ul. Bezručova</v>
      </c>
      <c r="F80" s="319"/>
      <c r="G80" s="319"/>
      <c r="H80" s="319"/>
      <c r="L80" s="33"/>
    </row>
    <row r="81" spans="2:65" ht="12" customHeight="1">
      <c r="B81" s="21"/>
      <c r="C81" s="28" t="s">
        <v>104</v>
      </c>
      <c r="L81" s="21"/>
    </row>
    <row r="82" spans="2:65" s="1" customFormat="1" ht="23.25" customHeight="1">
      <c r="B82" s="33"/>
      <c r="E82" s="318" t="s">
        <v>105</v>
      </c>
      <c r="F82" s="320"/>
      <c r="G82" s="320"/>
      <c r="H82" s="320"/>
      <c r="L82" s="33"/>
    </row>
    <row r="83" spans="2:65" s="1" customFormat="1" ht="12" customHeight="1">
      <c r="B83" s="33"/>
      <c r="C83" s="28" t="s">
        <v>106</v>
      </c>
      <c r="L83" s="33"/>
    </row>
    <row r="84" spans="2:65" s="1" customFormat="1" ht="16.5" customHeight="1">
      <c r="B84" s="33"/>
      <c r="E84" s="277" t="str">
        <f>E11</f>
        <v>IO 101b - Zpevněné plochy – jiné plochy</v>
      </c>
      <c r="F84" s="320"/>
      <c r="G84" s="320"/>
      <c r="H84" s="320"/>
      <c r="L84" s="33"/>
    </row>
    <row r="85" spans="2:65" s="1" customFormat="1" ht="7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F14</f>
        <v>Česká Kamenice</v>
      </c>
      <c r="I86" s="28" t="s">
        <v>23</v>
      </c>
      <c r="J86" s="50" t="str">
        <f>IF(J14="","",J14)</f>
        <v>27. 6. 2023</v>
      </c>
      <c r="L86" s="33"/>
    </row>
    <row r="87" spans="2:65" s="1" customFormat="1" ht="7" customHeight="1">
      <c r="B87" s="33"/>
      <c r="L87" s="33"/>
    </row>
    <row r="88" spans="2:65" s="1" customFormat="1" ht="40" customHeight="1">
      <c r="B88" s="33"/>
      <c r="C88" s="28" t="s">
        <v>25</v>
      </c>
      <c r="F88" s="26" t="str">
        <f>E17</f>
        <v>Město Česká Kamenice</v>
      </c>
      <c r="I88" s="28" t="s">
        <v>32</v>
      </c>
      <c r="J88" s="31" t="str">
        <f>E23</f>
        <v>IQ PROJEKT s.r.o.,Školní 3635/24, 43001 Chomutov</v>
      </c>
      <c r="L88" s="33"/>
    </row>
    <row r="89" spans="2:65" s="1" customFormat="1" ht="25.75" customHeight="1">
      <c r="B89" s="33"/>
      <c r="C89" s="28" t="s">
        <v>30</v>
      </c>
      <c r="F89" s="26" t="str">
        <f>IF(E20="","",E20)</f>
        <v>Vyplň údaj</v>
      </c>
      <c r="I89" s="28" t="s">
        <v>37</v>
      </c>
      <c r="J89" s="31" t="str">
        <f>E26</f>
        <v>Ing. Kateřina Tumpachová</v>
      </c>
      <c r="L89" s="33"/>
    </row>
    <row r="90" spans="2:65" s="1" customFormat="1" ht="10.25" customHeight="1">
      <c r="B90" s="33"/>
      <c r="L90" s="33"/>
    </row>
    <row r="91" spans="2:65" s="10" customFormat="1" ht="29.25" customHeight="1">
      <c r="B91" s="112"/>
      <c r="C91" s="113" t="s">
        <v>119</v>
      </c>
      <c r="D91" s="114" t="s">
        <v>62</v>
      </c>
      <c r="E91" s="114" t="s">
        <v>58</v>
      </c>
      <c r="F91" s="114" t="s">
        <v>59</v>
      </c>
      <c r="G91" s="114" t="s">
        <v>120</v>
      </c>
      <c r="H91" s="114" t="s">
        <v>121</v>
      </c>
      <c r="I91" s="114" t="s">
        <v>122</v>
      </c>
      <c r="J91" s="114" t="s">
        <v>110</v>
      </c>
      <c r="K91" s="115" t="s">
        <v>123</v>
      </c>
      <c r="L91" s="112"/>
      <c r="M91" s="57" t="s">
        <v>19</v>
      </c>
      <c r="N91" s="58" t="s">
        <v>47</v>
      </c>
      <c r="O91" s="58" t="s">
        <v>124</v>
      </c>
      <c r="P91" s="58" t="s">
        <v>125</v>
      </c>
      <c r="Q91" s="58" t="s">
        <v>126</v>
      </c>
      <c r="R91" s="58" t="s">
        <v>127</v>
      </c>
      <c r="S91" s="58" t="s">
        <v>128</v>
      </c>
      <c r="T91" s="59" t="s">
        <v>129</v>
      </c>
    </row>
    <row r="92" spans="2:65" s="1" customFormat="1" ht="22.75" customHeight="1">
      <c r="B92" s="33"/>
      <c r="C92" s="62" t="s">
        <v>130</v>
      </c>
      <c r="J92" s="116">
        <f>BK92</f>
        <v>0</v>
      </c>
      <c r="L92" s="33"/>
      <c r="M92" s="60"/>
      <c r="N92" s="51"/>
      <c r="O92" s="51"/>
      <c r="P92" s="117">
        <f>P93</f>
        <v>0</v>
      </c>
      <c r="Q92" s="51"/>
      <c r="R92" s="117">
        <f>R93</f>
        <v>35.886196499999997</v>
      </c>
      <c r="S92" s="51"/>
      <c r="T92" s="118">
        <f>T93</f>
        <v>11.52</v>
      </c>
      <c r="AT92" s="18" t="s">
        <v>76</v>
      </c>
      <c r="AU92" s="18" t="s">
        <v>111</v>
      </c>
      <c r="BK92" s="119">
        <f>BK93</f>
        <v>0</v>
      </c>
    </row>
    <row r="93" spans="2:65" s="11" customFormat="1" ht="26" customHeight="1">
      <c r="B93" s="120"/>
      <c r="D93" s="121" t="s">
        <v>76</v>
      </c>
      <c r="E93" s="122" t="s">
        <v>131</v>
      </c>
      <c r="F93" s="122" t="s">
        <v>132</v>
      </c>
      <c r="I93" s="123"/>
      <c r="J93" s="124">
        <f>BK93</f>
        <v>0</v>
      </c>
      <c r="L93" s="120"/>
      <c r="M93" s="125"/>
      <c r="P93" s="126">
        <f>P94+P118+P130+P149+P168+P184</f>
        <v>0</v>
      </c>
      <c r="R93" s="126">
        <f>R94+R118+R130+R149+R168+R184</f>
        <v>35.886196499999997</v>
      </c>
      <c r="T93" s="127">
        <f>T94+T118+T130+T149+T168+T184</f>
        <v>11.52</v>
      </c>
      <c r="AR93" s="121" t="s">
        <v>84</v>
      </c>
      <c r="AT93" s="128" t="s">
        <v>76</v>
      </c>
      <c r="AU93" s="128" t="s">
        <v>77</v>
      </c>
      <c r="AY93" s="121" t="s">
        <v>133</v>
      </c>
      <c r="BK93" s="129">
        <f>BK94+BK118+BK130+BK149+BK168+BK184</f>
        <v>0</v>
      </c>
    </row>
    <row r="94" spans="2:65" s="11" customFormat="1" ht="22.75" customHeight="1">
      <c r="B94" s="120"/>
      <c r="D94" s="121" t="s">
        <v>76</v>
      </c>
      <c r="E94" s="130" t="s">
        <v>84</v>
      </c>
      <c r="F94" s="130" t="s">
        <v>134</v>
      </c>
      <c r="I94" s="123"/>
      <c r="J94" s="131">
        <f>BK94</f>
        <v>0</v>
      </c>
      <c r="L94" s="120"/>
      <c r="M94" s="125"/>
      <c r="P94" s="126">
        <f>SUM(P95:P117)</f>
        <v>0</v>
      </c>
      <c r="R94" s="126">
        <f>SUM(R95:R117)</f>
        <v>17.404256</v>
      </c>
      <c r="T94" s="127">
        <f>SUM(T95:T117)</f>
        <v>0</v>
      </c>
      <c r="AR94" s="121" t="s">
        <v>84</v>
      </c>
      <c r="AT94" s="128" t="s">
        <v>76</v>
      </c>
      <c r="AU94" s="128" t="s">
        <v>84</v>
      </c>
      <c r="AY94" s="121" t="s">
        <v>133</v>
      </c>
      <c r="BK94" s="129">
        <f>SUM(BK95:BK117)</f>
        <v>0</v>
      </c>
    </row>
    <row r="95" spans="2:65" s="1" customFormat="1" ht="33" customHeight="1">
      <c r="B95" s="33"/>
      <c r="C95" s="132" t="s">
        <v>84</v>
      </c>
      <c r="D95" s="132" t="s">
        <v>135</v>
      </c>
      <c r="E95" s="133" t="s">
        <v>408</v>
      </c>
      <c r="F95" s="134" t="s">
        <v>409</v>
      </c>
      <c r="G95" s="135" t="s">
        <v>160</v>
      </c>
      <c r="H95" s="136">
        <v>3</v>
      </c>
      <c r="I95" s="137"/>
      <c r="J95" s="138">
        <f>ROUND(I95*H95,2)</f>
        <v>0</v>
      </c>
      <c r="K95" s="134" t="s">
        <v>139</v>
      </c>
      <c r="L95" s="33"/>
      <c r="M95" s="139" t="s">
        <v>19</v>
      </c>
      <c r="N95" s="140" t="s">
        <v>48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140</v>
      </c>
      <c r="AT95" s="143" t="s">
        <v>135</v>
      </c>
      <c r="AU95" s="143" t="s">
        <v>86</v>
      </c>
      <c r="AY95" s="18" t="s">
        <v>133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84</v>
      </c>
      <c r="BK95" s="144">
        <f>ROUND(I95*H95,2)</f>
        <v>0</v>
      </c>
      <c r="BL95" s="18" t="s">
        <v>140</v>
      </c>
      <c r="BM95" s="143" t="s">
        <v>410</v>
      </c>
    </row>
    <row r="96" spans="2:65" s="1" customFormat="1" ht="36">
      <c r="B96" s="33"/>
      <c r="D96" s="145" t="s">
        <v>142</v>
      </c>
      <c r="F96" s="146" t="s">
        <v>411</v>
      </c>
      <c r="I96" s="147"/>
      <c r="L96" s="33"/>
      <c r="M96" s="148"/>
      <c r="T96" s="54"/>
      <c r="AT96" s="18" t="s">
        <v>142</v>
      </c>
      <c r="AU96" s="18" t="s">
        <v>86</v>
      </c>
    </row>
    <row r="97" spans="2:65" s="1" customFormat="1" ht="11">
      <c r="B97" s="33"/>
      <c r="D97" s="149" t="s">
        <v>144</v>
      </c>
      <c r="F97" s="150" t="s">
        <v>412</v>
      </c>
      <c r="I97" s="147"/>
      <c r="L97" s="33"/>
      <c r="M97" s="148"/>
      <c r="T97" s="54"/>
      <c r="AT97" s="18" t="s">
        <v>144</v>
      </c>
      <c r="AU97" s="18" t="s">
        <v>86</v>
      </c>
    </row>
    <row r="98" spans="2:65" s="12" customFormat="1" ht="12">
      <c r="B98" s="152"/>
      <c r="D98" s="145" t="s">
        <v>148</v>
      </c>
      <c r="E98" s="153" t="s">
        <v>19</v>
      </c>
      <c r="F98" s="154" t="s">
        <v>413</v>
      </c>
      <c r="H98" s="153" t="s">
        <v>19</v>
      </c>
      <c r="I98" s="155"/>
      <c r="L98" s="152"/>
      <c r="M98" s="156"/>
      <c r="T98" s="157"/>
      <c r="AT98" s="153" t="s">
        <v>148</v>
      </c>
      <c r="AU98" s="153" t="s">
        <v>86</v>
      </c>
      <c r="AV98" s="12" t="s">
        <v>84</v>
      </c>
      <c r="AW98" s="12" t="s">
        <v>36</v>
      </c>
      <c r="AX98" s="12" t="s">
        <v>77</v>
      </c>
      <c r="AY98" s="153" t="s">
        <v>133</v>
      </c>
    </row>
    <row r="99" spans="2:65" s="13" customFormat="1" ht="12">
      <c r="B99" s="158"/>
      <c r="D99" s="145" t="s">
        <v>148</v>
      </c>
      <c r="E99" s="159" t="s">
        <v>19</v>
      </c>
      <c r="F99" s="160" t="s">
        <v>157</v>
      </c>
      <c r="H99" s="161">
        <v>3</v>
      </c>
      <c r="I99" s="162"/>
      <c r="L99" s="158"/>
      <c r="M99" s="163"/>
      <c r="T99" s="164"/>
      <c r="AT99" s="159" t="s">
        <v>148</v>
      </c>
      <c r="AU99" s="159" t="s">
        <v>86</v>
      </c>
      <c r="AV99" s="13" t="s">
        <v>86</v>
      </c>
      <c r="AW99" s="13" t="s">
        <v>36</v>
      </c>
      <c r="AX99" s="13" t="s">
        <v>84</v>
      </c>
      <c r="AY99" s="159" t="s">
        <v>133</v>
      </c>
    </row>
    <row r="100" spans="2:65" s="1" customFormat="1" ht="24.25" customHeight="1">
      <c r="B100" s="33"/>
      <c r="C100" s="132" t="s">
        <v>86</v>
      </c>
      <c r="D100" s="132" t="s">
        <v>135</v>
      </c>
      <c r="E100" s="133" t="s">
        <v>414</v>
      </c>
      <c r="F100" s="134" t="s">
        <v>415</v>
      </c>
      <c r="G100" s="135" t="s">
        <v>138</v>
      </c>
      <c r="H100" s="136">
        <v>64.45</v>
      </c>
      <c r="I100" s="137"/>
      <c r="J100" s="138">
        <f>ROUND(I100*H100,2)</f>
        <v>0</v>
      </c>
      <c r="K100" s="134" t="s">
        <v>139</v>
      </c>
      <c r="L100" s="33"/>
      <c r="M100" s="139" t="s">
        <v>19</v>
      </c>
      <c r="N100" s="140" t="s">
        <v>48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140</v>
      </c>
      <c r="AT100" s="143" t="s">
        <v>135</v>
      </c>
      <c r="AU100" s="143" t="s">
        <v>86</v>
      </c>
      <c r="AY100" s="18" t="s">
        <v>133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84</v>
      </c>
      <c r="BK100" s="144">
        <f>ROUND(I100*H100,2)</f>
        <v>0</v>
      </c>
      <c r="BL100" s="18" t="s">
        <v>140</v>
      </c>
      <c r="BM100" s="143" t="s">
        <v>416</v>
      </c>
    </row>
    <row r="101" spans="2:65" s="1" customFormat="1" ht="36">
      <c r="B101" s="33"/>
      <c r="D101" s="145" t="s">
        <v>142</v>
      </c>
      <c r="F101" s="146" t="s">
        <v>417</v>
      </c>
      <c r="I101" s="147"/>
      <c r="L101" s="33"/>
      <c r="M101" s="148"/>
      <c r="T101" s="54"/>
      <c r="AT101" s="18" t="s">
        <v>142</v>
      </c>
      <c r="AU101" s="18" t="s">
        <v>86</v>
      </c>
    </row>
    <row r="102" spans="2:65" s="1" customFormat="1" ht="11">
      <c r="B102" s="33"/>
      <c r="D102" s="149" t="s">
        <v>144</v>
      </c>
      <c r="F102" s="150" t="s">
        <v>418</v>
      </c>
      <c r="I102" s="147"/>
      <c r="L102" s="33"/>
      <c r="M102" s="148"/>
      <c r="T102" s="54"/>
      <c r="AT102" s="18" t="s">
        <v>144</v>
      </c>
      <c r="AU102" s="18" t="s">
        <v>86</v>
      </c>
    </row>
    <row r="103" spans="2:65" s="12" customFormat="1" ht="12">
      <c r="B103" s="152"/>
      <c r="D103" s="145" t="s">
        <v>148</v>
      </c>
      <c r="E103" s="153" t="s">
        <v>19</v>
      </c>
      <c r="F103" s="154" t="s">
        <v>419</v>
      </c>
      <c r="H103" s="153" t="s">
        <v>19</v>
      </c>
      <c r="I103" s="155"/>
      <c r="L103" s="152"/>
      <c r="M103" s="156"/>
      <c r="T103" s="157"/>
      <c r="AT103" s="153" t="s">
        <v>148</v>
      </c>
      <c r="AU103" s="153" t="s">
        <v>86</v>
      </c>
      <c r="AV103" s="12" t="s">
        <v>84</v>
      </c>
      <c r="AW103" s="12" t="s">
        <v>36</v>
      </c>
      <c r="AX103" s="12" t="s">
        <v>77</v>
      </c>
      <c r="AY103" s="153" t="s">
        <v>133</v>
      </c>
    </row>
    <row r="104" spans="2:65" s="13" customFormat="1" ht="12">
      <c r="B104" s="158"/>
      <c r="D104" s="145" t="s">
        <v>148</v>
      </c>
      <c r="E104" s="159" t="s">
        <v>19</v>
      </c>
      <c r="F104" s="160" t="s">
        <v>420</v>
      </c>
      <c r="H104" s="161">
        <v>64.45</v>
      </c>
      <c r="I104" s="162"/>
      <c r="L104" s="158"/>
      <c r="M104" s="163"/>
      <c r="T104" s="164"/>
      <c r="AT104" s="159" t="s">
        <v>148</v>
      </c>
      <c r="AU104" s="159" t="s">
        <v>86</v>
      </c>
      <c r="AV104" s="13" t="s">
        <v>86</v>
      </c>
      <c r="AW104" s="13" t="s">
        <v>36</v>
      </c>
      <c r="AX104" s="13" t="s">
        <v>84</v>
      </c>
      <c r="AY104" s="159" t="s">
        <v>133</v>
      </c>
    </row>
    <row r="105" spans="2:65" s="1" customFormat="1" ht="16.5" customHeight="1">
      <c r="B105" s="33"/>
      <c r="C105" s="179" t="s">
        <v>157</v>
      </c>
      <c r="D105" s="179" t="s">
        <v>257</v>
      </c>
      <c r="E105" s="180" t="s">
        <v>421</v>
      </c>
      <c r="F105" s="181" t="s">
        <v>422</v>
      </c>
      <c r="G105" s="182" t="s">
        <v>187</v>
      </c>
      <c r="H105" s="183">
        <v>17.402000000000001</v>
      </c>
      <c r="I105" s="184"/>
      <c r="J105" s="185">
        <f>ROUND(I105*H105,2)</f>
        <v>0</v>
      </c>
      <c r="K105" s="181" t="s">
        <v>139</v>
      </c>
      <c r="L105" s="186"/>
      <c r="M105" s="187" t="s">
        <v>19</v>
      </c>
      <c r="N105" s="188" t="s">
        <v>48</v>
      </c>
      <c r="P105" s="141">
        <f>O105*H105</f>
        <v>0</v>
      </c>
      <c r="Q105" s="141">
        <v>1</v>
      </c>
      <c r="R105" s="141">
        <f>Q105*H105</f>
        <v>17.402000000000001</v>
      </c>
      <c r="S105" s="141">
        <v>0</v>
      </c>
      <c r="T105" s="142">
        <f>S105*H105</f>
        <v>0</v>
      </c>
      <c r="AR105" s="143" t="s">
        <v>192</v>
      </c>
      <c r="AT105" s="143" t="s">
        <v>257</v>
      </c>
      <c r="AU105" s="143" t="s">
        <v>86</v>
      </c>
      <c r="AY105" s="18" t="s">
        <v>133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84</v>
      </c>
      <c r="BK105" s="144">
        <f>ROUND(I105*H105,2)</f>
        <v>0</v>
      </c>
      <c r="BL105" s="18" t="s">
        <v>140</v>
      </c>
      <c r="BM105" s="143" t="s">
        <v>423</v>
      </c>
    </row>
    <row r="106" spans="2:65" s="1" customFormat="1" ht="12">
      <c r="B106" s="33"/>
      <c r="D106" s="145" t="s">
        <v>142</v>
      </c>
      <c r="F106" s="146" t="s">
        <v>422</v>
      </c>
      <c r="I106" s="147"/>
      <c r="L106" s="33"/>
      <c r="M106" s="148"/>
      <c r="T106" s="54"/>
      <c r="AT106" s="18" t="s">
        <v>142</v>
      </c>
      <c r="AU106" s="18" t="s">
        <v>86</v>
      </c>
    </row>
    <row r="107" spans="2:65" s="13" customFormat="1" ht="12">
      <c r="B107" s="158"/>
      <c r="D107" s="145" t="s">
        <v>148</v>
      </c>
      <c r="E107" s="159" t="s">
        <v>19</v>
      </c>
      <c r="F107" s="160" t="s">
        <v>424</v>
      </c>
      <c r="H107" s="161">
        <v>9.6679999999999993</v>
      </c>
      <c r="I107" s="162"/>
      <c r="L107" s="158"/>
      <c r="M107" s="163"/>
      <c r="T107" s="164"/>
      <c r="AT107" s="159" t="s">
        <v>148</v>
      </c>
      <c r="AU107" s="159" t="s">
        <v>86</v>
      </c>
      <c r="AV107" s="13" t="s">
        <v>86</v>
      </c>
      <c r="AW107" s="13" t="s">
        <v>36</v>
      </c>
      <c r="AX107" s="13" t="s">
        <v>84</v>
      </c>
      <c r="AY107" s="159" t="s">
        <v>133</v>
      </c>
    </row>
    <row r="108" spans="2:65" s="13" customFormat="1" ht="12">
      <c r="B108" s="158"/>
      <c r="D108" s="145" t="s">
        <v>148</v>
      </c>
      <c r="F108" s="160" t="s">
        <v>425</v>
      </c>
      <c r="H108" s="161">
        <v>17.402000000000001</v>
      </c>
      <c r="I108" s="162"/>
      <c r="L108" s="158"/>
      <c r="M108" s="163"/>
      <c r="T108" s="164"/>
      <c r="AT108" s="159" t="s">
        <v>148</v>
      </c>
      <c r="AU108" s="159" t="s">
        <v>86</v>
      </c>
      <c r="AV108" s="13" t="s">
        <v>86</v>
      </c>
      <c r="AW108" s="13" t="s">
        <v>4</v>
      </c>
      <c r="AX108" s="13" t="s">
        <v>84</v>
      </c>
      <c r="AY108" s="159" t="s">
        <v>133</v>
      </c>
    </row>
    <row r="109" spans="2:65" s="1" customFormat="1" ht="24.25" customHeight="1">
      <c r="B109" s="33"/>
      <c r="C109" s="132" t="s">
        <v>140</v>
      </c>
      <c r="D109" s="132" t="s">
        <v>135</v>
      </c>
      <c r="E109" s="133" t="s">
        <v>426</v>
      </c>
      <c r="F109" s="134" t="s">
        <v>427</v>
      </c>
      <c r="G109" s="135" t="s">
        <v>138</v>
      </c>
      <c r="H109" s="136">
        <v>64.45</v>
      </c>
      <c r="I109" s="137"/>
      <c r="J109" s="138">
        <f>ROUND(I109*H109,2)</f>
        <v>0</v>
      </c>
      <c r="K109" s="134" t="s">
        <v>139</v>
      </c>
      <c r="L109" s="33"/>
      <c r="M109" s="139" t="s">
        <v>19</v>
      </c>
      <c r="N109" s="140" t="s">
        <v>48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140</v>
      </c>
      <c r="AT109" s="143" t="s">
        <v>135</v>
      </c>
      <c r="AU109" s="143" t="s">
        <v>86</v>
      </c>
      <c r="AY109" s="18" t="s">
        <v>133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84</v>
      </c>
      <c r="BK109" s="144">
        <f>ROUND(I109*H109,2)</f>
        <v>0</v>
      </c>
      <c r="BL109" s="18" t="s">
        <v>140</v>
      </c>
      <c r="BM109" s="143" t="s">
        <v>428</v>
      </c>
    </row>
    <row r="110" spans="2:65" s="1" customFormat="1" ht="36">
      <c r="B110" s="33"/>
      <c r="D110" s="145" t="s">
        <v>142</v>
      </c>
      <c r="F110" s="146" t="s">
        <v>429</v>
      </c>
      <c r="I110" s="147"/>
      <c r="L110" s="33"/>
      <c r="M110" s="148"/>
      <c r="T110" s="54"/>
      <c r="AT110" s="18" t="s">
        <v>142</v>
      </c>
      <c r="AU110" s="18" t="s">
        <v>86</v>
      </c>
    </row>
    <row r="111" spans="2:65" s="1" customFormat="1" ht="11">
      <c r="B111" s="33"/>
      <c r="D111" s="149" t="s">
        <v>144</v>
      </c>
      <c r="F111" s="150" t="s">
        <v>430</v>
      </c>
      <c r="I111" s="147"/>
      <c r="L111" s="33"/>
      <c r="M111" s="148"/>
      <c r="T111" s="54"/>
      <c r="AT111" s="18" t="s">
        <v>144</v>
      </c>
      <c r="AU111" s="18" t="s">
        <v>86</v>
      </c>
    </row>
    <row r="112" spans="2:65" s="1" customFormat="1" ht="16.5" customHeight="1">
      <c r="B112" s="33"/>
      <c r="C112" s="179" t="s">
        <v>171</v>
      </c>
      <c r="D112" s="179" t="s">
        <v>257</v>
      </c>
      <c r="E112" s="180" t="s">
        <v>431</v>
      </c>
      <c r="F112" s="181" t="s">
        <v>432</v>
      </c>
      <c r="G112" s="182" t="s">
        <v>433</v>
      </c>
      <c r="H112" s="183">
        <v>2.2559999999999998</v>
      </c>
      <c r="I112" s="184"/>
      <c r="J112" s="185">
        <f>ROUND(I112*H112,2)</f>
        <v>0</v>
      </c>
      <c r="K112" s="181" t="s">
        <v>139</v>
      </c>
      <c r="L112" s="186"/>
      <c r="M112" s="187" t="s">
        <v>19</v>
      </c>
      <c r="N112" s="188" t="s">
        <v>48</v>
      </c>
      <c r="P112" s="141">
        <f>O112*H112</f>
        <v>0</v>
      </c>
      <c r="Q112" s="141">
        <v>1E-3</v>
      </c>
      <c r="R112" s="141">
        <f>Q112*H112</f>
        <v>2.2559999999999998E-3</v>
      </c>
      <c r="S112" s="141">
        <v>0</v>
      </c>
      <c r="T112" s="142">
        <f>S112*H112</f>
        <v>0</v>
      </c>
      <c r="AR112" s="143" t="s">
        <v>192</v>
      </c>
      <c r="AT112" s="143" t="s">
        <v>257</v>
      </c>
      <c r="AU112" s="143" t="s">
        <v>86</v>
      </c>
      <c r="AY112" s="18" t="s">
        <v>133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84</v>
      </c>
      <c r="BK112" s="144">
        <f>ROUND(I112*H112,2)</f>
        <v>0</v>
      </c>
      <c r="BL112" s="18" t="s">
        <v>140</v>
      </c>
      <c r="BM112" s="143" t="s">
        <v>434</v>
      </c>
    </row>
    <row r="113" spans="2:65" s="1" customFormat="1" ht="12">
      <c r="B113" s="33"/>
      <c r="D113" s="145" t="s">
        <v>142</v>
      </c>
      <c r="F113" s="146" t="s">
        <v>432</v>
      </c>
      <c r="I113" s="147"/>
      <c r="L113" s="33"/>
      <c r="M113" s="148"/>
      <c r="T113" s="54"/>
      <c r="AT113" s="18" t="s">
        <v>142</v>
      </c>
      <c r="AU113" s="18" t="s">
        <v>86</v>
      </c>
    </row>
    <row r="114" spans="2:65" s="13" customFormat="1" ht="12">
      <c r="B114" s="158"/>
      <c r="D114" s="145" t="s">
        <v>148</v>
      </c>
      <c r="F114" s="160" t="s">
        <v>435</v>
      </c>
      <c r="H114" s="161">
        <v>2.2559999999999998</v>
      </c>
      <c r="I114" s="162"/>
      <c r="L114" s="158"/>
      <c r="M114" s="163"/>
      <c r="T114" s="164"/>
      <c r="AT114" s="159" t="s">
        <v>148</v>
      </c>
      <c r="AU114" s="159" t="s">
        <v>86</v>
      </c>
      <c r="AV114" s="13" t="s">
        <v>86</v>
      </c>
      <c r="AW114" s="13" t="s">
        <v>4</v>
      </c>
      <c r="AX114" s="13" t="s">
        <v>84</v>
      </c>
      <c r="AY114" s="159" t="s">
        <v>133</v>
      </c>
    </row>
    <row r="115" spans="2:65" s="1" customFormat="1" ht="24.25" customHeight="1">
      <c r="B115" s="33"/>
      <c r="C115" s="132" t="s">
        <v>178</v>
      </c>
      <c r="D115" s="132" t="s">
        <v>135</v>
      </c>
      <c r="E115" s="133" t="s">
        <v>200</v>
      </c>
      <c r="F115" s="134" t="s">
        <v>201</v>
      </c>
      <c r="G115" s="135" t="s">
        <v>138</v>
      </c>
      <c r="H115" s="136">
        <v>9.9</v>
      </c>
      <c r="I115" s="137"/>
      <c r="J115" s="138">
        <f>ROUND(I115*H115,2)</f>
        <v>0</v>
      </c>
      <c r="K115" s="134" t="s">
        <v>139</v>
      </c>
      <c r="L115" s="33"/>
      <c r="M115" s="139" t="s">
        <v>19</v>
      </c>
      <c r="N115" s="140" t="s">
        <v>48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140</v>
      </c>
      <c r="AT115" s="143" t="s">
        <v>135</v>
      </c>
      <c r="AU115" s="143" t="s">
        <v>86</v>
      </c>
      <c r="AY115" s="18" t="s">
        <v>133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84</v>
      </c>
      <c r="BK115" s="144">
        <f>ROUND(I115*H115,2)</f>
        <v>0</v>
      </c>
      <c r="BL115" s="18" t="s">
        <v>140</v>
      </c>
      <c r="BM115" s="143" t="s">
        <v>436</v>
      </c>
    </row>
    <row r="116" spans="2:65" s="1" customFormat="1" ht="24">
      <c r="B116" s="33"/>
      <c r="D116" s="145" t="s">
        <v>142</v>
      </c>
      <c r="F116" s="146" t="s">
        <v>203</v>
      </c>
      <c r="I116" s="147"/>
      <c r="L116" s="33"/>
      <c r="M116" s="148"/>
      <c r="T116" s="54"/>
      <c r="AT116" s="18" t="s">
        <v>142</v>
      </c>
      <c r="AU116" s="18" t="s">
        <v>86</v>
      </c>
    </row>
    <row r="117" spans="2:65" s="1" customFormat="1" ht="11">
      <c r="B117" s="33"/>
      <c r="D117" s="149" t="s">
        <v>144</v>
      </c>
      <c r="F117" s="150" t="s">
        <v>204</v>
      </c>
      <c r="I117" s="147"/>
      <c r="L117" s="33"/>
      <c r="M117" s="148"/>
      <c r="T117" s="54"/>
      <c r="AT117" s="18" t="s">
        <v>144</v>
      </c>
      <c r="AU117" s="18" t="s">
        <v>86</v>
      </c>
    </row>
    <row r="118" spans="2:65" s="11" customFormat="1" ht="22.75" customHeight="1">
      <c r="B118" s="120"/>
      <c r="D118" s="121" t="s">
        <v>76</v>
      </c>
      <c r="E118" s="130" t="s">
        <v>86</v>
      </c>
      <c r="F118" s="130" t="s">
        <v>437</v>
      </c>
      <c r="I118" s="123"/>
      <c r="J118" s="131">
        <f>BK118</f>
        <v>0</v>
      </c>
      <c r="L118" s="120"/>
      <c r="M118" s="125"/>
      <c r="P118" s="126">
        <f>SUM(P119:P129)</f>
        <v>0</v>
      </c>
      <c r="R118" s="126">
        <f>SUM(R119:R129)</f>
        <v>9.2018299999999993</v>
      </c>
      <c r="T118" s="127">
        <f>SUM(T119:T129)</f>
        <v>0</v>
      </c>
      <c r="AR118" s="121" t="s">
        <v>84</v>
      </c>
      <c r="AT118" s="128" t="s">
        <v>76</v>
      </c>
      <c r="AU118" s="128" t="s">
        <v>84</v>
      </c>
      <c r="AY118" s="121" t="s">
        <v>133</v>
      </c>
      <c r="BK118" s="129">
        <f>SUM(BK119:BK129)</f>
        <v>0</v>
      </c>
    </row>
    <row r="119" spans="2:65" s="1" customFormat="1" ht="16.5" customHeight="1">
      <c r="B119" s="33"/>
      <c r="C119" s="132" t="s">
        <v>184</v>
      </c>
      <c r="D119" s="132" t="s">
        <v>135</v>
      </c>
      <c r="E119" s="133" t="s">
        <v>438</v>
      </c>
      <c r="F119" s="134" t="s">
        <v>439</v>
      </c>
      <c r="G119" s="135" t="s">
        <v>160</v>
      </c>
      <c r="H119" s="136">
        <v>2</v>
      </c>
      <c r="I119" s="137"/>
      <c r="J119" s="138">
        <f>ROUND(I119*H119,2)</f>
        <v>0</v>
      </c>
      <c r="K119" s="134" t="s">
        <v>139</v>
      </c>
      <c r="L119" s="33"/>
      <c r="M119" s="139" t="s">
        <v>19</v>
      </c>
      <c r="N119" s="140" t="s">
        <v>48</v>
      </c>
      <c r="P119" s="141">
        <f>O119*H119</f>
        <v>0</v>
      </c>
      <c r="Q119" s="141">
        <v>2.5018699999999998</v>
      </c>
      <c r="R119" s="141">
        <f>Q119*H119</f>
        <v>5.0037399999999996</v>
      </c>
      <c r="S119" s="141">
        <v>0</v>
      </c>
      <c r="T119" s="142">
        <f>S119*H119</f>
        <v>0</v>
      </c>
      <c r="AR119" s="143" t="s">
        <v>140</v>
      </c>
      <c r="AT119" s="143" t="s">
        <v>135</v>
      </c>
      <c r="AU119" s="143" t="s">
        <v>86</v>
      </c>
      <c r="AY119" s="18" t="s">
        <v>133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84</v>
      </c>
      <c r="BK119" s="144">
        <f>ROUND(I119*H119,2)</f>
        <v>0</v>
      </c>
      <c r="BL119" s="18" t="s">
        <v>140</v>
      </c>
      <c r="BM119" s="143" t="s">
        <v>440</v>
      </c>
    </row>
    <row r="120" spans="2:65" s="1" customFormat="1" ht="24">
      <c r="B120" s="33"/>
      <c r="D120" s="145" t="s">
        <v>142</v>
      </c>
      <c r="F120" s="146" t="s">
        <v>441</v>
      </c>
      <c r="I120" s="147"/>
      <c r="L120" s="33"/>
      <c r="M120" s="148"/>
      <c r="T120" s="54"/>
      <c r="AT120" s="18" t="s">
        <v>142</v>
      </c>
      <c r="AU120" s="18" t="s">
        <v>86</v>
      </c>
    </row>
    <row r="121" spans="2:65" s="1" customFormat="1" ht="11">
      <c r="B121" s="33"/>
      <c r="D121" s="149" t="s">
        <v>144</v>
      </c>
      <c r="F121" s="150" t="s">
        <v>442</v>
      </c>
      <c r="I121" s="147"/>
      <c r="L121" s="33"/>
      <c r="M121" s="148"/>
      <c r="T121" s="54"/>
      <c r="AT121" s="18" t="s">
        <v>144</v>
      </c>
      <c r="AU121" s="18" t="s">
        <v>86</v>
      </c>
    </row>
    <row r="122" spans="2:65" s="12" customFormat="1" ht="12">
      <c r="B122" s="152"/>
      <c r="D122" s="145" t="s">
        <v>148</v>
      </c>
      <c r="E122" s="153" t="s">
        <v>19</v>
      </c>
      <c r="F122" s="154" t="s">
        <v>443</v>
      </c>
      <c r="H122" s="153" t="s">
        <v>19</v>
      </c>
      <c r="I122" s="155"/>
      <c r="L122" s="152"/>
      <c r="M122" s="156"/>
      <c r="T122" s="157"/>
      <c r="AT122" s="153" t="s">
        <v>148</v>
      </c>
      <c r="AU122" s="153" t="s">
        <v>86</v>
      </c>
      <c r="AV122" s="12" t="s">
        <v>84</v>
      </c>
      <c r="AW122" s="12" t="s">
        <v>36</v>
      </c>
      <c r="AX122" s="12" t="s">
        <v>77</v>
      </c>
      <c r="AY122" s="153" t="s">
        <v>133</v>
      </c>
    </row>
    <row r="123" spans="2:65" s="13" customFormat="1" ht="12">
      <c r="B123" s="158"/>
      <c r="D123" s="145" t="s">
        <v>148</v>
      </c>
      <c r="E123" s="159" t="s">
        <v>19</v>
      </c>
      <c r="F123" s="160" t="s">
        <v>444</v>
      </c>
      <c r="H123" s="161">
        <v>2</v>
      </c>
      <c r="I123" s="162"/>
      <c r="L123" s="158"/>
      <c r="M123" s="163"/>
      <c r="T123" s="164"/>
      <c r="AT123" s="159" t="s">
        <v>148</v>
      </c>
      <c r="AU123" s="159" t="s">
        <v>86</v>
      </c>
      <c r="AV123" s="13" t="s">
        <v>86</v>
      </c>
      <c r="AW123" s="13" t="s">
        <v>36</v>
      </c>
      <c r="AX123" s="13" t="s">
        <v>84</v>
      </c>
      <c r="AY123" s="159" t="s">
        <v>133</v>
      </c>
    </row>
    <row r="124" spans="2:65" s="1" customFormat="1" ht="33" customHeight="1">
      <c r="B124" s="33"/>
      <c r="C124" s="132" t="s">
        <v>192</v>
      </c>
      <c r="D124" s="132" t="s">
        <v>135</v>
      </c>
      <c r="E124" s="133" t="s">
        <v>445</v>
      </c>
      <c r="F124" s="134" t="s">
        <v>446</v>
      </c>
      <c r="G124" s="135" t="s">
        <v>138</v>
      </c>
      <c r="H124" s="136">
        <v>6</v>
      </c>
      <c r="I124" s="137"/>
      <c r="J124" s="138">
        <f>ROUND(I124*H124,2)</f>
        <v>0</v>
      </c>
      <c r="K124" s="134" t="s">
        <v>139</v>
      </c>
      <c r="L124" s="33"/>
      <c r="M124" s="139" t="s">
        <v>19</v>
      </c>
      <c r="N124" s="140" t="s">
        <v>48</v>
      </c>
      <c r="P124" s="141">
        <f>O124*H124</f>
        <v>0</v>
      </c>
      <c r="Q124" s="141">
        <v>0.54959999999999998</v>
      </c>
      <c r="R124" s="141">
        <f>Q124*H124</f>
        <v>3.2976000000000001</v>
      </c>
      <c r="S124" s="141">
        <v>0</v>
      </c>
      <c r="T124" s="142">
        <f>S124*H124</f>
        <v>0</v>
      </c>
      <c r="AR124" s="143" t="s">
        <v>140</v>
      </c>
      <c r="AT124" s="143" t="s">
        <v>135</v>
      </c>
      <c r="AU124" s="143" t="s">
        <v>86</v>
      </c>
      <c r="AY124" s="18" t="s">
        <v>133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84</v>
      </c>
      <c r="BK124" s="144">
        <f>ROUND(I124*H124,2)</f>
        <v>0</v>
      </c>
      <c r="BL124" s="18" t="s">
        <v>140</v>
      </c>
      <c r="BM124" s="143" t="s">
        <v>447</v>
      </c>
    </row>
    <row r="125" spans="2:65" s="1" customFormat="1" ht="36">
      <c r="B125" s="33"/>
      <c r="D125" s="145" t="s">
        <v>142</v>
      </c>
      <c r="F125" s="146" t="s">
        <v>448</v>
      </c>
      <c r="I125" s="147"/>
      <c r="L125" s="33"/>
      <c r="M125" s="148"/>
      <c r="T125" s="54"/>
      <c r="AT125" s="18" t="s">
        <v>142</v>
      </c>
      <c r="AU125" s="18" t="s">
        <v>86</v>
      </c>
    </row>
    <row r="126" spans="2:65" s="1" customFormat="1" ht="11">
      <c r="B126" s="33"/>
      <c r="D126" s="149" t="s">
        <v>144</v>
      </c>
      <c r="F126" s="150" t="s">
        <v>449</v>
      </c>
      <c r="I126" s="147"/>
      <c r="L126" s="33"/>
      <c r="M126" s="148"/>
      <c r="T126" s="54"/>
      <c r="AT126" s="18" t="s">
        <v>144</v>
      </c>
      <c r="AU126" s="18" t="s">
        <v>86</v>
      </c>
    </row>
    <row r="127" spans="2:65" s="1" customFormat="1" ht="24.25" customHeight="1">
      <c r="B127" s="33"/>
      <c r="C127" s="132" t="s">
        <v>199</v>
      </c>
      <c r="D127" s="132" t="s">
        <v>135</v>
      </c>
      <c r="E127" s="133" t="s">
        <v>450</v>
      </c>
      <c r="F127" s="134" t="s">
        <v>451</v>
      </c>
      <c r="G127" s="135" t="s">
        <v>187</v>
      </c>
      <c r="H127" s="136">
        <v>0.85</v>
      </c>
      <c r="I127" s="137"/>
      <c r="J127" s="138">
        <f>ROUND(I127*H127,2)</f>
        <v>0</v>
      </c>
      <c r="K127" s="134" t="s">
        <v>139</v>
      </c>
      <c r="L127" s="33"/>
      <c r="M127" s="139" t="s">
        <v>19</v>
      </c>
      <c r="N127" s="140" t="s">
        <v>48</v>
      </c>
      <c r="P127" s="141">
        <f>O127*H127</f>
        <v>0</v>
      </c>
      <c r="Q127" s="141">
        <v>1.0593999999999999</v>
      </c>
      <c r="R127" s="141">
        <f>Q127*H127</f>
        <v>0.9004899999999999</v>
      </c>
      <c r="S127" s="141">
        <v>0</v>
      </c>
      <c r="T127" s="142">
        <f>S127*H127</f>
        <v>0</v>
      </c>
      <c r="AR127" s="143" t="s">
        <v>140</v>
      </c>
      <c r="AT127" s="143" t="s">
        <v>135</v>
      </c>
      <c r="AU127" s="143" t="s">
        <v>86</v>
      </c>
      <c r="AY127" s="18" t="s">
        <v>133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84</v>
      </c>
      <c r="BK127" s="144">
        <f>ROUND(I127*H127,2)</f>
        <v>0</v>
      </c>
      <c r="BL127" s="18" t="s">
        <v>140</v>
      </c>
      <c r="BM127" s="143" t="s">
        <v>452</v>
      </c>
    </row>
    <row r="128" spans="2:65" s="1" customFormat="1" ht="48">
      <c r="B128" s="33"/>
      <c r="D128" s="145" t="s">
        <v>142</v>
      </c>
      <c r="F128" s="146" t="s">
        <v>453</v>
      </c>
      <c r="I128" s="147"/>
      <c r="L128" s="33"/>
      <c r="M128" s="148"/>
      <c r="T128" s="54"/>
      <c r="AT128" s="18" t="s">
        <v>142</v>
      </c>
      <c r="AU128" s="18" t="s">
        <v>86</v>
      </c>
    </row>
    <row r="129" spans="2:65" s="1" customFormat="1" ht="11">
      <c r="B129" s="33"/>
      <c r="D129" s="149" t="s">
        <v>144</v>
      </c>
      <c r="F129" s="150" t="s">
        <v>454</v>
      </c>
      <c r="I129" s="147"/>
      <c r="L129" s="33"/>
      <c r="M129" s="148"/>
      <c r="T129" s="54"/>
      <c r="AT129" s="18" t="s">
        <v>144</v>
      </c>
      <c r="AU129" s="18" t="s">
        <v>86</v>
      </c>
    </row>
    <row r="130" spans="2:65" s="11" customFormat="1" ht="22.75" customHeight="1">
      <c r="B130" s="120"/>
      <c r="D130" s="121" t="s">
        <v>76</v>
      </c>
      <c r="E130" s="130" t="s">
        <v>171</v>
      </c>
      <c r="F130" s="130" t="s">
        <v>205</v>
      </c>
      <c r="I130" s="123"/>
      <c r="J130" s="131">
        <f>BK130</f>
        <v>0</v>
      </c>
      <c r="L130" s="120"/>
      <c r="M130" s="125"/>
      <c r="P130" s="126">
        <f>SUM(P131:P148)</f>
        <v>0</v>
      </c>
      <c r="R130" s="126">
        <f>SUM(R131:R148)</f>
        <v>5.6605229999999995</v>
      </c>
      <c r="T130" s="127">
        <f>SUM(T131:T148)</f>
        <v>0</v>
      </c>
      <c r="AR130" s="121" t="s">
        <v>84</v>
      </c>
      <c r="AT130" s="128" t="s">
        <v>76</v>
      </c>
      <c r="AU130" s="128" t="s">
        <v>84</v>
      </c>
      <c r="AY130" s="121" t="s">
        <v>133</v>
      </c>
      <c r="BK130" s="129">
        <f>SUM(BK131:BK148)</f>
        <v>0</v>
      </c>
    </row>
    <row r="131" spans="2:65" s="1" customFormat="1" ht="24.25" customHeight="1">
      <c r="B131" s="33"/>
      <c r="C131" s="132" t="s">
        <v>206</v>
      </c>
      <c r="D131" s="132" t="s">
        <v>135</v>
      </c>
      <c r="E131" s="133" t="s">
        <v>207</v>
      </c>
      <c r="F131" s="134" t="s">
        <v>208</v>
      </c>
      <c r="G131" s="135" t="s">
        <v>138</v>
      </c>
      <c r="H131" s="136">
        <v>9.9</v>
      </c>
      <c r="I131" s="137"/>
      <c r="J131" s="138">
        <f>ROUND(I131*H131,2)</f>
        <v>0</v>
      </c>
      <c r="K131" s="134" t="s">
        <v>139</v>
      </c>
      <c r="L131" s="33"/>
      <c r="M131" s="139" t="s">
        <v>19</v>
      </c>
      <c r="N131" s="140" t="s">
        <v>48</v>
      </c>
      <c r="P131" s="141">
        <f>O131*H131</f>
        <v>0</v>
      </c>
      <c r="Q131" s="141">
        <v>0.34499999999999997</v>
      </c>
      <c r="R131" s="141">
        <f>Q131*H131</f>
        <v>3.4154999999999998</v>
      </c>
      <c r="S131" s="141">
        <v>0</v>
      </c>
      <c r="T131" s="142">
        <f>S131*H131</f>
        <v>0</v>
      </c>
      <c r="AR131" s="143" t="s">
        <v>140</v>
      </c>
      <c r="AT131" s="143" t="s">
        <v>135</v>
      </c>
      <c r="AU131" s="143" t="s">
        <v>86</v>
      </c>
      <c r="AY131" s="18" t="s">
        <v>133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84</v>
      </c>
      <c r="BK131" s="144">
        <f>ROUND(I131*H131,2)</f>
        <v>0</v>
      </c>
      <c r="BL131" s="18" t="s">
        <v>140</v>
      </c>
      <c r="BM131" s="143" t="s">
        <v>455</v>
      </c>
    </row>
    <row r="132" spans="2:65" s="1" customFormat="1" ht="24">
      <c r="B132" s="33"/>
      <c r="D132" s="145" t="s">
        <v>142</v>
      </c>
      <c r="F132" s="146" t="s">
        <v>210</v>
      </c>
      <c r="I132" s="147"/>
      <c r="L132" s="33"/>
      <c r="M132" s="148"/>
      <c r="T132" s="54"/>
      <c r="AT132" s="18" t="s">
        <v>142</v>
      </c>
      <c r="AU132" s="18" t="s">
        <v>86</v>
      </c>
    </row>
    <row r="133" spans="2:65" s="1" customFormat="1" ht="11">
      <c r="B133" s="33"/>
      <c r="D133" s="149" t="s">
        <v>144</v>
      </c>
      <c r="F133" s="150" t="s">
        <v>211</v>
      </c>
      <c r="I133" s="147"/>
      <c r="L133" s="33"/>
      <c r="M133" s="148"/>
      <c r="T133" s="54"/>
      <c r="AT133" s="18" t="s">
        <v>144</v>
      </c>
      <c r="AU133" s="18" t="s">
        <v>86</v>
      </c>
    </row>
    <row r="134" spans="2:65" s="12" customFormat="1" ht="12">
      <c r="B134" s="152"/>
      <c r="D134" s="145" t="s">
        <v>148</v>
      </c>
      <c r="E134" s="153" t="s">
        <v>19</v>
      </c>
      <c r="F134" s="154" t="s">
        <v>456</v>
      </c>
      <c r="H134" s="153" t="s">
        <v>19</v>
      </c>
      <c r="I134" s="155"/>
      <c r="L134" s="152"/>
      <c r="M134" s="156"/>
      <c r="T134" s="157"/>
      <c r="AT134" s="153" t="s">
        <v>148</v>
      </c>
      <c r="AU134" s="153" t="s">
        <v>86</v>
      </c>
      <c r="AV134" s="12" t="s">
        <v>84</v>
      </c>
      <c r="AW134" s="12" t="s">
        <v>36</v>
      </c>
      <c r="AX134" s="12" t="s">
        <v>77</v>
      </c>
      <c r="AY134" s="153" t="s">
        <v>133</v>
      </c>
    </row>
    <row r="135" spans="2:65" s="13" customFormat="1" ht="12">
      <c r="B135" s="158"/>
      <c r="D135" s="145" t="s">
        <v>148</v>
      </c>
      <c r="E135" s="159" t="s">
        <v>19</v>
      </c>
      <c r="F135" s="160" t="s">
        <v>457</v>
      </c>
      <c r="H135" s="161">
        <v>9.9</v>
      </c>
      <c r="I135" s="162"/>
      <c r="L135" s="158"/>
      <c r="M135" s="163"/>
      <c r="T135" s="164"/>
      <c r="AT135" s="159" t="s">
        <v>148</v>
      </c>
      <c r="AU135" s="159" t="s">
        <v>86</v>
      </c>
      <c r="AV135" s="13" t="s">
        <v>86</v>
      </c>
      <c r="AW135" s="13" t="s">
        <v>36</v>
      </c>
      <c r="AX135" s="13" t="s">
        <v>77</v>
      </c>
      <c r="AY135" s="159" t="s">
        <v>133</v>
      </c>
    </row>
    <row r="136" spans="2:65" s="15" customFormat="1" ht="12">
      <c r="B136" s="172"/>
      <c r="D136" s="145" t="s">
        <v>148</v>
      </c>
      <c r="E136" s="173" t="s">
        <v>19</v>
      </c>
      <c r="F136" s="174" t="s">
        <v>221</v>
      </c>
      <c r="H136" s="175">
        <v>9.9</v>
      </c>
      <c r="I136" s="176"/>
      <c r="L136" s="172"/>
      <c r="M136" s="177"/>
      <c r="T136" s="178"/>
      <c r="AT136" s="173" t="s">
        <v>148</v>
      </c>
      <c r="AU136" s="173" t="s">
        <v>86</v>
      </c>
      <c r="AV136" s="15" t="s">
        <v>140</v>
      </c>
      <c r="AW136" s="15" t="s">
        <v>36</v>
      </c>
      <c r="AX136" s="15" t="s">
        <v>84</v>
      </c>
      <c r="AY136" s="173" t="s">
        <v>133</v>
      </c>
    </row>
    <row r="137" spans="2:65" s="1" customFormat="1" ht="33" customHeight="1">
      <c r="B137" s="33"/>
      <c r="C137" s="132" t="s">
        <v>222</v>
      </c>
      <c r="D137" s="132" t="s">
        <v>135</v>
      </c>
      <c r="E137" s="133" t="s">
        <v>251</v>
      </c>
      <c r="F137" s="134" t="s">
        <v>252</v>
      </c>
      <c r="G137" s="135" t="s">
        <v>138</v>
      </c>
      <c r="H137" s="136">
        <v>9.9</v>
      </c>
      <c r="I137" s="137"/>
      <c r="J137" s="138">
        <f>ROUND(I137*H137,2)</f>
        <v>0</v>
      </c>
      <c r="K137" s="134" t="s">
        <v>139</v>
      </c>
      <c r="L137" s="33"/>
      <c r="M137" s="139" t="s">
        <v>19</v>
      </c>
      <c r="N137" s="140" t="s">
        <v>48</v>
      </c>
      <c r="P137" s="141">
        <f>O137*H137</f>
        <v>0</v>
      </c>
      <c r="Q137" s="141">
        <v>8.9219999999999994E-2</v>
      </c>
      <c r="R137" s="141">
        <f>Q137*H137</f>
        <v>0.88327800000000001</v>
      </c>
      <c r="S137" s="141">
        <v>0</v>
      </c>
      <c r="T137" s="142">
        <f>S137*H137</f>
        <v>0</v>
      </c>
      <c r="AR137" s="143" t="s">
        <v>140</v>
      </c>
      <c r="AT137" s="143" t="s">
        <v>135</v>
      </c>
      <c r="AU137" s="143" t="s">
        <v>86</v>
      </c>
      <c r="AY137" s="18" t="s">
        <v>133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84</v>
      </c>
      <c r="BK137" s="144">
        <f>ROUND(I137*H137,2)</f>
        <v>0</v>
      </c>
      <c r="BL137" s="18" t="s">
        <v>140</v>
      </c>
      <c r="BM137" s="143" t="s">
        <v>458</v>
      </c>
    </row>
    <row r="138" spans="2:65" s="1" customFormat="1" ht="72">
      <c r="B138" s="33"/>
      <c r="D138" s="145" t="s">
        <v>142</v>
      </c>
      <c r="F138" s="146" t="s">
        <v>254</v>
      </c>
      <c r="I138" s="147"/>
      <c r="L138" s="33"/>
      <c r="M138" s="148"/>
      <c r="T138" s="54"/>
      <c r="AT138" s="18" t="s">
        <v>142</v>
      </c>
      <c r="AU138" s="18" t="s">
        <v>86</v>
      </c>
    </row>
    <row r="139" spans="2:65" s="1" customFormat="1" ht="11">
      <c r="B139" s="33"/>
      <c r="D139" s="149" t="s">
        <v>144</v>
      </c>
      <c r="F139" s="150" t="s">
        <v>255</v>
      </c>
      <c r="I139" s="147"/>
      <c r="L139" s="33"/>
      <c r="M139" s="148"/>
      <c r="T139" s="54"/>
      <c r="AT139" s="18" t="s">
        <v>144</v>
      </c>
      <c r="AU139" s="18" t="s">
        <v>86</v>
      </c>
    </row>
    <row r="140" spans="2:65" s="12" customFormat="1" ht="12">
      <c r="B140" s="152"/>
      <c r="D140" s="145" t="s">
        <v>148</v>
      </c>
      <c r="E140" s="153" t="s">
        <v>19</v>
      </c>
      <c r="F140" s="154" t="s">
        <v>456</v>
      </c>
      <c r="H140" s="153" t="s">
        <v>19</v>
      </c>
      <c r="I140" s="155"/>
      <c r="L140" s="152"/>
      <c r="M140" s="156"/>
      <c r="T140" s="157"/>
      <c r="AT140" s="153" t="s">
        <v>148</v>
      </c>
      <c r="AU140" s="153" t="s">
        <v>86</v>
      </c>
      <c r="AV140" s="12" t="s">
        <v>84</v>
      </c>
      <c r="AW140" s="12" t="s">
        <v>36</v>
      </c>
      <c r="AX140" s="12" t="s">
        <v>77</v>
      </c>
      <c r="AY140" s="153" t="s">
        <v>133</v>
      </c>
    </row>
    <row r="141" spans="2:65" s="13" customFormat="1" ht="12">
      <c r="B141" s="158"/>
      <c r="D141" s="145" t="s">
        <v>148</v>
      </c>
      <c r="E141" s="159" t="s">
        <v>19</v>
      </c>
      <c r="F141" s="160" t="s">
        <v>457</v>
      </c>
      <c r="H141" s="161">
        <v>9.9</v>
      </c>
      <c r="I141" s="162"/>
      <c r="L141" s="158"/>
      <c r="M141" s="163"/>
      <c r="T141" s="164"/>
      <c r="AT141" s="159" t="s">
        <v>148</v>
      </c>
      <c r="AU141" s="159" t="s">
        <v>86</v>
      </c>
      <c r="AV141" s="13" t="s">
        <v>86</v>
      </c>
      <c r="AW141" s="13" t="s">
        <v>36</v>
      </c>
      <c r="AX141" s="13" t="s">
        <v>77</v>
      </c>
      <c r="AY141" s="159" t="s">
        <v>133</v>
      </c>
    </row>
    <row r="142" spans="2:65" s="15" customFormat="1" ht="12">
      <c r="B142" s="172"/>
      <c r="D142" s="145" t="s">
        <v>148</v>
      </c>
      <c r="E142" s="173" t="s">
        <v>19</v>
      </c>
      <c r="F142" s="174" t="s">
        <v>221</v>
      </c>
      <c r="H142" s="175">
        <v>9.9</v>
      </c>
      <c r="I142" s="176"/>
      <c r="L142" s="172"/>
      <c r="M142" s="177"/>
      <c r="T142" s="178"/>
      <c r="AT142" s="173" t="s">
        <v>148</v>
      </c>
      <c r="AU142" s="173" t="s">
        <v>86</v>
      </c>
      <c r="AV142" s="15" t="s">
        <v>140</v>
      </c>
      <c r="AW142" s="15" t="s">
        <v>36</v>
      </c>
      <c r="AX142" s="15" t="s">
        <v>84</v>
      </c>
      <c r="AY142" s="173" t="s">
        <v>133</v>
      </c>
    </row>
    <row r="143" spans="2:65" s="1" customFormat="1" ht="21.75" customHeight="1">
      <c r="B143" s="33"/>
      <c r="C143" s="179" t="s">
        <v>8</v>
      </c>
      <c r="D143" s="179" t="s">
        <v>257</v>
      </c>
      <c r="E143" s="180" t="s">
        <v>258</v>
      </c>
      <c r="F143" s="181" t="s">
        <v>259</v>
      </c>
      <c r="G143" s="182" t="s">
        <v>138</v>
      </c>
      <c r="H143" s="183">
        <v>10.395</v>
      </c>
      <c r="I143" s="184"/>
      <c r="J143" s="185">
        <f>ROUND(I143*H143,2)</f>
        <v>0</v>
      </c>
      <c r="K143" s="181" t="s">
        <v>139</v>
      </c>
      <c r="L143" s="186"/>
      <c r="M143" s="187" t="s">
        <v>19</v>
      </c>
      <c r="N143" s="188" t="s">
        <v>48</v>
      </c>
      <c r="P143" s="141">
        <f>O143*H143</f>
        <v>0</v>
      </c>
      <c r="Q143" s="141">
        <v>0.13100000000000001</v>
      </c>
      <c r="R143" s="141">
        <f>Q143*H143</f>
        <v>1.361745</v>
      </c>
      <c r="S143" s="141">
        <v>0</v>
      </c>
      <c r="T143" s="142">
        <f>S143*H143</f>
        <v>0</v>
      </c>
      <c r="AR143" s="143" t="s">
        <v>192</v>
      </c>
      <c r="AT143" s="143" t="s">
        <v>257</v>
      </c>
      <c r="AU143" s="143" t="s">
        <v>86</v>
      </c>
      <c r="AY143" s="18" t="s">
        <v>133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84</v>
      </c>
      <c r="BK143" s="144">
        <f>ROUND(I143*H143,2)</f>
        <v>0</v>
      </c>
      <c r="BL143" s="18" t="s">
        <v>140</v>
      </c>
      <c r="BM143" s="143" t="s">
        <v>459</v>
      </c>
    </row>
    <row r="144" spans="2:65" s="1" customFormat="1" ht="12">
      <c r="B144" s="33"/>
      <c r="D144" s="145" t="s">
        <v>142</v>
      </c>
      <c r="F144" s="146" t="s">
        <v>259</v>
      </c>
      <c r="I144" s="147"/>
      <c r="L144" s="33"/>
      <c r="M144" s="148"/>
      <c r="T144" s="54"/>
      <c r="AT144" s="18" t="s">
        <v>142</v>
      </c>
      <c r="AU144" s="18" t="s">
        <v>86</v>
      </c>
    </row>
    <row r="145" spans="2:65" s="12" customFormat="1" ht="12">
      <c r="B145" s="152"/>
      <c r="D145" s="145" t="s">
        <v>148</v>
      </c>
      <c r="E145" s="153" t="s">
        <v>19</v>
      </c>
      <c r="F145" s="154" t="s">
        <v>456</v>
      </c>
      <c r="H145" s="153" t="s">
        <v>19</v>
      </c>
      <c r="I145" s="155"/>
      <c r="L145" s="152"/>
      <c r="M145" s="156"/>
      <c r="T145" s="157"/>
      <c r="AT145" s="153" t="s">
        <v>148</v>
      </c>
      <c r="AU145" s="153" t="s">
        <v>86</v>
      </c>
      <c r="AV145" s="12" t="s">
        <v>84</v>
      </c>
      <c r="AW145" s="12" t="s">
        <v>36</v>
      </c>
      <c r="AX145" s="12" t="s">
        <v>77</v>
      </c>
      <c r="AY145" s="153" t="s">
        <v>133</v>
      </c>
    </row>
    <row r="146" spans="2:65" s="13" customFormat="1" ht="12">
      <c r="B146" s="158"/>
      <c r="D146" s="145" t="s">
        <v>148</v>
      </c>
      <c r="E146" s="159" t="s">
        <v>19</v>
      </c>
      <c r="F146" s="160" t="s">
        <v>457</v>
      </c>
      <c r="H146" s="161">
        <v>9.9</v>
      </c>
      <c r="I146" s="162"/>
      <c r="L146" s="158"/>
      <c r="M146" s="163"/>
      <c r="T146" s="164"/>
      <c r="AT146" s="159" t="s">
        <v>148</v>
      </c>
      <c r="AU146" s="159" t="s">
        <v>86</v>
      </c>
      <c r="AV146" s="13" t="s">
        <v>86</v>
      </c>
      <c r="AW146" s="13" t="s">
        <v>36</v>
      </c>
      <c r="AX146" s="13" t="s">
        <v>77</v>
      </c>
      <c r="AY146" s="159" t="s">
        <v>133</v>
      </c>
    </row>
    <row r="147" spans="2:65" s="15" customFormat="1" ht="12">
      <c r="B147" s="172"/>
      <c r="D147" s="145" t="s">
        <v>148</v>
      </c>
      <c r="E147" s="173" t="s">
        <v>19</v>
      </c>
      <c r="F147" s="174" t="s">
        <v>221</v>
      </c>
      <c r="H147" s="175">
        <v>9.9</v>
      </c>
      <c r="I147" s="176"/>
      <c r="L147" s="172"/>
      <c r="M147" s="177"/>
      <c r="T147" s="178"/>
      <c r="AT147" s="173" t="s">
        <v>148</v>
      </c>
      <c r="AU147" s="173" t="s">
        <v>86</v>
      </c>
      <c r="AV147" s="15" t="s">
        <v>140</v>
      </c>
      <c r="AW147" s="15" t="s">
        <v>36</v>
      </c>
      <c r="AX147" s="15" t="s">
        <v>84</v>
      </c>
      <c r="AY147" s="173" t="s">
        <v>133</v>
      </c>
    </row>
    <row r="148" spans="2:65" s="13" customFormat="1" ht="12">
      <c r="B148" s="158"/>
      <c r="D148" s="145" t="s">
        <v>148</v>
      </c>
      <c r="F148" s="160" t="s">
        <v>460</v>
      </c>
      <c r="H148" s="161">
        <v>10.395</v>
      </c>
      <c r="I148" s="162"/>
      <c r="L148" s="158"/>
      <c r="M148" s="163"/>
      <c r="T148" s="164"/>
      <c r="AT148" s="159" t="s">
        <v>148</v>
      </c>
      <c r="AU148" s="159" t="s">
        <v>86</v>
      </c>
      <c r="AV148" s="13" t="s">
        <v>86</v>
      </c>
      <c r="AW148" s="13" t="s">
        <v>4</v>
      </c>
      <c r="AX148" s="13" t="s">
        <v>84</v>
      </c>
      <c r="AY148" s="159" t="s">
        <v>133</v>
      </c>
    </row>
    <row r="149" spans="2:65" s="11" customFormat="1" ht="22.75" customHeight="1">
      <c r="B149" s="120"/>
      <c r="D149" s="121" t="s">
        <v>76</v>
      </c>
      <c r="E149" s="130" t="s">
        <v>199</v>
      </c>
      <c r="F149" s="130" t="s">
        <v>288</v>
      </c>
      <c r="I149" s="123"/>
      <c r="J149" s="131">
        <f>BK149</f>
        <v>0</v>
      </c>
      <c r="L149" s="120"/>
      <c r="M149" s="125"/>
      <c r="P149" s="126">
        <f>SUM(P150:P167)</f>
        <v>0</v>
      </c>
      <c r="R149" s="126">
        <f>SUM(R150:R167)</f>
        <v>3.6195874999999997</v>
      </c>
      <c r="T149" s="127">
        <f>SUM(T150:T167)</f>
        <v>11.52</v>
      </c>
      <c r="AR149" s="121" t="s">
        <v>84</v>
      </c>
      <c r="AT149" s="128" t="s">
        <v>76</v>
      </c>
      <c r="AU149" s="128" t="s">
        <v>84</v>
      </c>
      <c r="AY149" s="121" t="s">
        <v>133</v>
      </c>
      <c r="BK149" s="129">
        <f>SUM(BK150:BK167)</f>
        <v>0</v>
      </c>
    </row>
    <row r="150" spans="2:65" s="1" customFormat="1" ht="33" customHeight="1">
      <c r="B150" s="33"/>
      <c r="C150" s="132" t="s">
        <v>237</v>
      </c>
      <c r="D150" s="132" t="s">
        <v>135</v>
      </c>
      <c r="E150" s="133" t="s">
        <v>290</v>
      </c>
      <c r="F150" s="134" t="s">
        <v>291</v>
      </c>
      <c r="G150" s="135" t="s">
        <v>292</v>
      </c>
      <c r="H150" s="136">
        <v>12.5</v>
      </c>
      <c r="I150" s="137"/>
      <c r="J150" s="138">
        <f>ROUND(I150*H150,2)</f>
        <v>0</v>
      </c>
      <c r="K150" s="134" t="s">
        <v>139</v>
      </c>
      <c r="L150" s="33"/>
      <c r="M150" s="139" t="s">
        <v>19</v>
      </c>
      <c r="N150" s="140" t="s">
        <v>48</v>
      </c>
      <c r="P150" s="141">
        <f>O150*H150</f>
        <v>0</v>
      </c>
      <c r="Q150" s="141">
        <v>0.1295</v>
      </c>
      <c r="R150" s="141">
        <f>Q150*H150</f>
        <v>1.6187500000000001</v>
      </c>
      <c r="S150" s="141">
        <v>0</v>
      </c>
      <c r="T150" s="142">
        <f>S150*H150</f>
        <v>0</v>
      </c>
      <c r="AR150" s="143" t="s">
        <v>140</v>
      </c>
      <c r="AT150" s="143" t="s">
        <v>135</v>
      </c>
      <c r="AU150" s="143" t="s">
        <v>86</v>
      </c>
      <c r="AY150" s="18" t="s">
        <v>133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84</v>
      </c>
      <c r="BK150" s="144">
        <f>ROUND(I150*H150,2)</f>
        <v>0</v>
      </c>
      <c r="BL150" s="18" t="s">
        <v>140</v>
      </c>
      <c r="BM150" s="143" t="s">
        <v>461</v>
      </c>
    </row>
    <row r="151" spans="2:65" s="1" customFormat="1" ht="48">
      <c r="B151" s="33"/>
      <c r="D151" s="145" t="s">
        <v>142</v>
      </c>
      <c r="F151" s="146" t="s">
        <v>294</v>
      </c>
      <c r="I151" s="147"/>
      <c r="L151" s="33"/>
      <c r="M151" s="148"/>
      <c r="T151" s="54"/>
      <c r="AT151" s="18" t="s">
        <v>142</v>
      </c>
      <c r="AU151" s="18" t="s">
        <v>86</v>
      </c>
    </row>
    <row r="152" spans="2:65" s="1" customFormat="1" ht="11">
      <c r="B152" s="33"/>
      <c r="D152" s="149" t="s">
        <v>144</v>
      </c>
      <c r="F152" s="150" t="s">
        <v>295</v>
      </c>
      <c r="I152" s="147"/>
      <c r="L152" s="33"/>
      <c r="M152" s="148"/>
      <c r="T152" s="54"/>
      <c r="AT152" s="18" t="s">
        <v>144</v>
      </c>
      <c r="AU152" s="18" t="s">
        <v>86</v>
      </c>
    </row>
    <row r="153" spans="2:65" s="1" customFormat="1" ht="16.5" customHeight="1">
      <c r="B153" s="33"/>
      <c r="C153" s="179" t="s">
        <v>243</v>
      </c>
      <c r="D153" s="179" t="s">
        <v>257</v>
      </c>
      <c r="E153" s="180" t="s">
        <v>298</v>
      </c>
      <c r="F153" s="181" t="s">
        <v>299</v>
      </c>
      <c r="G153" s="182" t="s">
        <v>292</v>
      </c>
      <c r="H153" s="183">
        <v>13.125</v>
      </c>
      <c r="I153" s="184"/>
      <c r="J153" s="185">
        <f>ROUND(I153*H153,2)</f>
        <v>0</v>
      </c>
      <c r="K153" s="181" t="s">
        <v>139</v>
      </c>
      <c r="L153" s="186"/>
      <c r="M153" s="187" t="s">
        <v>19</v>
      </c>
      <c r="N153" s="188" t="s">
        <v>48</v>
      </c>
      <c r="P153" s="141">
        <f>O153*H153</f>
        <v>0</v>
      </c>
      <c r="Q153" s="141">
        <v>4.4999999999999998E-2</v>
      </c>
      <c r="R153" s="141">
        <f>Q153*H153</f>
        <v>0.59062499999999996</v>
      </c>
      <c r="S153" s="141">
        <v>0</v>
      </c>
      <c r="T153" s="142">
        <f>S153*H153</f>
        <v>0</v>
      </c>
      <c r="AR153" s="143" t="s">
        <v>192</v>
      </c>
      <c r="AT153" s="143" t="s">
        <v>257</v>
      </c>
      <c r="AU153" s="143" t="s">
        <v>86</v>
      </c>
      <c r="AY153" s="18" t="s">
        <v>133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84</v>
      </c>
      <c r="BK153" s="144">
        <f>ROUND(I153*H153,2)</f>
        <v>0</v>
      </c>
      <c r="BL153" s="18" t="s">
        <v>140</v>
      </c>
      <c r="BM153" s="143" t="s">
        <v>462</v>
      </c>
    </row>
    <row r="154" spans="2:65" s="1" customFormat="1" ht="12">
      <c r="B154" s="33"/>
      <c r="D154" s="145" t="s">
        <v>142</v>
      </c>
      <c r="F154" s="146" t="s">
        <v>299</v>
      </c>
      <c r="I154" s="147"/>
      <c r="L154" s="33"/>
      <c r="M154" s="148"/>
      <c r="T154" s="54"/>
      <c r="AT154" s="18" t="s">
        <v>142</v>
      </c>
      <c r="AU154" s="18" t="s">
        <v>86</v>
      </c>
    </row>
    <row r="155" spans="2:65" s="13" customFormat="1" ht="12">
      <c r="B155" s="158"/>
      <c r="D155" s="145" t="s">
        <v>148</v>
      </c>
      <c r="F155" s="160" t="s">
        <v>463</v>
      </c>
      <c r="H155" s="161">
        <v>13.125</v>
      </c>
      <c r="I155" s="162"/>
      <c r="L155" s="158"/>
      <c r="M155" s="163"/>
      <c r="T155" s="164"/>
      <c r="AT155" s="159" t="s">
        <v>148</v>
      </c>
      <c r="AU155" s="159" t="s">
        <v>86</v>
      </c>
      <c r="AV155" s="13" t="s">
        <v>86</v>
      </c>
      <c r="AW155" s="13" t="s">
        <v>4</v>
      </c>
      <c r="AX155" s="13" t="s">
        <v>84</v>
      </c>
      <c r="AY155" s="159" t="s">
        <v>133</v>
      </c>
    </row>
    <row r="156" spans="2:65" s="1" customFormat="1" ht="24.25" customHeight="1">
      <c r="B156" s="33"/>
      <c r="C156" s="132" t="s">
        <v>250</v>
      </c>
      <c r="D156" s="132" t="s">
        <v>135</v>
      </c>
      <c r="E156" s="133" t="s">
        <v>343</v>
      </c>
      <c r="F156" s="134" t="s">
        <v>344</v>
      </c>
      <c r="G156" s="135" t="s">
        <v>160</v>
      </c>
      <c r="H156" s="136">
        <v>0.625</v>
      </c>
      <c r="I156" s="137"/>
      <c r="J156" s="138">
        <f>ROUND(I156*H156,2)</f>
        <v>0</v>
      </c>
      <c r="K156" s="134" t="s">
        <v>139</v>
      </c>
      <c r="L156" s="33"/>
      <c r="M156" s="139" t="s">
        <v>19</v>
      </c>
      <c r="N156" s="140" t="s">
        <v>48</v>
      </c>
      <c r="P156" s="141">
        <f>O156*H156</f>
        <v>0</v>
      </c>
      <c r="Q156" s="141">
        <v>2.2563399999999998</v>
      </c>
      <c r="R156" s="141">
        <f>Q156*H156</f>
        <v>1.4102124999999999</v>
      </c>
      <c r="S156" s="141">
        <v>0</v>
      </c>
      <c r="T156" s="142">
        <f>S156*H156</f>
        <v>0</v>
      </c>
      <c r="AR156" s="143" t="s">
        <v>140</v>
      </c>
      <c r="AT156" s="143" t="s">
        <v>135</v>
      </c>
      <c r="AU156" s="143" t="s">
        <v>86</v>
      </c>
      <c r="AY156" s="18" t="s">
        <v>133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84</v>
      </c>
      <c r="BK156" s="144">
        <f>ROUND(I156*H156,2)</f>
        <v>0</v>
      </c>
      <c r="BL156" s="18" t="s">
        <v>140</v>
      </c>
      <c r="BM156" s="143" t="s">
        <v>464</v>
      </c>
    </row>
    <row r="157" spans="2:65" s="1" customFormat="1" ht="24">
      <c r="B157" s="33"/>
      <c r="D157" s="145" t="s">
        <v>142</v>
      </c>
      <c r="F157" s="146" t="s">
        <v>346</v>
      </c>
      <c r="I157" s="147"/>
      <c r="L157" s="33"/>
      <c r="M157" s="148"/>
      <c r="T157" s="54"/>
      <c r="AT157" s="18" t="s">
        <v>142</v>
      </c>
      <c r="AU157" s="18" t="s">
        <v>86</v>
      </c>
    </row>
    <row r="158" spans="2:65" s="1" customFormat="1" ht="11">
      <c r="B158" s="33"/>
      <c r="D158" s="149" t="s">
        <v>144</v>
      </c>
      <c r="F158" s="150" t="s">
        <v>347</v>
      </c>
      <c r="I158" s="147"/>
      <c r="L158" s="33"/>
      <c r="M158" s="148"/>
      <c r="T158" s="54"/>
      <c r="AT158" s="18" t="s">
        <v>144</v>
      </c>
      <c r="AU158" s="18" t="s">
        <v>86</v>
      </c>
    </row>
    <row r="159" spans="2:65" s="13" customFormat="1" ht="12">
      <c r="B159" s="158"/>
      <c r="D159" s="145" t="s">
        <v>148</v>
      </c>
      <c r="E159" s="159" t="s">
        <v>19</v>
      </c>
      <c r="F159" s="160" t="s">
        <v>465</v>
      </c>
      <c r="H159" s="161">
        <v>0.625</v>
      </c>
      <c r="I159" s="162"/>
      <c r="L159" s="158"/>
      <c r="M159" s="163"/>
      <c r="T159" s="164"/>
      <c r="AT159" s="159" t="s">
        <v>148</v>
      </c>
      <c r="AU159" s="159" t="s">
        <v>86</v>
      </c>
      <c r="AV159" s="13" t="s">
        <v>86</v>
      </c>
      <c r="AW159" s="13" t="s">
        <v>36</v>
      </c>
      <c r="AX159" s="13" t="s">
        <v>77</v>
      </c>
      <c r="AY159" s="159" t="s">
        <v>133</v>
      </c>
    </row>
    <row r="160" spans="2:65" s="15" customFormat="1" ht="12">
      <c r="B160" s="172"/>
      <c r="D160" s="145" t="s">
        <v>148</v>
      </c>
      <c r="E160" s="173" t="s">
        <v>19</v>
      </c>
      <c r="F160" s="174" t="s">
        <v>221</v>
      </c>
      <c r="H160" s="175">
        <v>0.625</v>
      </c>
      <c r="I160" s="176"/>
      <c r="L160" s="172"/>
      <c r="M160" s="177"/>
      <c r="T160" s="178"/>
      <c r="AT160" s="173" t="s">
        <v>148</v>
      </c>
      <c r="AU160" s="173" t="s">
        <v>86</v>
      </c>
      <c r="AV160" s="15" t="s">
        <v>140</v>
      </c>
      <c r="AW160" s="15" t="s">
        <v>36</v>
      </c>
      <c r="AX160" s="15" t="s">
        <v>84</v>
      </c>
      <c r="AY160" s="173" t="s">
        <v>133</v>
      </c>
    </row>
    <row r="161" spans="2:65" s="1" customFormat="1" ht="33" customHeight="1">
      <c r="B161" s="33"/>
      <c r="C161" s="132" t="s">
        <v>256</v>
      </c>
      <c r="D161" s="132" t="s">
        <v>135</v>
      </c>
      <c r="E161" s="133" t="s">
        <v>466</v>
      </c>
      <c r="F161" s="134" t="s">
        <v>467</v>
      </c>
      <c r="G161" s="135" t="s">
        <v>160</v>
      </c>
      <c r="H161" s="136">
        <v>48</v>
      </c>
      <c r="I161" s="137"/>
      <c r="J161" s="138">
        <f>ROUND(I161*H161,2)</f>
        <v>0</v>
      </c>
      <c r="K161" s="134" t="s">
        <v>139</v>
      </c>
      <c r="L161" s="33"/>
      <c r="M161" s="139" t="s">
        <v>19</v>
      </c>
      <c r="N161" s="140" t="s">
        <v>48</v>
      </c>
      <c r="P161" s="141">
        <f>O161*H161</f>
        <v>0</v>
      </c>
      <c r="Q161" s="141">
        <v>0</v>
      </c>
      <c r="R161" s="141">
        <f>Q161*H161</f>
        <v>0</v>
      </c>
      <c r="S161" s="141">
        <v>0.24</v>
      </c>
      <c r="T161" s="142">
        <f>S161*H161</f>
        <v>11.52</v>
      </c>
      <c r="AR161" s="143" t="s">
        <v>140</v>
      </c>
      <c r="AT161" s="143" t="s">
        <v>135</v>
      </c>
      <c r="AU161" s="143" t="s">
        <v>86</v>
      </c>
      <c r="AY161" s="18" t="s">
        <v>133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84</v>
      </c>
      <c r="BK161" s="144">
        <f>ROUND(I161*H161,2)</f>
        <v>0</v>
      </c>
      <c r="BL161" s="18" t="s">
        <v>140</v>
      </c>
      <c r="BM161" s="143" t="s">
        <v>468</v>
      </c>
    </row>
    <row r="162" spans="2:65" s="1" customFormat="1" ht="24">
      <c r="B162" s="33"/>
      <c r="D162" s="145" t="s">
        <v>142</v>
      </c>
      <c r="F162" s="146" t="s">
        <v>469</v>
      </c>
      <c r="I162" s="147"/>
      <c r="L162" s="33"/>
      <c r="M162" s="148"/>
      <c r="T162" s="54"/>
      <c r="AT162" s="18" t="s">
        <v>142</v>
      </c>
      <c r="AU162" s="18" t="s">
        <v>86</v>
      </c>
    </row>
    <row r="163" spans="2:65" s="1" customFormat="1" ht="11">
      <c r="B163" s="33"/>
      <c r="D163" s="149" t="s">
        <v>144</v>
      </c>
      <c r="F163" s="150" t="s">
        <v>470</v>
      </c>
      <c r="I163" s="147"/>
      <c r="L163" s="33"/>
      <c r="M163" s="148"/>
      <c r="T163" s="54"/>
      <c r="AT163" s="18" t="s">
        <v>144</v>
      </c>
      <c r="AU163" s="18" t="s">
        <v>86</v>
      </c>
    </row>
    <row r="164" spans="2:65" s="12" customFormat="1" ht="12">
      <c r="B164" s="152"/>
      <c r="D164" s="145" t="s">
        <v>148</v>
      </c>
      <c r="E164" s="153" t="s">
        <v>19</v>
      </c>
      <c r="F164" s="154" t="s">
        <v>471</v>
      </c>
      <c r="H164" s="153" t="s">
        <v>19</v>
      </c>
      <c r="I164" s="155"/>
      <c r="L164" s="152"/>
      <c r="M164" s="156"/>
      <c r="T164" s="157"/>
      <c r="AT164" s="153" t="s">
        <v>148</v>
      </c>
      <c r="AU164" s="153" t="s">
        <v>86</v>
      </c>
      <c r="AV164" s="12" t="s">
        <v>84</v>
      </c>
      <c r="AW164" s="12" t="s">
        <v>36</v>
      </c>
      <c r="AX164" s="12" t="s">
        <v>77</v>
      </c>
      <c r="AY164" s="153" t="s">
        <v>133</v>
      </c>
    </row>
    <row r="165" spans="2:65" s="13" customFormat="1" ht="12">
      <c r="B165" s="158"/>
      <c r="D165" s="145" t="s">
        <v>148</v>
      </c>
      <c r="E165" s="159" t="s">
        <v>19</v>
      </c>
      <c r="F165" s="160" t="s">
        <v>472</v>
      </c>
      <c r="H165" s="161">
        <v>48</v>
      </c>
      <c r="I165" s="162"/>
      <c r="L165" s="158"/>
      <c r="M165" s="163"/>
      <c r="T165" s="164"/>
      <c r="AT165" s="159" t="s">
        <v>148</v>
      </c>
      <c r="AU165" s="159" t="s">
        <v>86</v>
      </c>
      <c r="AV165" s="13" t="s">
        <v>86</v>
      </c>
      <c r="AW165" s="13" t="s">
        <v>36</v>
      </c>
      <c r="AX165" s="13" t="s">
        <v>84</v>
      </c>
      <c r="AY165" s="159" t="s">
        <v>133</v>
      </c>
    </row>
    <row r="166" spans="2:65" s="1" customFormat="1" ht="62.75" customHeight="1">
      <c r="B166" s="33"/>
      <c r="C166" s="132" t="s">
        <v>262</v>
      </c>
      <c r="D166" s="132" t="s">
        <v>135</v>
      </c>
      <c r="E166" s="133" t="s">
        <v>146</v>
      </c>
      <c r="F166" s="134" t="s">
        <v>473</v>
      </c>
      <c r="G166" s="135" t="s">
        <v>474</v>
      </c>
      <c r="H166" s="136">
        <v>2</v>
      </c>
      <c r="I166" s="137"/>
      <c r="J166" s="138">
        <f>ROUND(I166*H166,2)</f>
        <v>0</v>
      </c>
      <c r="K166" s="134" t="s">
        <v>19</v>
      </c>
      <c r="L166" s="33"/>
      <c r="M166" s="139" t="s">
        <v>19</v>
      </c>
      <c r="N166" s="140" t="s">
        <v>48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140</v>
      </c>
      <c r="AT166" s="143" t="s">
        <v>135</v>
      </c>
      <c r="AU166" s="143" t="s">
        <v>86</v>
      </c>
      <c r="AY166" s="18" t="s">
        <v>133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84</v>
      </c>
      <c r="BK166" s="144">
        <f>ROUND(I166*H166,2)</f>
        <v>0</v>
      </c>
      <c r="BL166" s="18" t="s">
        <v>140</v>
      </c>
      <c r="BM166" s="143" t="s">
        <v>475</v>
      </c>
    </row>
    <row r="167" spans="2:65" s="1" customFormat="1" ht="48">
      <c r="B167" s="33"/>
      <c r="D167" s="145" t="s">
        <v>142</v>
      </c>
      <c r="F167" s="146" t="s">
        <v>473</v>
      </c>
      <c r="I167" s="147"/>
      <c r="L167" s="33"/>
      <c r="M167" s="148"/>
      <c r="T167" s="54"/>
      <c r="AT167" s="18" t="s">
        <v>142</v>
      </c>
      <c r="AU167" s="18" t="s">
        <v>86</v>
      </c>
    </row>
    <row r="168" spans="2:65" s="11" customFormat="1" ht="22.75" customHeight="1">
      <c r="B168" s="120"/>
      <c r="D168" s="121" t="s">
        <v>76</v>
      </c>
      <c r="E168" s="130" t="s">
        <v>369</v>
      </c>
      <c r="F168" s="130" t="s">
        <v>370</v>
      </c>
      <c r="I168" s="123"/>
      <c r="J168" s="131">
        <f>BK168</f>
        <v>0</v>
      </c>
      <c r="L168" s="120"/>
      <c r="M168" s="125"/>
      <c r="P168" s="126">
        <f>SUM(P169:P183)</f>
        <v>0</v>
      </c>
      <c r="R168" s="126">
        <f>SUM(R169:R183)</f>
        <v>0</v>
      </c>
      <c r="T168" s="127">
        <f>SUM(T169:T183)</f>
        <v>0</v>
      </c>
      <c r="AR168" s="121" t="s">
        <v>84</v>
      </c>
      <c r="AT168" s="128" t="s">
        <v>76</v>
      </c>
      <c r="AU168" s="128" t="s">
        <v>84</v>
      </c>
      <c r="AY168" s="121" t="s">
        <v>133</v>
      </c>
      <c r="BK168" s="129">
        <f>SUM(BK169:BK183)</f>
        <v>0</v>
      </c>
    </row>
    <row r="169" spans="2:65" s="1" customFormat="1" ht="33" customHeight="1">
      <c r="B169" s="33"/>
      <c r="C169" s="132" t="s">
        <v>267</v>
      </c>
      <c r="D169" s="132" t="s">
        <v>135</v>
      </c>
      <c r="E169" s="133" t="s">
        <v>476</v>
      </c>
      <c r="F169" s="134" t="s">
        <v>477</v>
      </c>
      <c r="G169" s="135" t="s">
        <v>187</v>
      </c>
      <c r="H169" s="136">
        <v>11.52</v>
      </c>
      <c r="I169" s="137"/>
      <c r="J169" s="138">
        <f>ROUND(I169*H169,2)</f>
        <v>0</v>
      </c>
      <c r="K169" s="134" t="s">
        <v>139</v>
      </c>
      <c r="L169" s="33"/>
      <c r="M169" s="139" t="s">
        <v>19</v>
      </c>
      <c r="N169" s="140" t="s">
        <v>48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140</v>
      </c>
      <c r="AT169" s="143" t="s">
        <v>135</v>
      </c>
      <c r="AU169" s="143" t="s">
        <v>86</v>
      </c>
      <c r="AY169" s="18" t="s">
        <v>133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84</v>
      </c>
      <c r="BK169" s="144">
        <f>ROUND(I169*H169,2)</f>
        <v>0</v>
      </c>
      <c r="BL169" s="18" t="s">
        <v>140</v>
      </c>
      <c r="BM169" s="143" t="s">
        <v>478</v>
      </c>
    </row>
    <row r="170" spans="2:65" s="1" customFormat="1" ht="36">
      <c r="B170" s="33"/>
      <c r="D170" s="145" t="s">
        <v>142</v>
      </c>
      <c r="F170" s="146" t="s">
        <v>479</v>
      </c>
      <c r="I170" s="147"/>
      <c r="L170" s="33"/>
      <c r="M170" s="148"/>
      <c r="T170" s="54"/>
      <c r="AT170" s="18" t="s">
        <v>142</v>
      </c>
      <c r="AU170" s="18" t="s">
        <v>86</v>
      </c>
    </row>
    <row r="171" spans="2:65" s="1" customFormat="1" ht="11">
      <c r="B171" s="33"/>
      <c r="D171" s="149" t="s">
        <v>144</v>
      </c>
      <c r="F171" s="150" t="s">
        <v>480</v>
      </c>
      <c r="I171" s="147"/>
      <c r="L171" s="33"/>
      <c r="M171" s="148"/>
      <c r="T171" s="54"/>
      <c r="AT171" s="18" t="s">
        <v>144</v>
      </c>
      <c r="AU171" s="18" t="s">
        <v>86</v>
      </c>
    </row>
    <row r="172" spans="2:65" s="1" customFormat="1" ht="21.75" customHeight="1">
      <c r="B172" s="33"/>
      <c r="C172" s="132" t="s">
        <v>272</v>
      </c>
      <c r="D172" s="132" t="s">
        <v>135</v>
      </c>
      <c r="E172" s="133" t="s">
        <v>372</v>
      </c>
      <c r="F172" s="134" t="s">
        <v>373</v>
      </c>
      <c r="G172" s="135" t="s">
        <v>187</v>
      </c>
      <c r="H172" s="136">
        <v>11.52</v>
      </c>
      <c r="I172" s="137"/>
      <c r="J172" s="138">
        <f>ROUND(I172*H172,2)</f>
        <v>0</v>
      </c>
      <c r="K172" s="134" t="s">
        <v>139</v>
      </c>
      <c r="L172" s="33"/>
      <c r="M172" s="139" t="s">
        <v>19</v>
      </c>
      <c r="N172" s="140" t="s">
        <v>48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140</v>
      </c>
      <c r="AT172" s="143" t="s">
        <v>135</v>
      </c>
      <c r="AU172" s="143" t="s">
        <v>86</v>
      </c>
      <c r="AY172" s="18" t="s">
        <v>133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84</v>
      </c>
      <c r="BK172" s="144">
        <f>ROUND(I172*H172,2)</f>
        <v>0</v>
      </c>
      <c r="BL172" s="18" t="s">
        <v>140</v>
      </c>
      <c r="BM172" s="143" t="s">
        <v>481</v>
      </c>
    </row>
    <row r="173" spans="2:65" s="1" customFormat="1" ht="36">
      <c r="B173" s="33"/>
      <c r="D173" s="145" t="s">
        <v>142</v>
      </c>
      <c r="F173" s="146" t="s">
        <v>375</v>
      </c>
      <c r="I173" s="147"/>
      <c r="L173" s="33"/>
      <c r="M173" s="148"/>
      <c r="T173" s="54"/>
      <c r="AT173" s="18" t="s">
        <v>142</v>
      </c>
      <c r="AU173" s="18" t="s">
        <v>86</v>
      </c>
    </row>
    <row r="174" spans="2:65" s="1" customFormat="1" ht="11">
      <c r="B174" s="33"/>
      <c r="D174" s="149" t="s">
        <v>144</v>
      </c>
      <c r="F174" s="150" t="s">
        <v>376</v>
      </c>
      <c r="I174" s="147"/>
      <c r="L174" s="33"/>
      <c r="M174" s="148"/>
      <c r="T174" s="54"/>
      <c r="AT174" s="18" t="s">
        <v>144</v>
      </c>
      <c r="AU174" s="18" t="s">
        <v>86</v>
      </c>
    </row>
    <row r="175" spans="2:65" s="1" customFormat="1" ht="24.25" customHeight="1">
      <c r="B175" s="33"/>
      <c r="C175" s="132" t="s">
        <v>278</v>
      </c>
      <c r="D175" s="132" t="s">
        <v>135</v>
      </c>
      <c r="E175" s="133" t="s">
        <v>378</v>
      </c>
      <c r="F175" s="134" t="s">
        <v>379</v>
      </c>
      <c r="G175" s="135" t="s">
        <v>187</v>
      </c>
      <c r="H175" s="136">
        <v>161.28</v>
      </c>
      <c r="I175" s="137"/>
      <c r="J175" s="138">
        <f>ROUND(I175*H175,2)</f>
        <v>0</v>
      </c>
      <c r="K175" s="134" t="s">
        <v>139</v>
      </c>
      <c r="L175" s="33"/>
      <c r="M175" s="139" t="s">
        <v>19</v>
      </c>
      <c r="N175" s="140" t="s">
        <v>48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140</v>
      </c>
      <c r="AT175" s="143" t="s">
        <v>135</v>
      </c>
      <c r="AU175" s="143" t="s">
        <v>86</v>
      </c>
      <c r="AY175" s="18" t="s">
        <v>133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84</v>
      </c>
      <c r="BK175" s="144">
        <f>ROUND(I175*H175,2)</f>
        <v>0</v>
      </c>
      <c r="BL175" s="18" t="s">
        <v>140</v>
      </c>
      <c r="BM175" s="143" t="s">
        <v>482</v>
      </c>
    </row>
    <row r="176" spans="2:65" s="1" customFormat="1" ht="36">
      <c r="B176" s="33"/>
      <c r="D176" s="145" t="s">
        <v>142</v>
      </c>
      <c r="F176" s="146" t="s">
        <v>381</v>
      </c>
      <c r="I176" s="147"/>
      <c r="L176" s="33"/>
      <c r="M176" s="148"/>
      <c r="T176" s="54"/>
      <c r="AT176" s="18" t="s">
        <v>142</v>
      </c>
      <c r="AU176" s="18" t="s">
        <v>86</v>
      </c>
    </row>
    <row r="177" spans="2:65" s="1" customFormat="1" ht="11">
      <c r="B177" s="33"/>
      <c r="D177" s="149" t="s">
        <v>144</v>
      </c>
      <c r="F177" s="150" t="s">
        <v>382</v>
      </c>
      <c r="I177" s="147"/>
      <c r="L177" s="33"/>
      <c r="M177" s="148"/>
      <c r="T177" s="54"/>
      <c r="AT177" s="18" t="s">
        <v>144</v>
      </c>
      <c r="AU177" s="18" t="s">
        <v>86</v>
      </c>
    </row>
    <row r="178" spans="2:65" s="12" customFormat="1" ht="12">
      <c r="B178" s="152"/>
      <c r="D178" s="145" t="s">
        <v>148</v>
      </c>
      <c r="E178" s="153" t="s">
        <v>19</v>
      </c>
      <c r="F178" s="154" t="s">
        <v>483</v>
      </c>
      <c r="H178" s="153" t="s">
        <v>19</v>
      </c>
      <c r="I178" s="155"/>
      <c r="L178" s="152"/>
      <c r="M178" s="156"/>
      <c r="T178" s="157"/>
      <c r="AT178" s="153" t="s">
        <v>148</v>
      </c>
      <c r="AU178" s="153" t="s">
        <v>86</v>
      </c>
      <c r="AV178" s="12" t="s">
        <v>84</v>
      </c>
      <c r="AW178" s="12" t="s">
        <v>36</v>
      </c>
      <c r="AX178" s="12" t="s">
        <v>77</v>
      </c>
      <c r="AY178" s="153" t="s">
        <v>133</v>
      </c>
    </row>
    <row r="179" spans="2:65" s="13" customFormat="1" ht="12">
      <c r="B179" s="158"/>
      <c r="D179" s="145" t="s">
        <v>148</v>
      </c>
      <c r="E179" s="159" t="s">
        <v>19</v>
      </c>
      <c r="F179" s="160" t="s">
        <v>484</v>
      </c>
      <c r="H179" s="161">
        <v>161.28</v>
      </c>
      <c r="I179" s="162"/>
      <c r="L179" s="158"/>
      <c r="M179" s="163"/>
      <c r="T179" s="164"/>
      <c r="AT179" s="159" t="s">
        <v>148</v>
      </c>
      <c r="AU179" s="159" t="s">
        <v>86</v>
      </c>
      <c r="AV179" s="13" t="s">
        <v>86</v>
      </c>
      <c r="AW179" s="13" t="s">
        <v>36</v>
      </c>
      <c r="AX179" s="13" t="s">
        <v>77</v>
      </c>
      <c r="AY179" s="159" t="s">
        <v>133</v>
      </c>
    </row>
    <row r="180" spans="2:65" s="15" customFormat="1" ht="12">
      <c r="B180" s="172"/>
      <c r="D180" s="145" t="s">
        <v>148</v>
      </c>
      <c r="E180" s="173" t="s">
        <v>19</v>
      </c>
      <c r="F180" s="174" t="s">
        <v>221</v>
      </c>
      <c r="H180" s="175">
        <v>161.28</v>
      </c>
      <c r="I180" s="176"/>
      <c r="L180" s="172"/>
      <c r="M180" s="177"/>
      <c r="T180" s="178"/>
      <c r="AT180" s="173" t="s">
        <v>148</v>
      </c>
      <c r="AU180" s="173" t="s">
        <v>86</v>
      </c>
      <c r="AV180" s="15" t="s">
        <v>140</v>
      </c>
      <c r="AW180" s="15" t="s">
        <v>36</v>
      </c>
      <c r="AX180" s="15" t="s">
        <v>84</v>
      </c>
      <c r="AY180" s="173" t="s">
        <v>133</v>
      </c>
    </row>
    <row r="181" spans="2:65" s="1" customFormat="1" ht="24.25" customHeight="1">
      <c r="B181" s="33"/>
      <c r="C181" s="132" t="s">
        <v>7</v>
      </c>
      <c r="D181" s="132" t="s">
        <v>135</v>
      </c>
      <c r="E181" s="133" t="s">
        <v>387</v>
      </c>
      <c r="F181" s="134" t="s">
        <v>388</v>
      </c>
      <c r="G181" s="135" t="s">
        <v>187</v>
      </c>
      <c r="H181" s="136">
        <v>11.52</v>
      </c>
      <c r="I181" s="137"/>
      <c r="J181" s="138">
        <f>ROUND(I181*H181,2)</f>
        <v>0</v>
      </c>
      <c r="K181" s="134" t="s">
        <v>139</v>
      </c>
      <c r="L181" s="33"/>
      <c r="M181" s="139" t="s">
        <v>19</v>
      </c>
      <c r="N181" s="140" t="s">
        <v>48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140</v>
      </c>
      <c r="AT181" s="143" t="s">
        <v>135</v>
      </c>
      <c r="AU181" s="143" t="s">
        <v>86</v>
      </c>
      <c r="AY181" s="18" t="s">
        <v>133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84</v>
      </c>
      <c r="BK181" s="144">
        <f>ROUND(I181*H181,2)</f>
        <v>0</v>
      </c>
      <c r="BL181" s="18" t="s">
        <v>140</v>
      </c>
      <c r="BM181" s="143" t="s">
        <v>485</v>
      </c>
    </row>
    <row r="182" spans="2:65" s="1" customFormat="1" ht="24">
      <c r="B182" s="33"/>
      <c r="D182" s="145" t="s">
        <v>142</v>
      </c>
      <c r="F182" s="146" t="s">
        <v>390</v>
      </c>
      <c r="I182" s="147"/>
      <c r="L182" s="33"/>
      <c r="M182" s="148"/>
      <c r="T182" s="54"/>
      <c r="AT182" s="18" t="s">
        <v>142</v>
      </c>
      <c r="AU182" s="18" t="s">
        <v>86</v>
      </c>
    </row>
    <row r="183" spans="2:65" s="1" customFormat="1" ht="11">
      <c r="B183" s="33"/>
      <c r="D183" s="149" t="s">
        <v>144</v>
      </c>
      <c r="F183" s="150" t="s">
        <v>391</v>
      </c>
      <c r="I183" s="147"/>
      <c r="L183" s="33"/>
      <c r="M183" s="148"/>
      <c r="T183" s="54"/>
      <c r="AT183" s="18" t="s">
        <v>144</v>
      </c>
      <c r="AU183" s="18" t="s">
        <v>86</v>
      </c>
    </row>
    <row r="184" spans="2:65" s="11" customFormat="1" ht="22.75" customHeight="1">
      <c r="B184" s="120"/>
      <c r="D184" s="121" t="s">
        <v>76</v>
      </c>
      <c r="E184" s="130" t="s">
        <v>398</v>
      </c>
      <c r="F184" s="130" t="s">
        <v>399</v>
      </c>
      <c r="I184" s="123"/>
      <c r="J184" s="131">
        <f>BK184</f>
        <v>0</v>
      </c>
      <c r="L184" s="120"/>
      <c r="M184" s="125"/>
      <c r="P184" s="126">
        <f>SUM(P185:P187)</f>
        <v>0</v>
      </c>
      <c r="R184" s="126">
        <f>SUM(R185:R187)</f>
        <v>0</v>
      </c>
      <c r="T184" s="127">
        <f>SUM(T185:T187)</f>
        <v>0</v>
      </c>
      <c r="AR184" s="121" t="s">
        <v>84</v>
      </c>
      <c r="AT184" s="128" t="s">
        <v>76</v>
      </c>
      <c r="AU184" s="128" t="s">
        <v>84</v>
      </c>
      <c r="AY184" s="121" t="s">
        <v>133</v>
      </c>
      <c r="BK184" s="129">
        <f>SUM(BK185:BK187)</f>
        <v>0</v>
      </c>
    </row>
    <row r="185" spans="2:65" s="1" customFormat="1" ht="24.25" customHeight="1">
      <c r="B185" s="33"/>
      <c r="C185" s="132" t="s">
        <v>289</v>
      </c>
      <c r="D185" s="132" t="s">
        <v>135</v>
      </c>
      <c r="E185" s="133" t="s">
        <v>401</v>
      </c>
      <c r="F185" s="134" t="s">
        <v>402</v>
      </c>
      <c r="G185" s="135" t="s">
        <v>187</v>
      </c>
      <c r="H185" s="136">
        <v>35.886000000000003</v>
      </c>
      <c r="I185" s="137"/>
      <c r="J185" s="138">
        <f>ROUND(I185*H185,2)</f>
        <v>0</v>
      </c>
      <c r="K185" s="134" t="s">
        <v>139</v>
      </c>
      <c r="L185" s="33"/>
      <c r="M185" s="139" t="s">
        <v>19</v>
      </c>
      <c r="N185" s="140" t="s">
        <v>48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140</v>
      </c>
      <c r="AT185" s="143" t="s">
        <v>135</v>
      </c>
      <c r="AU185" s="143" t="s">
        <v>86</v>
      </c>
      <c r="AY185" s="18" t="s">
        <v>133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84</v>
      </c>
      <c r="BK185" s="144">
        <f>ROUND(I185*H185,2)</f>
        <v>0</v>
      </c>
      <c r="BL185" s="18" t="s">
        <v>140</v>
      </c>
      <c r="BM185" s="143" t="s">
        <v>486</v>
      </c>
    </row>
    <row r="186" spans="2:65" s="1" customFormat="1" ht="36">
      <c r="B186" s="33"/>
      <c r="D186" s="145" t="s">
        <v>142</v>
      </c>
      <c r="F186" s="146" t="s">
        <v>404</v>
      </c>
      <c r="I186" s="147"/>
      <c r="L186" s="33"/>
      <c r="M186" s="148"/>
      <c r="T186" s="54"/>
      <c r="AT186" s="18" t="s">
        <v>142</v>
      </c>
      <c r="AU186" s="18" t="s">
        <v>86</v>
      </c>
    </row>
    <row r="187" spans="2:65" s="1" customFormat="1" ht="11">
      <c r="B187" s="33"/>
      <c r="D187" s="149" t="s">
        <v>144</v>
      </c>
      <c r="F187" s="150" t="s">
        <v>405</v>
      </c>
      <c r="I187" s="147"/>
      <c r="L187" s="33"/>
      <c r="M187" s="189"/>
      <c r="N187" s="190"/>
      <c r="O187" s="190"/>
      <c r="P187" s="190"/>
      <c r="Q187" s="190"/>
      <c r="R187" s="190"/>
      <c r="S187" s="190"/>
      <c r="T187" s="191"/>
      <c r="AT187" s="18" t="s">
        <v>144</v>
      </c>
      <c r="AU187" s="18" t="s">
        <v>86</v>
      </c>
    </row>
    <row r="188" spans="2:65" s="1" customFormat="1" ht="7" customHeight="1">
      <c r="B188" s="42"/>
      <c r="C188" s="43"/>
      <c r="D188" s="43"/>
      <c r="E188" s="43"/>
      <c r="F188" s="43"/>
      <c r="G188" s="43"/>
      <c r="H188" s="43"/>
      <c r="I188" s="43"/>
      <c r="J188" s="43"/>
      <c r="K188" s="43"/>
      <c r="L188" s="33"/>
    </row>
  </sheetData>
  <sheetProtection algorithmName="SHA-512" hashValue="a/qj9mV5NBgR6aFUJrke5pCjeYaopZ3BQxK7fRQXEWiqRSOm/A6BiyuZHVy5wFbd/r/lsRY8hUqd28epjjEE/A==" saltValue="G2niblDlNDtxPKiypoGyG1N24iv/P1YgN61EaGQ2+Soj3DS0+scezJD704D2CJl7bjrbeN7LDxpbynqVJlf4nQ==" spinCount="100000" sheet="1" objects="1" scenarios="1" formatColumns="0" formatRows="0" autoFilter="0"/>
  <autoFilter ref="C91:K187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200-000000000000}"/>
    <hyperlink ref="F102" r:id="rId2" xr:uid="{00000000-0004-0000-0200-000001000000}"/>
    <hyperlink ref="F111" r:id="rId3" xr:uid="{00000000-0004-0000-0200-000002000000}"/>
    <hyperlink ref="F117" r:id="rId4" xr:uid="{00000000-0004-0000-0200-000003000000}"/>
    <hyperlink ref="F121" r:id="rId5" xr:uid="{00000000-0004-0000-0200-000004000000}"/>
    <hyperlink ref="F126" r:id="rId6" xr:uid="{00000000-0004-0000-0200-000005000000}"/>
    <hyperlink ref="F129" r:id="rId7" xr:uid="{00000000-0004-0000-0200-000006000000}"/>
    <hyperlink ref="F133" r:id="rId8" xr:uid="{00000000-0004-0000-0200-000007000000}"/>
    <hyperlink ref="F139" r:id="rId9" xr:uid="{00000000-0004-0000-0200-000008000000}"/>
    <hyperlink ref="F152" r:id="rId10" xr:uid="{00000000-0004-0000-0200-000009000000}"/>
    <hyperlink ref="F158" r:id="rId11" xr:uid="{00000000-0004-0000-0200-00000A000000}"/>
    <hyperlink ref="F163" r:id="rId12" xr:uid="{00000000-0004-0000-0200-00000B000000}"/>
    <hyperlink ref="F171" r:id="rId13" xr:uid="{00000000-0004-0000-0200-00000C000000}"/>
    <hyperlink ref="F174" r:id="rId14" xr:uid="{00000000-0004-0000-0200-00000D000000}"/>
    <hyperlink ref="F177" r:id="rId15" xr:uid="{00000000-0004-0000-0200-00000E000000}"/>
    <hyperlink ref="F183" r:id="rId16" xr:uid="{00000000-0004-0000-0200-00000F000000}"/>
    <hyperlink ref="F187" r:id="rId17" xr:uid="{00000000-0004-0000-02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3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97</v>
      </c>
    </row>
    <row r="3" spans="2:4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2:46" ht="2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7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18" t="str">
        <f>'Rekapitulace stavby'!K6</f>
        <v>Řešení nástupišť zastávek a míst pro přecházení přes I/13 v Kamenické Nové Vísce a přes II/263 v ul. Bezručova</v>
      </c>
      <c r="F7" s="319"/>
      <c r="G7" s="319"/>
      <c r="H7" s="319"/>
      <c r="L7" s="21"/>
    </row>
    <row r="8" spans="2:46" ht="12" customHeight="1">
      <c r="B8" s="21"/>
      <c r="D8" s="28" t="s">
        <v>104</v>
      </c>
      <c r="L8" s="21"/>
    </row>
    <row r="9" spans="2:46" s="1" customFormat="1" ht="23.25" customHeight="1">
      <c r="B9" s="33"/>
      <c r="E9" s="318" t="s">
        <v>105</v>
      </c>
      <c r="F9" s="320"/>
      <c r="G9" s="320"/>
      <c r="H9" s="320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16.5" customHeight="1">
      <c r="B11" s="33"/>
      <c r="E11" s="277" t="s">
        <v>487</v>
      </c>
      <c r="F11" s="320"/>
      <c r="G11" s="320"/>
      <c r="H11" s="320"/>
      <c r="L11" s="33"/>
    </row>
    <row r="12" spans="2:46" s="1" customFormat="1" ht="1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27. 6. 2023</v>
      </c>
      <c r="L14" s="33"/>
    </row>
    <row r="15" spans="2:46" s="1" customFormat="1" ht="10.75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7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1" t="str">
        <f>'Rekapitulace stavby'!E14</f>
        <v>Vyplň údaj</v>
      </c>
      <c r="F20" s="302"/>
      <c r="G20" s="302"/>
      <c r="H20" s="302"/>
      <c r="I20" s="28" t="s">
        <v>29</v>
      </c>
      <c r="J20" s="29" t="str">
        <f>'Rekapitulace stavby'!AN14</f>
        <v>Vyplň údaj</v>
      </c>
      <c r="L20" s="33"/>
    </row>
    <row r="21" spans="2:12" s="1" customFormat="1" ht="7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35</v>
      </c>
      <c r="L23" s="33"/>
    </row>
    <row r="24" spans="2:12" s="1" customFormat="1" ht="7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26</v>
      </c>
      <c r="J25" s="26" t="s">
        <v>38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40</v>
      </c>
      <c r="L26" s="33"/>
    </row>
    <row r="27" spans="2:12" s="1" customFormat="1" ht="7" customHeight="1">
      <c r="B27" s="33"/>
      <c r="L27" s="33"/>
    </row>
    <row r="28" spans="2:12" s="1" customFormat="1" ht="12" customHeight="1">
      <c r="B28" s="33"/>
      <c r="D28" s="28" t="s">
        <v>41</v>
      </c>
      <c r="L28" s="33"/>
    </row>
    <row r="29" spans="2:12" s="7" customFormat="1" ht="16.5" customHeight="1">
      <c r="B29" s="92"/>
      <c r="E29" s="307" t="s">
        <v>19</v>
      </c>
      <c r="F29" s="307"/>
      <c r="G29" s="307"/>
      <c r="H29" s="307"/>
      <c r="L29" s="92"/>
    </row>
    <row r="30" spans="2:12" s="1" customFormat="1" ht="7" customHeight="1">
      <c r="B30" s="33"/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5" customHeight="1">
      <c r="B32" s="33"/>
      <c r="D32" s="93" t="s">
        <v>43</v>
      </c>
      <c r="J32" s="64">
        <f>ROUND(J91, 2)</f>
        <v>0</v>
      </c>
      <c r="L32" s="33"/>
    </row>
    <row r="33" spans="2:12" s="1" customFormat="1" ht="7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5" customHeight="1">
      <c r="B35" s="33"/>
      <c r="D35" s="53" t="s">
        <v>47</v>
      </c>
      <c r="E35" s="28" t="s">
        <v>48</v>
      </c>
      <c r="F35" s="84">
        <f>ROUND((SUM(BE91:BE172)),  2)</f>
        <v>0</v>
      </c>
      <c r="I35" s="94">
        <v>0.21</v>
      </c>
      <c r="J35" s="84">
        <f>ROUND(((SUM(BE91:BE172))*I35),  2)</f>
        <v>0</v>
      </c>
      <c r="L35" s="33"/>
    </row>
    <row r="36" spans="2:12" s="1" customFormat="1" ht="14.5" customHeight="1">
      <c r="B36" s="33"/>
      <c r="E36" s="28" t="s">
        <v>49</v>
      </c>
      <c r="F36" s="84">
        <f>ROUND((SUM(BF91:BF172)),  2)</f>
        <v>0</v>
      </c>
      <c r="I36" s="94">
        <v>0.12</v>
      </c>
      <c r="J36" s="84">
        <f>ROUND(((SUM(BF91:BF172))*I36),  2)</f>
        <v>0</v>
      </c>
      <c r="L36" s="33"/>
    </row>
    <row r="37" spans="2:12" s="1" customFormat="1" ht="14.5" hidden="1" customHeight="1">
      <c r="B37" s="33"/>
      <c r="E37" s="28" t="s">
        <v>50</v>
      </c>
      <c r="F37" s="84">
        <f>ROUND((SUM(BG91:BG172)),  2)</f>
        <v>0</v>
      </c>
      <c r="I37" s="94">
        <v>0.21</v>
      </c>
      <c r="J37" s="84">
        <f>0</f>
        <v>0</v>
      </c>
      <c r="L37" s="33"/>
    </row>
    <row r="38" spans="2:12" s="1" customFormat="1" ht="14.5" hidden="1" customHeight="1">
      <c r="B38" s="33"/>
      <c r="E38" s="28" t="s">
        <v>51</v>
      </c>
      <c r="F38" s="84">
        <f>ROUND((SUM(BH91:BH172)),  2)</f>
        <v>0</v>
      </c>
      <c r="I38" s="94">
        <v>0.12</v>
      </c>
      <c r="J38" s="84">
        <f>0</f>
        <v>0</v>
      </c>
      <c r="L38" s="33"/>
    </row>
    <row r="39" spans="2:12" s="1" customFormat="1" ht="14.5" hidden="1" customHeight="1">
      <c r="B39" s="33"/>
      <c r="E39" s="28" t="s">
        <v>52</v>
      </c>
      <c r="F39" s="84">
        <f>ROUND((SUM(BI91:BI172)),  2)</f>
        <v>0</v>
      </c>
      <c r="I39" s="94">
        <v>0</v>
      </c>
      <c r="J39" s="84">
        <f>0</f>
        <v>0</v>
      </c>
      <c r="L39" s="33"/>
    </row>
    <row r="40" spans="2:12" s="1" customFormat="1" ht="7" customHeight="1">
      <c r="B40" s="33"/>
      <c r="L40" s="33"/>
    </row>
    <row r="41" spans="2:12" s="1" customFormat="1" ht="25.5" customHeight="1">
      <c r="B41" s="33"/>
      <c r="C41" s="95"/>
      <c r="D41" s="96" t="s">
        <v>53</v>
      </c>
      <c r="E41" s="55"/>
      <c r="F41" s="55"/>
      <c r="G41" s="97" t="s">
        <v>54</v>
      </c>
      <c r="H41" s="98" t="s">
        <v>55</v>
      </c>
      <c r="I41" s="55"/>
      <c r="J41" s="99">
        <f>SUM(J32:J39)</f>
        <v>0</v>
      </c>
      <c r="K41" s="100"/>
      <c r="L41" s="33"/>
    </row>
    <row r="42" spans="2:12" s="1" customFormat="1" ht="14.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7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5" customHeight="1">
      <c r="B47" s="33"/>
      <c r="C47" s="22" t="s">
        <v>108</v>
      </c>
      <c r="L47" s="33"/>
    </row>
    <row r="48" spans="2:12" s="1" customFormat="1" ht="7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318" t="str">
        <f>E7</f>
        <v>Řešení nástupišť zastávek a míst pro přecházení přes I/13 v Kamenické Nové Vísce a přes II/263 v ul. Bezručova</v>
      </c>
      <c r="F50" s="319"/>
      <c r="G50" s="319"/>
      <c r="H50" s="319"/>
      <c r="L50" s="33"/>
    </row>
    <row r="51" spans="2:47" ht="12" customHeight="1">
      <c r="B51" s="21"/>
      <c r="C51" s="28" t="s">
        <v>104</v>
      </c>
      <c r="L51" s="21"/>
    </row>
    <row r="52" spans="2:47" s="1" customFormat="1" ht="23.25" customHeight="1">
      <c r="B52" s="33"/>
      <c r="E52" s="318" t="s">
        <v>105</v>
      </c>
      <c r="F52" s="320"/>
      <c r="G52" s="320"/>
      <c r="H52" s="320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16.5" customHeight="1">
      <c r="B54" s="33"/>
      <c r="E54" s="277" t="str">
        <f>E11</f>
        <v>IO 102 - Odvodnění a úprava zatrubnění</v>
      </c>
      <c r="F54" s="320"/>
      <c r="G54" s="320"/>
      <c r="H54" s="320"/>
      <c r="L54" s="33"/>
    </row>
    <row r="55" spans="2:47" s="1" customFormat="1" ht="7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Česká Kamenice</v>
      </c>
      <c r="I56" s="28" t="s">
        <v>23</v>
      </c>
      <c r="J56" s="50" t="str">
        <f>IF(J14="","",J14)</f>
        <v>27. 6. 2023</v>
      </c>
      <c r="L56" s="33"/>
    </row>
    <row r="57" spans="2:47" s="1" customFormat="1" ht="7" customHeight="1">
      <c r="B57" s="33"/>
      <c r="L57" s="33"/>
    </row>
    <row r="58" spans="2:47" s="1" customFormat="1" ht="40" customHeight="1">
      <c r="B58" s="33"/>
      <c r="C58" s="28" t="s">
        <v>25</v>
      </c>
      <c r="F58" s="26" t="str">
        <f>E17</f>
        <v>Město Česká Kamenice</v>
      </c>
      <c r="I58" s="28" t="s">
        <v>32</v>
      </c>
      <c r="J58" s="31" t="str">
        <f>E23</f>
        <v>IQ PROJEKT s.r.o.,Školní 3635/24, 43001 Chomutov</v>
      </c>
      <c r="L58" s="33"/>
    </row>
    <row r="59" spans="2:47" s="1" customFormat="1" ht="25.75" customHeight="1">
      <c r="B59" s="33"/>
      <c r="C59" s="28" t="s">
        <v>30</v>
      </c>
      <c r="F59" s="26" t="str">
        <f>IF(E20="","",E20)</f>
        <v>Vyplň údaj</v>
      </c>
      <c r="I59" s="28" t="s">
        <v>37</v>
      </c>
      <c r="J59" s="31" t="str">
        <f>E26</f>
        <v>Ing. Kateřina Tumpachová</v>
      </c>
      <c r="L59" s="33"/>
    </row>
    <row r="60" spans="2:47" s="1" customFormat="1" ht="10.2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25" customHeight="1">
      <c r="B62" s="33"/>
      <c r="L62" s="33"/>
    </row>
    <row r="63" spans="2:47" s="1" customFormat="1" ht="22.75" customHeight="1">
      <c r="B63" s="33"/>
      <c r="C63" s="103" t="s">
        <v>75</v>
      </c>
      <c r="J63" s="64">
        <f>J91</f>
        <v>0</v>
      </c>
      <c r="L63" s="33"/>
      <c r="AU63" s="18" t="s">
        <v>111</v>
      </c>
    </row>
    <row r="64" spans="2:47" s="8" customFormat="1" ht="25" customHeight="1">
      <c r="B64" s="104"/>
      <c r="D64" s="105" t="s">
        <v>112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9" customFormat="1" ht="20" customHeight="1">
      <c r="B65" s="108"/>
      <c r="D65" s="109" t="s">
        <v>113</v>
      </c>
      <c r="E65" s="110"/>
      <c r="F65" s="110"/>
      <c r="G65" s="110"/>
      <c r="H65" s="110"/>
      <c r="I65" s="110"/>
      <c r="J65" s="111">
        <f>J93</f>
        <v>0</v>
      </c>
      <c r="L65" s="108"/>
    </row>
    <row r="66" spans="2:12" s="9" customFormat="1" ht="20" customHeight="1">
      <c r="B66" s="108"/>
      <c r="D66" s="109" t="s">
        <v>488</v>
      </c>
      <c r="E66" s="110"/>
      <c r="F66" s="110"/>
      <c r="G66" s="110"/>
      <c r="H66" s="110"/>
      <c r="I66" s="110"/>
      <c r="J66" s="111">
        <f>J126</f>
        <v>0</v>
      </c>
      <c r="L66" s="108"/>
    </row>
    <row r="67" spans="2:12" s="9" customFormat="1" ht="20" customHeight="1">
      <c r="B67" s="108"/>
      <c r="D67" s="109" t="s">
        <v>489</v>
      </c>
      <c r="E67" s="110"/>
      <c r="F67" s="110"/>
      <c r="G67" s="110"/>
      <c r="H67" s="110"/>
      <c r="I67" s="110"/>
      <c r="J67" s="111">
        <f>J150</f>
        <v>0</v>
      </c>
      <c r="L67" s="108"/>
    </row>
    <row r="68" spans="2:12" s="9" customFormat="1" ht="20" customHeight="1">
      <c r="B68" s="108"/>
      <c r="D68" s="109" t="s">
        <v>115</v>
      </c>
      <c r="E68" s="110"/>
      <c r="F68" s="110"/>
      <c r="G68" s="110"/>
      <c r="H68" s="110"/>
      <c r="I68" s="110"/>
      <c r="J68" s="111">
        <f>J156</f>
        <v>0</v>
      </c>
      <c r="L68" s="108"/>
    </row>
    <row r="69" spans="2:12" s="9" customFormat="1" ht="20" customHeight="1">
      <c r="B69" s="108"/>
      <c r="D69" s="109" t="s">
        <v>117</v>
      </c>
      <c r="E69" s="110"/>
      <c r="F69" s="110"/>
      <c r="G69" s="110"/>
      <c r="H69" s="110"/>
      <c r="I69" s="110"/>
      <c r="J69" s="111">
        <f>J169</f>
        <v>0</v>
      </c>
      <c r="L69" s="108"/>
    </row>
    <row r="70" spans="2:12" s="1" customFormat="1" ht="21.75" customHeight="1">
      <c r="B70" s="33"/>
      <c r="L70" s="33"/>
    </row>
    <row r="71" spans="2:12" s="1" customFormat="1" ht="7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7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5" customHeight="1">
      <c r="B76" s="33"/>
      <c r="C76" s="22" t="s">
        <v>118</v>
      </c>
      <c r="L76" s="33"/>
    </row>
    <row r="77" spans="2:12" s="1" customFormat="1" ht="7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26.25" customHeight="1">
      <c r="B79" s="33"/>
      <c r="E79" s="318" t="str">
        <f>E7</f>
        <v>Řešení nástupišť zastávek a míst pro přecházení přes I/13 v Kamenické Nové Vísce a přes II/263 v ul. Bezručova</v>
      </c>
      <c r="F79" s="319"/>
      <c r="G79" s="319"/>
      <c r="H79" s="319"/>
      <c r="L79" s="33"/>
    </row>
    <row r="80" spans="2:12" ht="12" customHeight="1">
      <c r="B80" s="21"/>
      <c r="C80" s="28" t="s">
        <v>104</v>
      </c>
      <c r="L80" s="21"/>
    </row>
    <row r="81" spans="2:65" s="1" customFormat="1" ht="23.25" customHeight="1">
      <c r="B81" s="33"/>
      <c r="E81" s="318" t="s">
        <v>105</v>
      </c>
      <c r="F81" s="320"/>
      <c r="G81" s="320"/>
      <c r="H81" s="320"/>
      <c r="L81" s="33"/>
    </row>
    <row r="82" spans="2:65" s="1" customFormat="1" ht="12" customHeight="1">
      <c r="B82" s="33"/>
      <c r="C82" s="28" t="s">
        <v>106</v>
      </c>
      <c r="L82" s="33"/>
    </row>
    <row r="83" spans="2:65" s="1" customFormat="1" ht="16.5" customHeight="1">
      <c r="B83" s="33"/>
      <c r="E83" s="277" t="str">
        <f>E11</f>
        <v>IO 102 - Odvodnění a úprava zatrubnění</v>
      </c>
      <c r="F83" s="320"/>
      <c r="G83" s="320"/>
      <c r="H83" s="320"/>
      <c r="L83" s="33"/>
    </row>
    <row r="84" spans="2:65" s="1" customFormat="1" ht="7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F14</f>
        <v>Česká Kamenice</v>
      </c>
      <c r="I85" s="28" t="s">
        <v>23</v>
      </c>
      <c r="J85" s="50" t="str">
        <f>IF(J14="","",J14)</f>
        <v>27. 6. 2023</v>
      </c>
      <c r="L85" s="33"/>
    </row>
    <row r="86" spans="2:65" s="1" customFormat="1" ht="7" customHeight="1">
      <c r="B86" s="33"/>
      <c r="L86" s="33"/>
    </row>
    <row r="87" spans="2:65" s="1" customFormat="1" ht="40" customHeight="1">
      <c r="B87" s="33"/>
      <c r="C87" s="28" t="s">
        <v>25</v>
      </c>
      <c r="F87" s="26" t="str">
        <f>E17</f>
        <v>Město Česká Kamenice</v>
      </c>
      <c r="I87" s="28" t="s">
        <v>32</v>
      </c>
      <c r="J87" s="31" t="str">
        <f>E23</f>
        <v>IQ PROJEKT s.r.o.,Školní 3635/24, 43001 Chomutov</v>
      </c>
      <c r="L87" s="33"/>
    </row>
    <row r="88" spans="2:65" s="1" customFormat="1" ht="25.75" customHeight="1">
      <c r="B88" s="33"/>
      <c r="C88" s="28" t="s">
        <v>30</v>
      </c>
      <c r="F88" s="26" t="str">
        <f>IF(E20="","",E20)</f>
        <v>Vyplň údaj</v>
      </c>
      <c r="I88" s="28" t="s">
        <v>37</v>
      </c>
      <c r="J88" s="31" t="str">
        <f>E26</f>
        <v>Ing. Kateřina Tumpachová</v>
      </c>
      <c r="L88" s="33"/>
    </row>
    <row r="89" spans="2:65" s="1" customFormat="1" ht="10.25" customHeight="1">
      <c r="B89" s="33"/>
      <c r="L89" s="33"/>
    </row>
    <row r="90" spans="2:65" s="10" customFormat="1" ht="29.25" customHeight="1">
      <c r="B90" s="112"/>
      <c r="C90" s="113" t="s">
        <v>119</v>
      </c>
      <c r="D90" s="114" t="s">
        <v>62</v>
      </c>
      <c r="E90" s="114" t="s">
        <v>58</v>
      </c>
      <c r="F90" s="114" t="s">
        <v>59</v>
      </c>
      <c r="G90" s="114" t="s">
        <v>120</v>
      </c>
      <c r="H90" s="114" t="s">
        <v>121</v>
      </c>
      <c r="I90" s="114" t="s">
        <v>122</v>
      </c>
      <c r="J90" s="114" t="s">
        <v>110</v>
      </c>
      <c r="K90" s="115" t="s">
        <v>123</v>
      </c>
      <c r="L90" s="112"/>
      <c r="M90" s="57" t="s">
        <v>19</v>
      </c>
      <c r="N90" s="58" t="s">
        <v>47</v>
      </c>
      <c r="O90" s="58" t="s">
        <v>124</v>
      </c>
      <c r="P90" s="58" t="s">
        <v>125</v>
      </c>
      <c r="Q90" s="58" t="s">
        <v>126</v>
      </c>
      <c r="R90" s="58" t="s">
        <v>127</v>
      </c>
      <c r="S90" s="58" t="s">
        <v>128</v>
      </c>
      <c r="T90" s="59" t="s">
        <v>129</v>
      </c>
    </row>
    <row r="91" spans="2:65" s="1" customFormat="1" ht="22.75" customHeight="1">
      <c r="B91" s="33"/>
      <c r="C91" s="62" t="s">
        <v>130</v>
      </c>
      <c r="J91" s="116">
        <f>BK91</f>
        <v>0</v>
      </c>
      <c r="L91" s="33"/>
      <c r="M91" s="60"/>
      <c r="N91" s="51"/>
      <c r="O91" s="51"/>
      <c r="P91" s="117">
        <f>P92</f>
        <v>0</v>
      </c>
      <c r="Q91" s="51"/>
      <c r="R91" s="117">
        <f>R92</f>
        <v>15.071194800000001</v>
      </c>
      <c r="S91" s="51"/>
      <c r="T91" s="118">
        <f>T92</f>
        <v>3.24</v>
      </c>
      <c r="AT91" s="18" t="s">
        <v>76</v>
      </c>
      <c r="AU91" s="18" t="s">
        <v>111</v>
      </c>
      <c r="BK91" s="119">
        <f>BK92</f>
        <v>0</v>
      </c>
    </row>
    <row r="92" spans="2:65" s="11" customFormat="1" ht="26" customHeight="1">
      <c r="B92" s="120"/>
      <c r="D92" s="121" t="s">
        <v>76</v>
      </c>
      <c r="E92" s="122" t="s">
        <v>131</v>
      </c>
      <c r="F92" s="122" t="s">
        <v>132</v>
      </c>
      <c r="I92" s="123"/>
      <c r="J92" s="124">
        <f>BK92</f>
        <v>0</v>
      </c>
      <c r="L92" s="120"/>
      <c r="M92" s="125"/>
      <c r="P92" s="126">
        <f>P93+P126+P150+P156+P169</f>
        <v>0</v>
      </c>
      <c r="R92" s="126">
        <f>R93+R126+R150+R156+R169</f>
        <v>15.071194800000001</v>
      </c>
      <c r="T92" s="127">
        <f>T93+T126+T150+T156+T169</f>
        <v>3.24</v>
      </c>
      <c r="AR92" s="121" t="s">
        <v>84</v>
      </c>
      <c r="AT92" s="128" t="s">
        <v>76</v>
      </c>
      <c r="AU92" s="128" t="s">
        <v>77</v>
      </c>
      <c r="AY92" s="121" t="s">
        <v>133</v>
      </c>
      <c r="BK92" s="129">
        <f>BK93+BK126+BK150+BK156+BK169</f>
        <v>0</v>
      </c>
    </row>
    <row r="93" spans="2:65" s="11" customFormat="1" ht="22.75" customHeight="1">
      <c r="B93" s="120"/>
      <c r="D93" s="121" t="s">
        <v>76</v>
      </c>
      <c r="E93" s="130" t="s">
        <v>84</v>
      </c>
      <c r="F93" s="130" t="s">
        <v>134</v>
      </c>
      <c r="I93" s="123"/>
      <c r="J93" s="131">
        <f>BK93</f>
        <v>0</v>
      </c>
      <c r="L93" s="120"/>
      <c r="M93" s="125"/>
      <c r="P93" s="126">
        <f>SUM(P94:P125)</f>
        <v>0</v>
      </c>
      <c r="R93" s="126">
        <f>SUM(R94:R125)</f>
        <v>1.901</v>
      </c>
      <c r="T93" s="127">
        <f>SUM(T94:T125)</f>
        <v>0</v>
      </c>
      <c r="AR93" s="121" t="s">
        <v>84</v>
      </c>
      <c r="AT93" s="128" t="s">
        <v>76</v>
      </c>
      <c r="AU93" s="128" t="s">
        <v>84</v>
      </c>
      <c r="AY93" s="121" t="s">
        <v>133</v>
      </c>
      <c r="BK93" s="129">
        <f>SUM(BK94:BK125)</f>
        <v>0</v>
      </c>
    </row>
    <row r="94" spans="2:65" s="1" customFormat="1" ht="33" customHeight="1">
      <c r="B94" s="33"/>
      <c r="C94" s="132" t="s">
        <v>84</v>
      </c>
      <c r="D94" s="132" t="s">
        <v>135</v>
      </c>
      <c r="E94" s="133" t="s">
        <v>408</v>
      </c>
      <c r="F94" s="134" t="s">
        <v>409</v>
      </c>
      <c r="G94" s="135" t="s">
        <v>160</v>
      </c>
      <c r="H94" s="136">
        <v>4.415</v>
      </c>
      <c r="I94" s="137"/>
      <c r="J94" s="138">
        <f>ROUND(I94*H94,2)</f>
        <v>0</v>
      </c>
      <c r="K94" s="134" t="s">
        <v>139</v>
      </c>
      <c r="L94" s="33"/>
      <c r="M94" s="139" t="s">
        <v>19</v>
      </c>
      <c r="N94" s="140" t="s">
        <v>48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140</v>
      </c>
      <c r="AT94" s="143" t="s">
        <v>135</v>
      </c>
      <c r="AU94" s="143" t="s">
        <v>86</v>
      </c>
      <c r="AY94" s="18" t="s">
        <v>133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84</v>
      </c>
      <c r="BK94" s="144">
        <f>ROUND(I94*H94,2)</f>
        <v>0</v>
      </c>
      <c r="BL94" s="18" t="s">
        <v>140</v>
      </c>
      <c r="BM94" s="143" t="s">
        <v>490</v>
      </c>
    </row>
    <row r="95" spans="2:65" s="1" customFormat="1" ht="36">
      <c r="B95" s="33"/>
      <c r="D95" s="145" t="s">
        <v>142</v>
      </c>
      <c r="F95" s="146" t="s">
        <v>411</v>
      </c>
      <c r="I95" s="147"/>
      <c r="L95" s="33"/>
      <c r="M95" s="148"/>
      <c r="T95" s="54"/>
      <c r="AT95" s="18" t="s">
        <v>142</v>
      </c>
      <c r="AU95" s="18" t="s">
        <v>86</v>
      </c>
    </row>
    <row r="96" spans="2:65" s="1" customFormat="1" ht="11">
      <c r="B96" s="33"/>
      <c r="D96" s="149" t="s">
        <v>144</v>
      </c>
      <c r="F96" s="150" t="s">
        <v>412</v>
      </c>
      <c r="I96" s="147"/>
      <c r="L96" s="33"/>
      <c r="M96" s="148"/>
      <c r="T96" s="54"/>
      <c r="AT96" s="18" t="s">
        <v>144</v>
      </c>
      <c r="AU96" s="18" t="s">
        <v>86</v>
      </c>
    </row>
    <row r="97" spans="2:65" s="13" customFormat="1" ht="12">
      <c r="B97" s="158"/>
      <c r="D97" s="145" t="s">
        <v>148</v>
      </c>
      <c r="E97" s="159" t="s">
        <v>19</v>
      </c>
      <c r="F97" s="160" t="s">
        <v>491</v>
      </c>
      <c r="H97" s="161">
        <v>3.3</v>
      </c>
      <c r="I97" s="162"/>
      <c r="L97" s="158"/>
      <c r="M97" s="163"/>
      <c r="T97" s="164"/>
      <c r="AT97" s="159" t="s">
        <v>148</v>
      </c>
      <c r="AU97" s="159" t="s">
        <v>86</v>
      </c>
      <c r="AV97" s="13" t="s">
        <v>86</v>
      </c>
      <c r="AW97" s="13" t="s">
        <v>36</v>
      </c>
      <c r="AX97" s="13" t="s">
        <v>77</v>
      </c>
      <c r="AY97" s="159" t="s">
        <v>133</v>
      </c>
    </row>
    <row r="98" spans="2:65" s="13" customFormat="1" ht="12">
      <c r="B98" s="158"/>
      <c r="D98" s="145" t="s">
        <v>148</v>
      </c>
      <c r="E98" s="159" t="s">
        <v>19</v>
      </c>
      <c r="F98" s="160" t="s">
        <v>492</v>
      </c>
      <c r="H98" s="161">
        <v>1.115</v>
      </c>
      <c r="I98" s="162"/>
      <c r="L98" s="158"/>
      <c r="M98" s="163"/>
      <c r="T98" s="164"/>
      <c r="AT98" s="159" t="s">
        <v>148</v>
      </c>
      <c r="AU98" s="159" t="s">
        <v>86</v>
      </c>
      <c r="AV98" s="13" t="s">
        <v>86</v>
      </c>
      <c r="AW98" s="13" t="s">
        <v>36</v>
      </c>
      <c r="AX98" s="13" t="s">
        <v>77</v>
      </c>
      <c r="AY98" s="159" t="s">
        <v>133</v>
      </c>
    </row>
    <row r="99" spans="2:65" s="15" customFormat="1" ht="12">
      <c r="B99" s="172"/>
      <c r="D99" s="145" t="s">
        <v>148</v>
      </c>
      <c r="E99" s="173" t="s">
        <v>19</v>
      </c>
      <c r="F99" s="174" t="s">
        <v>221</v>
      </c>
      <c r="H99" s="175">
        <v>4.415</v>
      </c>
      <c r="I99" s="176"/>
      <c r="L99" s="172"/>
      <c r="M99" s="177"/>
      <c r="T99" s="178"/>
      <c r="AT99" s="173" t="s">
        <v>148</v>
      </c>
      <c r="AU99" s="173" t="s">
        <v>86</v>
      </c>
      <c r="AV99" s="15" t="s">
        <v>140</v>
      </c>
      <c r="AW99" s="15" t="s">
        <v>36</v>
      </c>
      <c r="AX99" s="15" t="s">
        <v>84</v>
      </c>
      <c r="AY99" s="173" t="s">
        <v>133</v>
      </c>
    </row>
    <row r="100" spans="2:65" s="1" customFormat="1" ht="37.75" customHeight="1">
      <c r="B100" s="33"/>
      <c r="C100" s="132" t="s">
        <v>86</v>
      </c>
      <c r="D100" s="132" t="s">
        <v>135</v>
      </c>
      <c r="E100" s="133" t="s">
        <v>166</v>
      </c>
      <c r="F100" s="134" t="s">
        <v>167</v>
      </c>
      <c r="G100" s="135" t="s">
        <v>160</v>
      </c>
      <c r="H100" s="136">
        <v>4.415</v>
      </c>
      <c r="I100" s="137"/>
      <c r="J100" s="138">
        <f>ROUND(I100*H100,2)</f>
        <v>0</v>
      </c>
      <c r="K100" s="134" t="s">
        <v>139</v>
      </c>
      <c r="L100" s="33"/>
      <c r="M100" s="139" t="s">
        <v>19</v>
      </c>
      <c r="N100" s="140" t="s">
        <v>48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140</v>
      </c>
      <c r="AT100" s="143" t="s">
        <v>135</v>
      </c>
      <c r="AU100" s="143" t="s">
        <v>86</v>
      </c>
      <c r="AY100" s="18" t="s">
        <v>133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84</v>
      </c>
      <c r="BK100" s="144">
        <f>ROUND(I100*H100,2)</f>
        <v>0</v>
      </c>
      <c r="BL100" s="18" t="s">
        <v>140</v>
      </c>
      <c r="BM100" s="143" t="s">
        <v>493</v>
      </c>
    </row>
    <row r="101" spans="2:65" s="1" customFormat="1" ht="60">
      <c r="B101" s="33"/>
      <c r="D101" s="145" t="s">
        <v>142</v>
      </c>
      <c r="F101" s="146" t="s">
        <v>169</v>
      </c>
      <c r="I101" s="147"/>
      <c r="L101" s="33"/>
      <c r="M101" s="148"/>
      <c r="T101" s="54"/>
      <c r="AT101" s="18" t="s">
        <v>142</v>
      </c>
      <c r="AU101" s="18" t="s">
        <v>86</v>
      </c>
    </row>
    <row r="102" spans="2:65" s="1" customFormat="1" ht="11">
      <c r="B102" s="33"/>
      <c r="D102" s="149" t="s">
        <v>144</v>
      </c>
      <c r="F102" s="150" t="s">
        <v>170</v>
      </c>
      <c r="I102" s="147"/>
      <c r="L102" s="33"/>
      <c r="M102" s="148"/>
      <c r="T102" s="54"/>
      <c r="AT102" s="18" t="s">
        <v>144</v>
      </c>
      <c r="AU102" s="18" t="s">
        <v>86</v>
      </c>
    </row>
    <row r="103" spans="2:65" s="1" customFormat="1" ht="37.75" customHeight="1">
      <c r="B103" s="33"/>
      <c r="C103" s="132" t="s">
        <v>157</v>
      </c>
      <c r="D103" s="132" t="s">
        <v>135</v>
      </c>
      <c r="E103" s="133" t="s">
        <v>172</v>
      </c>
      <c r="F103" s="134" t="s">
        <v>173</v>
      </c>
      <c r="G103" s="135" t="s">
        <v>160</v>
      </c>
      <c r="H103" s="136">
        <v>22.074999999999999</v>
      </c>
      <c r="I103" s="137"/>
      <c r="J103" s="138">
        <f>ROUND(I103*H103,2)</f>
        <v>0</v>
      </c>
      <c r="K103" s="134" t="s">
        <v>139</v>
      </c>
      <c r="L103" s="33"/>
      <c r="M103" s="139" t="s">
        <v>19</v>
      </c>
      <c r="N103" s="140" t="s">
        <v>48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140</v>
      </c>
      <c r="AT103" s="143" t="s">
        <v>135</v>
      </c>
      <c r="AU103" s="143" t="s">
        <v>86</v>
      </c>
      <c r="AY103" s="18" t="s">
        <v>133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84</v>
      </c>
      <c r="BK103" s="144">
        <f>ROUND(I103*H103,2)</f>
        <v>0</v>
      </c>
      <c r="BL103" s="18" t="s">
        <v>140</v>
      </c>
      <c r="BM103" s="143" t="s">
        <v>494</v>
      </c>
    </row>
    <row r="104" spans="2:65" s="1" customFormat="1" ht="60">
      <c r="B104" s="33"/>
      <c r="D104" s="145" t="s">
        <v>142</v>
      </c>
      <c r="F104" s="146" t="s">
        <v>175</v>
      </c>
      <c r="I104" s="147"/>
      <c r="L104" s="33"/>
      <c r="M104" s="148"/>
      <c r="T104" s="54"/>
      <c r="AT104" s="18" t="s">
        <v>142</v>
      </c>
      <c r="AU104" s="18" t="s">
        <v>86</v>
      </c>
    </row>
    <row r="105" spans="2:65" s="1" customFormat="1" ht="11">
      <c r="B105" s="33"/>
      <c r="D105" s="149" t="s">
        <v>144</v>
      </c>
      <c r="F105" s="150" t="s">
        <v>176</v>
      </c>
      <c r="I105" s="147"/>
      <c r="L105" s="33"/>
      <c r="M105" s="148"/>
      <c r="T105" s="54"/>
      <c r="AT105" s="18" t="s">
        <v>144</v>
      </c>
      <c r="AU105" s="18" t="s">
        <v>86</v>
      </c>
    </row>
    <row r="106" spans="2:65" s="13" customFormat="1" ht="12">
      <c r="B106" s="158"/>
      <c r="D106" s="145" t="s">
        <v>148</v>
      </c>
      <c r="F106" s="160" t="s">
        <v>495</v>
      </c>
      <c r="H106" s="161">
        <v>22.074999999999999</v>
      </c>
      <c r="I106" s="162"/>
      <c r="L106" s="158"/>
      <c r="M106" s="163"/>
      <c r="T106" s="164"/>
      <c r="AT106" s="159" t="s">
        <v>148</v>
      </c>
      <c r="AU106" s="159" t="s">
        <v>86</v>
      </c>
      <c r="AV106" s="13" t="s">
        <v>86</v>
      </c>
      <c r="AW106" s="13" t="s">
        <v>4</v>
      </c>
      <c r="AX106" s="13" t="s">
        <v>84</v>
      </c>
      <c r="AY106" s="159" t="s">
        <v>133</v>
      </c>
    </row>
    <row r="107" spans="2:65" s="1" customFormat="1" ht="33" customHeight="1">
      <c r="B107" s="33"/>
      <c r="C107" s="132" t="s">
        <v>140</v>
      </c>
      <c r="D107" s="132" t="s">
        <v>135</v>
      </c>
      <c r="E107" s="133" t="s">
        <v>185</v>
      </c>
      <c r="F107" s="134" t="s">
        <v>186</v>
      </c>
      <c r="G107" s="135" t="s">
        <v>187</v>
      </c>
      <c r="H107" s="136">
        <v>7.9470000000000001</v>
      </c>
      <c r="I107" s="137"/>
      <c r="J107" s="138">
        <f>ROUND(I107*H107,2)</f>
        <v>0</v>
      </c>
      <c r="K107" s="134" t="s">
        <v>139</v>
      </c>
      <c r="L107" s="33"/>
      <c r="M107" s="139" t="s">
        <v>19</v>
      </c>
      <c r="N107" s="140" t="s">
        <v>48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140</v>
      </c>
      <c r="AT107" s="143" t="s">
        <v>135</v>
      </c>
      <c r="AU107" s="143" t="s">
        <v>86</v>
      </c>
      <c r="AY107" s="18" t="s">
        <v>133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84</v>
      </c>
      <c r="BK107" s="144">
        <f>ROUND(I107*H107,2)</f>
        <v>0</v>
      </c>
      <c r="BL107" s="18" t="s">
        <v>140</v>
      </c>
      <c r="BM107" s="143" t="s">
        <v>496</v>
      </c>
    </row>
    <row r="108" spans="2:65" s="1" customFormat="1" ht="36">
      <c r="B108" s="33"/>
      <c r="D108" s="145" t="s">
        <v>142</v>
      </c>
      <c r="F108" s="146" t="s">
        <v>189</v>
      </c>
      <c r="I108" s="147"/>
      <c r="L108" s="33"/>
      <c r="M108" s="148"/>
      <c r="T108" s="54"/>
      <c r="AT108" s="18" t="s">
        <v>142</v>
      </c>
      <c r="AU108" s="18" t="s">
        <v>86</v>
      </c>
    </row>
    <row r="109" spans="2:65" s="1" customFormat="1" ht="11">
      <c r="B109" s="33"/>
      <c r="D109" s="149" t="s">
        <v>144</v>
      </c>
      <c r="F109" s="150" t="s">
        <v>190</v>
      </c>
      <c r="I109" s="147"/>
      <c r="L109" s="33"/>
      <c r="M109" s="148"/>
      <c r="T109" s="54"/>
      <c r="AT109" s="18" t="s">
        <v>144</v>
      </c>
      <c r="AU109" s="18" t="s">
        <v>86</v>
      </c>
    </row>
    <row r="110" spans="2:65" s="13" customFormat="1" ht="12">
      <c r="B110" s="158"/>
      <c r="D110" s="145" t="s">
        <v>148</v>
      </c>
      <c r="F110" s="160" t="s">
        <v>497</v>
      </c>
      <c r="H110" s="161">
        <v>7.9470000000000001</v>
      </c>
      <c r="I110" s="162"/>
      <c r="L110" s="158"/>
      <c r="M110" s="163"/>
      <c r="T110" s="164"/>
      <c r="AT110" s="159" t="s">
        <v>148</v>
      </c>
      <c r="AU110" s="159" t="s">
        <v>86</v>
      </c>
      <c r="AV110" s="13" t="s">
        <v>86</v>
      </c>
      <c r="AW110" s="13" t="s">
        <v>4</v>
      </c>
      <c r="AX110" s="13" t="s">
        <v>84</v>
      </c>
      <c r="AY110" s="159" t="s">
        <v>133</v>
      </c>
    </row>
    <row r="111" spans="2:65" s="1" customFormat="1" ht="16.5" customHeight="1">
      <c r="B111" s="33"/>
      <c r="C111" s="132" t="s">
        <v>171</v>
      </c>
      <c r="D111" s="132" t="s">
        <v>135</v>
      </c>
      <c r="E111" s="133" t="s">
        <v>193</v>
      </c>
      <c r="F111" s="134" t="s">
        <v>194</v>
      </c>
      <c r="G111" s="135" t="s">
        <v>160</v>
      </c>
      <c r="H111" s="136">
        <v>4.415</v>
      </c>
      <c r="I111" s="137"/>
      <c r="J111" s="138">
        <f>ROUND(I111*H111,2)</f>
        <v>0</v>
      </c>
      <c r="K111" s="134" t="s">
        <v>139</v>
      </c>
      <c r="L111" s="33"/>
      <c r="M111" s="139" t="s">
        <v>19</v>
      </c>
      <c r="N111" s="140" t="s">
        <v>48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140</v>
      </c>
      <c r="AT111" s="143" t="s">
        <v>135</v>
      </c>
      <c r="AU111" s="143" t="s">
        <v>86</v>
      </c>
      <c r="AY111" s="18" t="s">
        <v>133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84</v>
      </c>
      <c r="BK111" s="144">
        <f>ROUND(I111*H111,2)</f>
        <v>0</v>
      </c>
      <c r="BL111" s="18" t="s">
        <v>140</v>
      </c>
      <c r="BM111" s="143" t="s">
        <v>498</v>
      </c>
    </row>
    <row r="112" spans="2:65" s="1" customFormat="1" ht="36">
      <c r="B112" s="33"/>
      <c r="D112" s="145" t="s">
        <v>142</v>
      </c>
      <c r="F112" s="146" t="s">
        <v>196</v>
      </c>
      <c r="I112" s="147"/>
      <c r="L112" s="33"/>
      <c r="M112" s="148"/>
      <c r="T112" s="54"/>
      <c r="AT112" s="18" t="s">
        <v>142</v>
      </c>
      <c r="AU112" s="18" t="s">
        <v>86</v>
      </c>
    </row>
    <row r="113" spans="2:65" s="1" customFormat="1" ht="11">
      <c r="B113" s="33"/>
      <c r="D113" s="149" t="s">
        <v>144</v>
      </c>
      <c r="F113" s="150" t="s">
        <v>197</v>
      </c>
      <c r="I113" s="147"/>
      <c r="L113" s="33"/>
      <c r="M113" s="148"/>
      <c r="T113" s="54"/>
      <c r="AT113" s="18" t="s">
        <v>144</v>
      </c>
      <c r="AU113" s="18" t="s">
        <v>86</v>
      </c>
    </row>
    <row r="114" spans="2:65" s="1" customFormat="1" ht="24.25" customHeight="1">
      <c r="B114" s="33"/>
      <c r="C114" s="132" t="s">
        <v>178</v>
      </c>
      <c r="D114" s="132" t="s">
        <v>135</v>
      </c>
      <c r="E114" s="133" t="s">
        <v>499</v>
      </c>
      <c r="F114" s="134" t="s">
        <v>500</v>
      </c>
      <c r="G114" s="135" t="s">
        <v>160</v>
      </c>
      <c r="H114" s="136">
        <v>1.056</v>
      </c>
      <c r="I114" s="137"/>
      <c r="J114" s="138">
        <f>ROUND(I114*H114,2)</f>
        <v>0</v>
      </c>
      <c r="K114" s="134" t="s">
        <v>139</v>
      </c>
      <c r="L114" s="33"/>
      <c r="M114" s="139" t="s">
        <v>19</v>
      </c>
      <c r="N114" s="140" t="s">
        <v>48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140</v>
      </c>
      <c r="AT114" s="143" t="s">
        <v>135</v>
      </c>
      <c r="AU114" s="143" t="s">
        <v>86</v>
      </c>
      <c r="AY114" s="18" t="s">
        <v>133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84</v>
      </c>
      <c r="BK114" s="144">
        <f>ROUND(I114*H114,2)</f>
        <v>0</v>
      </c>
      <c r="BL114" s="18" t="s">
        <v>140</v>
      </c>
      <c r="BM114" s="143" t="s">
        <v>501</v>
      </c>
    </row>
    <row r="115" spans="2:65" s="1" customFormat="1" ht="36">
      <c r="B115" s="33"/>
      <c r="D115" s="145" t="s">
        <v>142</v>
      </c>
      <c r="F115" s="146" t="s">
        <v>502</v>
      </c>
      <c r="I115" s="147"/>
      <c r="L115" s="33"/>
      <c r="M115" s="148"/>
      <c r="T115" s="54"/>
      <c r="AT115" s="18" t="s">
        <v>142</v>
      </c>
      <c r="AU115" s="18" t="s">
        <v>86</v>
      </c>
    </row>
    <row r="116" spans="2:65" s="1" customFormat="1" ht="11">
      <c r="B116" s="33"/>
      <c r="D116" s="149" t="s">
        <v>144</v>
      </c>
      <c r="F116" s="150" t="s">
        <v>503</v>
      </c>
      <c r="I116" s="147"/>
      <c r="L116" s="33"/>
      <c r="M116" s="148"/>
      <c r="T116" s="54"/>
      <c r="AT116" s="18" t="s">
        <v>144</v>
      </c>
      <c r="AU116" s="18" t="s">
        <v>86</v>
      </c>
    </row>
    <row r="117" spans="2:65" s="13" customFormat="1" ht="12">
      <c r="B117" s="158"/>
      <c r="D117" s="145" t="s">
        <v>148</v>
      </c>
      <c r="E117" s="159" t="s">
        <v>19</v>
      </c>
      <c r="F117" s="160" t="s">
        <v>504</v>
      </c>
      <c r="H117" s="161">
        <v>1.056</v>
      </c>
      <c r="I117" s="162"/>
      <c r="L117" s="158"/>
      <c r="M117" s="163"/>
      <c r="T117" s="164"/>
      <c r="AT117" s="159" t="s">
        <v>148</v>
      </c>
      <c r="AU117" s="159" t="s">
        <v>86</v>
      </c>
      <c r="AV117" s="13" t="s">
        <v>86</v>
      </c>
      <c r="AW117" s="13" t="s">
        <v>36</v>
      </c>
      <c r="AX117" s="13" t="s">
        <v>84</v>
      </c>
      <c r="AY117" s="159" t="s">
        <v>133</v>
      </c>
    </row>
    <row r="118" spans="2:65" s="1" customFormat="1" ht="16.5" customHeight="1">
      <c r="B118" s="33"/>
      <c r="C118" s="179" t="s">
        <v>184</v>
      </c>
      <c r="D118" s="179" t="s">
        <v>257</v>
      </c>
      <c r="E118" s="180" t="s">
        <v>505</v>
      </c>
      <c r="F118" s="181" t="s">
        <v>506</v>
      </c>
      <c r="G118" s="182" t="s">
        <v>187</v>
      </c>
      <c r="H118" s="183">
        <v>1.901</v>
      </c>
      <c r="I118" s="184"/>
      <c r="J118" s="185">
        <f>ROUND(I118*H118,2)</f>
        <v>0</v>
      </c>
      <c r="K118" s="181" t="s">
        <v>139</v>
      </c>
      <c r="L118" s="186"/>
      <c r="M118" s="187" t="s">
        <v>19</v>
      </c>
      <c r="N118" s="188" t="s">
        <v>48</v>
      </c>
      <c r="P118" s="141">
        <f>O118*H118</f>
        <v>0</v>
      </c>
      <c r="Q118" s="141">
        <v>1</v>
      </c>
      <c r="R118" s="141">
        <f>Q118*H118</f>
        <v>1.901</v>
      </c>
      <c r="S118" s="141">
        <v>0</v>
      </c>
      <c r="T118" s="142">
        <f>S118*H118</f>
        <v>0</v>
      </c>
      <c r="AR118" s="143" t="s">
        <v>192</v>
      </c>
      <c r="AT118" s="143" t="s">
        <v>257</v>
      </c>
      <c r="AU118" s="143" t="s">
        <v>86</v>
      </c>
      <c r="AY118" s="18" t="s">
        <v>133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84</v>
      </c>
      <c r="BK118" s="144">
        <f>ROUND(I118*H118,2)</f>
        <v>0</v>
      </c>
      <c r="BL118" s="18" t="s">
        <v>140</v>
      </c>
      <c r="BM118" s="143" t="s">
        <v>507</v>
      </c>
    </row>
    <row r="119" spans="2:65" s="1" customFormat="1" ht="12">
      <c r="B119" s="33"/>
      <c r="D119" s="145" t="s">
        <v>142</v>
      </c>
      <c r="F119" s="146" t="s">
        <v>506</v>
      </c>
      <c r="I119" s="147"/>
      <c r="L119" s="33"/>
      <c r="M119" s="148"/>
      <c r="T119" s="54"/>
      <c r="AT119" s="18" t="s">
        <v>142</v>
      </c>
      <c r="AU119" s="18" t="s">
        <v>86</v>
      </c>
    </row>
    <row r="120" spans="2:65" s="13" customFormat="1" ht="12">
      <c r="B120" s="158"/>
      <c r="D120" s="145" t="s">
        <v>148</v>
      </c>
      <c r="F120" s="160" t="s">
        <v>508</v>
      </c>
      <c r="H120" s="161">
        <v>1.901</v>
      </c>
      <c r="I120" s="162"/>
      <c r="L120" s="158"/>
      <c r="M120" s="163"/>
      <c r="T120" s="164"/>
      <c r="AT120" s="159" t="s">
        <v>148</v>
      </c>
      <c r="AU120" s="159" t="s">
        <v>86</v>
      </c>
      <c r="AV120" s="13" t="s">
        <v>86</v>
      </c>
      <c r="AW120" s="13" t="s">
        <v>4</v>
      </c>
      <c r="AX120" s="13" t="s">
        <v>84</v>
      </c>
      <c r="AY120" s="159" t="s">
        <v>133</v>
      </c>
    </row>
    <row r="121" spans="2:65" s="1" customFormat="1" ht="24.25" customHeight="1">
      <c r="B121" s="33"/>
      <c r="C121" s="132" t="s">
        <v>192</v>
      </c>
      <c r="D121" s="132" t="s">
        <v>135</v>
      </c>
      <c r="E121" s="133" t="s">
        <v>509</v>
      </c>
      <c r="F121" s="134" t="s">
        <v>510</v>
      </c>
      <c r="G121" s="135" t="s">
        <v>138</v>
      </c>
      <c r="H121" s="136">
        <v>30</v>
      </c>
      <c r="I121" s="137"/>
      <c r="J121" s="138">
        <f>ROUND(I121*H121,2)</f>
        <v>0</v>
      </c>
      <c r="K121" s="134" t="s">
        <v>139</v>
      </c>
      <c r="L121" s="33"/>
      <c r="M121" s="139" t="s">
        <v>19</v>
      </c>
      <c r="N121" s="140" t="s">
        <v>48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140</v>
      </c>
      <c r="AT121" s="143" t="s">
        <v>135</v>
      </c>
      <c r="AU121" s="143" t="s">
        <v>86</v>
      </c>
      <c r="AY121" s="18" t="s">
        <v>133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84</v>
      </c>
      <c r="BK121" s="144">
        <f>ROUND(I121*H121,2)</f>
        <v>0</v>
      </c>
      <c r="BL121" s="18" t="s">
        <v>140</v>
      </c>
      <c r="BM121" s="143" t="s">
        <v>511</v>
      </c>
    </row>
    <row r="122" spans="2:65" s="1" customFormat="1" ht="36">
      <c r="B122" s="33"/>
      <c r="D122" s="145" t="s">
        <v>142</v>
      </c>
      <c r="F122" s="146" t="s">
        <v>512</v>
      </c>
      <c r="I122" s="147"/>
      <c r="L122" s="33"/>
      <c r="M122" s="148"/>
      <c r="T122" s="54"/>
      <c r="AT122" s="18" t="s">
        <v>142</v>
      </c>
      <c r="AU122" s="18" t="s">
        <v>86</v>
      </c>
    </row>
    <row r="123" spans="2:65" s="1" customFormat="1" ht="11">
      <c r="B123" s="33"/>
      <c r="D123" s="149" t="s">
        <v>144</v>
      </c>
      <c r="F123" s="150" t="s">
        <v>513</v>
      </c>
      <c r="I123" s="147"/>
      <c r="L123" s="33"/>
      <c r="M123" s="148"/>
      <c r="T123" s="54"/>
      <c r="AT123" s="18" t="s">
        <v>144</v>
      </c>
      <c r="AU123" s="18" t="s">
        <v>86</v>
      </c>
    </row>
    <row r="124" spans="2:65" s="12" customFormat="1" ht="12">
      <c r="B124" s="152"/>
      <c r="D124" s="145" t="s">
        <v>148</v>
      </c>
      <c r="E124" s="153" t="s">
        <v>19</v>
      </c>
      <c r="F124" s="154" t="s">
        <v>514</v>
      </c>
      <c r="H124" s="153" t="s">
        <v>19</v>
      </c>
      <c r="I124" s="155"/>
      <c r="L124" s="152"/>
      <c r="M124" s="156"/>
      <c r="T124" s="157"/>
      <c r="AT124" s="153" t="s">
        <v>148</v>
      </c>
      <c r="AU124" s="153" t="s">
        <v>86</v>
      </c>
      <c r="AV124" s="12" t="s">
        <v>84</v>
      </c>
      <c r="AW124" s="12" t="s">
        <v>36</v>
      </c>
      <c r="AX124" s="12" t="s">
        <v>77</v>
      </c>
      <c r="AY124" s="153" t="s">
        <v>133</v>
      </c>
    </row>
    <row r="125" spans="2:65" s="13" customFormat="1" ht="12">
      <c r="B125" s="158"/>
      <c r="D125" s="145" t="s">
        <v>148</v>
      </c>
      <c r="E125" s="159" t="s">
        <v>19</v>
      </c>
      <c r="F125" s="160" t="s">
        <v>515</v>
      </c>
      <c r="H125" s="161">
        <v>30</v>
      </c>
      <c r="I125" s="162"/>
      <c r="L125" s="158"/>
      <c r="M125" s="163"/>
      <c r="T125" s="164"/>
      <c r="AT125" s="159" t="s">
        <v>148</v>
      </c>
      <c r="AU125" s="159" t="s">
        <v>86</v>
      </c>
      <c r="AV125" s="13" t="s">
        <v>86</v>
      </c>
      <c r="AW125" s="13" t="s">
        <v>36</v>
      </c>
      <c r="AX125" s="13" t="s">
        <v>84</v>
      </c>
      <c r="AY125" s="159" t="s">
        <v>133</v>
      </c>
    </row>
    <row r="126" spans="2:65" s="11" customFormat="1" ht="22.75" customHeight="1">
      <c r="B126" s="120"/>
      <c r="D126" s="121" t="s">
        <v>76</v>
      </c>
      <c r="E126" s="130" t="s">
        <v>140</v>
      </c>
      <c r="F126" s="130" t="s">
        <v>516</v>
      </c>
      <c r="I126" s="123"/>
      <c r="J126" s="131">
        <f>BK126</f>
        <v>0</v>
      </c>
      <c r="L126" s="120"/>
      <c r="M126" s="125"/>
      <c r="P126" s="126">
        <f>SUM(P127:P149)</f>
        <v>0</v>
      </c>
      <c r="R126" s="126">
        <f>SUM(R127:R149)</f>
        <v>3.6815568000000001</v>
      </c>
      <c r="T126" s="127">
        <f>SUM(T127:T149)</f>
        <v>0</v>
      </c>
      <c r="AR126" s="121" t="s">
        <v>84</v>
      </c>
      <c r="AT126" s="128" t="s">
        <v>76</v>
      </c>
      <c r="AU126" s="128" t="s">
        <v>84</v>
      </c>
      <c r="AY126" s="121" t="s">
        <v>133</v>
      </c>
      <c r="BK126" s="129">
        <f>SUM(BK127:BK149)</f>
        <v>0</v>
      </c>
    </row>
    <row r="127" spans="2:65" s="1" customFormat="1" ht="33" customHeight="1">
      <c r="B127" s="33"/>
      <c r="C127" s="132" t="s">
        <v>199</v>
      </c>
      <c r="D127" s="132" t="s">
        <v>135</v>
      </c>
      <c r="E127" s="133" t="s">
        <v>517</v>
      </c>
      <c r="F127" s="134" t="s">
        <v>518</v>
      </c>
      <c r="G127" s="135" t="s">
        <v>138</v>
      </c>
      <c r="H127" s="136">
        <v>0.42299999999999999</v>
      </c>
      <c r="I127" s="137"/>
      <c r="J127" s="138">
        <f>ROUND(I127*H127,2)</f>
        <v>0</v>
      </c>
      <c r="K127" s="134" t="s">
        <v>139</v>
      </c>
      <c r="L127" s="33"/>
      <c r="M127" s="139" t="s">
        <v>19</v>
      </c>
      <c r="N127" s="140" t="s">
        <v>48</v>
      </c>
      <c r="P127" s="141">
        <f>O127*H127</f>
        <v>0</v>
      </c>
      <c r="Q127" s="141">
        <v>0.18051</v>
      </c>
      <c r="R127" s="141">
        <f>Q127*H127</f>
        <v>7.6355729999999997E-2</v>
      </c>
      <c r="S127" s="141">
        <v>0</v>
      </c>
      <c r="T127" s="142">
        <f>S127*H127</f>
        <v>0</v>
      </c>
      <c r="AR127" s="143" t="s">
        <v>140</v>
      </c>
      <c r="AT127" s="143" t="s">
        <v>135</v>
      </c>
      <c r="AU127" s="143" t="s">
        <v>86</v>
      </c>
      <c r="AY127" s="18" t="s">
        <v>133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84</v>
      </c>
      <c r="BK127" s="144">
        <f>ROUND(I127*H127,2)</f>
        <v>0</v>
      </c>
      <c r="BL127" s="18" t="s">
        <v>140</v>
      </c>
      <c r="BM127" s="143" t="s">
        <v>519</v>
      </c>
    </row>
    <row r="128" spans="2:65" s="1" customFormat="1" ht="36">
      <c r="B128" s="33"/>
      <c r="D128" s="145" t="s">
        <v>142</v>
      </c>
      <c r="F128" s="146" t="s">
        <v>520</v>
      </c>
      <c r="I128" s="147"/>
      <c r="L128" s="33"/>
      <c r="M128" s="148"/>
      <c r="T128" s="54"/>
      <c r="AT128" s="18" t="s">
        <v>142</v>
      </c>
      <c r="AU128" s="18" t="s">
        <v>86</v>
      </c>
    </row>
    <row r="129" spans="2:65" s="1" customFormat="1" ht="11">
      <c r="B129" s="33"/>
      <c r="D129" s="149" t="s">
        <v>144</v>
      </c>
      <c r="F129" s="150" t="s">
        <v>521</v>
      </c>
      <c r="I129" s="147"/>
      <c r="L129" s="33"/>
      <c r="M129" s="148"/>
      <c r="T129" s="54"/>
      <c r="AT129" s="18" t="s">
        <v>144</v>
      </c>
      <c r="AU129" s="18" t="s">
        <v>86</v>
      </c>
    </row>
    <row r="130" spans="2:65" s="12" customFormat="1" ht="12">
      <c r="B130" s="152"/>
      <c r="D130" s="145" t="s">
        <v>148</v>
      </c>
      <c r="E130" s="153" t="s">
        <v>19</v>
      </c>
      <c r="F130" s="154" t="s">
        <v>522</v>
      </c>
      <c r="H130" s="153" t="s">
        <v>19</v>
      </c>
      <c r="I130" s="155"/>
      <c r="L130" s="152"/>
      <c r="M130" s="156"/>
      <c r="T130" s="157"/>
      <c r="AT130" s="153" t="s">
        <v>148</v>
      </c>
      <c r="AU130" s="153" t="s">
        <v>86</v>
      </c>
      <c r="AV130" s="12" t="s">
        <v>84</v>
      </c>
      <c r="AW130" s="12" t="s">
        <v>36</v>
      </c>
      <c r="AX130" s="12" t="s">
        <v>77</v>
      </c>
      <c r="AY130" s="153" t="s">
        <v>133</v>
      </c>
    </row>
    <row r="131" spans="2:65" s="13" customFormat="1" ht="12">
      <c r="B131" s="158"/>
      <c r="D131" s="145" t="s">
        <v>148</v>
      </c>
      <c r="E131" s="159" t="s">
        <v>19</v>
      </c>
      <c r="F131" s="160" t="s">
        <v>523</v>
      </c>
      <c r="H131" s="161">
        <v>0.42299999999999999</v>
      </c>
      <c r="I131" s="162"/>
      <c r="L131" s="158"/>
      <c r="M131" s="163"/>
      <c r="T131" s="164"/>
      <c r="AT131" s="159" t="s">
        <v>148</v>
      </c>
      <c r="AU131" s="159" t="s">
        <v>86</v>
      </c>
      <c r="AV131" s="13" t="s">
        <v>86</v>
      </c>
      <c r="AW131" s="13" t="s">
        <v>36</v>
      </c>
      <c r="AX131" s="13" t="s">
        <v>84</v>
      </c>
      <c r="AY131" s="159" t="s">
        <v>133</v>
      </c>
    </row>
    <row r="132" spans="2:65" s="1" customFormat="1" ht="33" customHeight="1">
      <c r="B132" s="33"/>
      <c r="C132" s="132" t="s">
        <v>206</v>
      </c>
      <c r="D132" s="132" t="s">
        <v>135</v>
      </c>
      <c r="E132" s="133" t="s">
        <v>524</v>
      </c>
      <c r="F132" s="134" t="s">
        <v>525</v>
      </c>
      <c r="G132" s="135" t="s">
        <v>160</v>
      </c>
      <c r="H132" s="136">
        <v>0.42899999999999999</v>
      </c>
      <c r="I132" s="137"/>
      <c r="J132" s="138">
        <f>ROUND(I132*H132,2)</f>
        <v>0</v>
      </c>
      <c r="K132" s="134" t="s">
        <v>139</v>
      </c>
      <c r="L132" s="33"/>
      <c r="M132" s="139" t="s">
        <v>19</v>
      </c>
      <c r="N132" s="140" t="s">
        <v>48</v>
      </c>
      <c r="P132" s="141">
        <f>O132*H132</f>
        <v>0</v>
      </c>
      <c r="Q132" s="141">
        <v>2.3010199999999998</v>
      </c>
      <c r="R132" s="141">
        <f>Q132*H132</f>
        <v>0.98713757999999996</v>
      </c>
      <c r="S132" s="141">
        <v>0</v>
      </c>
      <c r="T132" s="142">
        <f>S132*H132</f>
        <v>0</v>
      </c>
      <c r="AR132" s="143" t="s">
        <v>140</v>
      </c>
      <c r="AT132" s="143" t="s">
        <v>135</v>
      </c>
      <c r="AU132" s="143" t="s">
        <v>86</v>
      </c>
      <c r="AY132" s="18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84</v>
      </c>
      <c r="BK132" s="144">
        <f>ROUND(I132*H132,2)</f>
        <v>0</v>
      </c>
      <c r="BL132" s="18" t="s">
        <v>140</v>
      </c>
      <c r="BM132" s="143" t="s">
        <v>526</v>
      </c>
    </row>
    <row r="133" spans="2:65" s="1" customFormat="1" ht="48">
      <c r="B133" s="33"/>
      <c r="D133" s="145" t="s">
        <v>142</v>
      </c>
      <c r="F133" s="146" t="s">
        <v>527</v>
      </c>
      <c r="I133" s="147"/>
      <c r="L133" s="33"/>
      <c r="M133" s="148"/>
      <c r="T133" s="54"/>
      <c r="AT133" s="18" t="s">
        <v>142</v>
      </c>
      <c r="AU133" s="18" t="s">
        <v>86</v>
      </c>
    </row>
    <row r="134" spans="2:65" s="1" customFormat="1" ht="11">
      <c r="B134" s="33"/>
      <c r="D134" s="149" t="s">
        <v>144</v>
      </c>
      <c r="F134" s="150" t="s">
        <v>528</v>
      </c>
      <c r="I134" s="147"/>
      <c r="L134" s="33"/>
      <c r="M134" s="148"/>
      <c r="T134" s="54"/>
      <c r="AT134" s="18" t="s">
        <v>144</v>
      </c>
      <c r="AU134" s="18" t="s">
        <v>86</v>
      </c>
    </row>
    <row r="135" spans="2:65" s="12" customFormat="1" ht="12">
      <c r="B135" s="152"/>
      <c r="D135" s="145" t="s">
        <v>148</v>
      </c>
      <c r="E135" s="153" t="s">
        <v>19</v>
      </c>
      <c r="F135" s="154" t="s">
        <v>529</v>
      </c>
      <c r="H135" s="153" t="s">
        <v>19</v>
      </c>
      <c r="I135" s="155"/>
      <c r="L135" s="152"/>
      <c r="M135" s="156"/>
      <c r="T135" s="157"/>
      <c r="AT135" s="153" t="s">
        <v>148</v>
      </c>
      <c r="AU135" s="153" t="s">
        <v>86</v>
      </c>
      <c r="AV135" s="12" t="s">
        <v>84</v>
      </c>
      <c r="AW135" s="12" t="s">
        <v>36</v>
      </c>
      <c r="AX135" s="12" t="s">
        <v>77</v>
      </c>
      <c r="AY135" s="153" t="s">
        <v>133</v>
      </c>
    </row>
    <row r="136" spans="2:65" s="13" customFormat="1" ht="12">
      <c r="B136" s="158"/>
      <c r="D136" s="145" t="s">
        <v>148</v>
      </c>
      <c r="E136" s="159" t="s">
        <v>19</v>
      </c>
      <c r="F136" s="160" t="s">
        <v>530</v>
      </c>
      <c r="H136" s="161">
        <v>0.42899999999999999</v>
      </c>
      <c r="I136" s="162"/>
      <c r="L136" s="158"/>
      <c r="M136" s="163"/>
      <c r="T136" s="164"/>
      <c r="AT136" s="159" t="s">
        <v>148</v>
      </c>
      <c r="AU136" s="159" t="s">
        <v>86</v>
      </c>
      <c r="AV136" s="13" t="s">
        <v>86</v>
      </c>
      <c r="AW136" s="13" t="s">
        <v>36</v>
      </c>
      <c r="AX136" s="13" t="s">
        <v>84</v>
      </c>
      <c r="AY136" s="159" t="s">
        <v>133</v>
      </c>
    </row>
    <row r="137" spans="2:65" s="1" customFormat="1" ht="24.25" customHeight="1">
      <c r="B137" s="33"/>
      <c r="C137" s="132" t="s">
        <v>222</v>
      </c>
      <c r="D137" s="132" t="s">
        <v>135</v>
      </c>
      <c r="E137" s="133" t="s">
        <v>531</v>
      </c>
      <c r="F137" s="134" t="s">
        <v>532</v>
      </c>
      <c r="G137" s="135" t="s">
        <v>160</v>
      </c>
      <c r="H137" s="136">
        <v>0.64400000000000002</v>
      </c>
      <c r="I137" s="137"/>
      <c r="J137" s="138">
        <f>ROUND(I137*H137,2)</f>
        <v>0</v>
      </c>
      <c r="K137" s="134" t="s">
        <v>139</v>
      </c>
      <c r="L137" s="33"/>
      <c r="M137" s="139" t="s">
        <v>19</v>
      </c>
      <c r="N137" s="140" t="s">
        <v>48</v>
      </c>
      <c r="P137" s="141">
        <f>O137*H137</f>
        <v>0</v>
      </c>
      <c r="Q137" s="141">
        <v>2.5018699999999998</v>
      </c>
      <c r="R137" s="141">
        <f>Q137*H137</f>
        <v>1.6112042799999999</v>
      </c>
      <c r="S137" s="141">
        <v>0</v>
      </c>
      <c r="T137" s="142">
        <f>S137*H137</f>
        <v>0</v>
      </c>
      <c r="AR137" s="143" t="s">
        <v>140</v>
      </c>
      <c r="AT137" s="143" t="s">
        <v>135</v>
      </c>
      <c r="AU137" s="143" t="s">
        <v>86</v>
      </c>
      <c r="AY137" s="18" t="s">
        <v>133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84</v>
      </c>
      <c r="BK137" s="144">
        <f>ROUND(I137*H137,2)</f>
        <v>0</v>
      </c>
      <c r="BL137" s="18" t="s">
        <v>140</v>
      </c>
      <c r="BM137" s="143" t="s">
        <v>533</v>
      </c>
    </row>
    <row r="138" spans="2:65" s="1" customFormat="1" ht="36">
      <c r="B138" s="33"/>
      <c r="D138" s="145" t="s">
        <v>142</v>
      </c>
      <c r="F138" s="146" t="s">
        <v>534</v>
      </c>
      <c r="I138" s="147"/>
      <c r="L138" s="33"/>
      <c r="M138" s="148"/>
      <c r="T138" s="54"/>
      <c r="AT138" s="18" t="s">
        <v>142</v>
      </c>
      <c r="AU138" s="18" t="s">
        <v>86</v>
      </c>
    </row>
    <row r="139" spans="2:65" s="1" customFormat="1" ht="11">
      <c r="B139" s="33"/>
      <c r="D139" s="149" t="s">
        <v>144</v>
      </c>
      <c r="F139" s="150" t="s">
        <v>535</v>
      </c>
      <c r="I139" s="147"/>
      <c r="L139" s="33"/>
      <c r="M139" s="148"/>
      <c r="T139" s="54"/>
      <c r="AT139" s="18" t="s">
        <v>144</v>
      </c>
      <c r="AU139" s="18" t="s">
        <v>86</v>
      </c>
    </row>
    <row r="140" spans="2:65" s="12" customFormat="1" ht="12">
      <c r="B140" s="152"/>
      <c r="D140" s="145" t="s">
        <v>148</v>
      </c>
      <c r="E140" s="153" t="s">
        <v>19</v>
      </c>
      <c r="F140" s="154" t="s">
        <v>536</v>
      </c>
      <c r="H140" s="153" t="s">
        <v>19</v>
      </c>
      <c r="I140" s="155"/>
      <c r="L140" s="152"/>
      <c r="M140" s="156"/>
      <c r="T140" s="157"/>
      <c r="AT140" s="153" t="s">
        <v>148</v>
      </c>
      <c r="AU140" s="153" t="s">
        <v>86</v>
      </c>
      <c r="AV140" s="12" t="s">
        <v>84</v>
      </c>
      <c r="AW140" s="12" t="s">
        <v>36</v>
      </c>
      <c r="AX140" s="12" t="s">
        <v>77</v>
      </c>
      <c r="AY140" s="153" t="s">
        <v>133</v>
      </c>
    </row>
    <row r="141" spans="2:65" s="13" customFormat="1" ht="12">
      <c r="B141" s="158"/>
      <c r="D141" s="145" t="s">
        <v>148</v>
      </c>
      <c r="E141" s="159" t="s">
        <v>19</v>
      </c>
      <c r="F141" s="160" t="s">
        <v>537</v>
      </c>
      <c r="H141" s="161">
        <v>0.64400000000000002</v>
      </c>
      <c r="I141" s="162"/>
      <c r="L141" s="158"/>
      <c r="M141" s="163"/>
      <c r="T141" s="164"/>
      <c r="AT141" s="159" t="s">
        <v>148</v>
      </c>
      <c r="AU141" s="159" t="s">
        <v>86</v>
      </c>
      <c r="AV141" s="13" t="s">
        <v>86</v>
      </c>
      <c r="AW141" s="13" t="s">
        <v>36</v>
      </c>
      <c r="AX141" s="13" t="s">
        <v>84</v>
      </c>
      <c r="AY141" s="159" t="s">
        <v>133</v>
      </c>
    </row>
    <row r="142" spans="2:65" s="1" customFormat="1" ht="24.25" customHeight="1">
      <c r="B142" s="33"/>
      <c r="C142" s="132" t="s">
        <v>8</v>
      </c>
      <c r="D142" s="132" t="s">
        <v>135</v>
      </c>
      <c r="E142" s="133" t="s">
        <v>538</v>
      </c>
      <c r="F142" s="134" t="s">
        <v>539</v>
      </c>
      <c r="G142" s="135" t="s">
        <v>138</v>
      </c>
      <c r="H142" s="136">
        <v>1.2230000000000001</v>
      </c>
      <c r="I142" s="137"/>
      <c r="J142" s="138">
        <f>ROUND(I142*H142,2)</f>
        <v>0</v>
      </c>
      <c r="K142" s="134" t="s">
        <v>139</v>
      </c>
      <c r="L142" s="33"/>
      <c r="M142" s="139" t="s">
        <v>19</v>
      </c>
      <c r="N142" s="140" t="s">
        <v>48</v>
      </c>
      <c r="P142" s="141">
        <f>O142*H142</f>
        <v>0</v>
      </c>
      <c r="Q142" s="141">
        <v>0.82326999999999995</v>
      </c>
      <c r="R142" s="141">
        <f>Q142*H142</f>
        <v>1.00685921</v>
      </c>
      <c r="S142" s="141">
        <v>0</v>
      </c>
      <c r="T142" s="142">
        <f>S142*H142</f>
        <v>0</v>
      </c>
      <c r="AR142" s="143" t="s">
        <v>140</v>
      </c>
      <c r="AT142" s="143" t="s">
        <v>135</v>
      </c>
      <c r="AU142" s="143" t="s">
        <v>86</v>
      </c>
      <c r="AY142" s="18" t="s">
        <v>133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84</v>
      </c>
      <c r="BK142" s="144">
        <f>ROUND(I142*H142,2)</f>
        <v>0</v>
      </c>
      <c r="BL142" s="18" t="s">
        <v>140</v>
      </c>
      <c r="BM142" s="143" t="s">
        <v>540</v>
      </c>
    </row>
    <row r="143" spans="2:65" s="1" customFormat="1" ht="36">
      <c r="B143" s="33"/>
      <c r="D143" s="145" t="s">
        <v>142</v>
      </c>
      <c r="F143" s="146" t="s">
        <v>541</v>
      </c>
      <c r="I143" s="147"/>
      <c r="L143" s="33"/>
      <c r="M143" s="148"/>
      <c r="T143" s="54"/>
      <c r="AT143" s="18" t="s">
        <v>142</v>
      </c>
      <c r="AU143" s="18" t="s">
        <v>86</v>
      </c>
    </row>
    <row r="144" spans="2:65" s="1" customFormat="1" ht="11">
      <c r="B144" s="33"/>
      <c r="D144" s="149" t="s">
        <v>144</v>
      </c>
      <c r="F144" s="150" t="s">
        <v>542</v>
      </c>
      <c r="I144" s="147"/>
      <c r="L144" s="33"/>
      <c r="M144" s="148"/>
      <c r="T144" s="54"/>
      <c r="AT144" s="18" t="s">
        <v>144</v>
      </c>
      <c r="AU144" s="18" t="s">
        <v>86</v>
      </c>
    </row>
    <row r="145" spans="2:65" s="12" customFormat="1" ht="12">
      <c r="B145" s="152"/>
      <c r="D145" s="145" t="s">
        <v>148</v>
      </c>
      <c r="E145" s="153" t="s">
        <v>19</v>
      </c>
      <c r="F145" s="154" t="s">
        <v>543</v>
      </c>
      <c r="H145" s="153" t="s">
        <v>19</v>
      </c>
      <c r="I145" s="155"/>
      <c r="L145" s="152"/>
      <c r="M145" s="156"/>
      <c r="T145" s="157"/>
      <c r="AT145" s="153" t="s">
        <v>148</v>
      </c>
      <c r="AU145" s="153" t="s">
        <v>86</v>
      </c>
      <c r="AV145" s="12" t="s">
        <v>84</v>
      </c>
      <c r="AW145" s="12" t="s">
        <v>36</v>
      </c>
      <c r="AX145" s="12" t="s">
        <v>77</v>
      </c>
      <c r="AY145" s="153" t="s">
        <v>133</v>
      </c>
    </row>
    <row r="146" spans="2:65" s="13" customFormat="1" ht="12">
      <c r="B146" s="158"/>
      <c r="D146" s="145" t="s">
        <v>148</v>
      </c>
      <c r="E146" s="159" t="s">
        <v>19</v>
      </c>
      <c r="F146" s="160" t="s">
        <v>544</v>
      </c>
      <c r="H146" s="161">
        <v>0.8</v>
      </c>
      <c r="I146" s="162"/>
      <c r="L146" s="158"/>
      <c r="M146" s="163"/>
      <c r="T146" s="164"/>
      <c r="AT146" s="159" t="s">
        <v>148</v>
      </c>
      <c r="AU146" s="159" t="s">
        <v>86</v>
      </c>
      <c r="AV146" s="13" t="s">
        <v>86</v>
      </c>
      <c r="AW146" s="13" t="s">
        <v>36</v>
      </c>
      <c r="AX146" s="13" t="s">
        <v>77</v>
      </c>
      <c r="AY146" s="159" t="s">
        <v>133</v>
      </c>
    </row>
    <row r="147" spans="2:65" s="12" customFormat="1" ht="12">
      <c r="B147" s="152"/>
      <c r="D147" s="145" t="s">
        <v>148</v>
      </c>
      <c r="E147" s="153" t="s">
        <v>19</v>
      </c>
      <c r="F147" s="154" t="s">
        <v>545</v>
      </c>
      <c r="H147" s="153" t="s">
        <v>19</v>
      </c>
      <c r="I147" s="155"/>
      <c r="L147" s="152"/>
      <c r="M147" s="156"/>
      <c r="T147" s="157"/>
      <c r="AT147" s="153" t="s">
        <v>148</v>
      </c>
      <c r="AU147" s="153" t="s">
        <v>86</v>
      </c>
      <c r="AV147" s="12" t="s">
        <v>84</v>
      </c>
      <c r="AW147" s="12" t="s">
        <v>36</v>
      </c>
      <c r="AX147" s="12" t="s">
        <v>77</v>
      </c>
      <c r="AY147" s="153" t="s">
        <v>133</v>
      </c>
    </row>
    <row r="148" spans="2:65" s="13" customFormat="1" ht="12">
      <c r="B148" s="158"/>
      <c r="D148" s="145" t="s">
        <v>148</v>
      </c>
      <c r="E148" s="159" t="s">
        <v>19</v>
      </c>
      <c r="F148" s="160" t="s">
        <v>523</v>
      </c>
      <c r="H148" s="161">
        <v>0.42299999999999999</v>
      </c>
      <c r="I148" s="162"/>
      <c r="L148" s="158"/>
      <c r="M148" s="163"/>
      <c r="T148" s="164"/>
      <c r="AT148" s="159" t="s">
        <v>148</v>
      </c>
      <c r="AU148" s="159" t="s">
        <v>86</v>
      </c>
      <c r="AV148" s="13" t="s">
        <v>86</v>
      </c>
      <c r="AW148" s="13" t="s">
        <v>36</v>
      </c>
      <c r="AX148" s="13" t="s">
        <v>77</v>
      </c>
      <c r="AY148" s="159" t="s">
        <v>133</v>
      </c>
    </row>
    <row r="149" spans="2:65" s="15" customFormat="1" ht="12">
      <c r="B149" s="172"/>
      <c r="D149" s="145" t="s">
        <v>148</v>
      </c>
      <c r="E149" s="173" t="s">
        <v>19</v>
      </c>
      <c r="F149" s="174" t="s">
        <v>221</v>
      </c>
      <c r="H149" s="175">
        <v>1.2230000000000001</v>
      </c>
      <c r="I149" s="176"/>
      <c r="L149" s="172"/>
      <c r="M149" s="177"/>
      <c r="T149" s="178"/>
      <c r="AT149" s="173" t="s">
        <v>148</v>
      </c>
      <c r="AU149" s="173" t="s">
        <v>86</v>
      </c>
      <c r="AV149" s="15" t="s">
        <v>140</v>
      </c>
      <c r="AW149" s="15" t="s">
        <v>36</v>
      </c>
      <c r="AX149" s="15" t="s">
        <v>84</v>
      </c>
      <c r="AY149" s="173" t="s">
        <v>133</v>
      </c>
    </row>
    <row r="150" spans="2:65" s="11" customFormat="1" ht="22.75" customHeight="1">
      <c r="B150" s="120"/>
      <c r="D150" s="121" t="s">
        <v>76</v>
      </c>
      <c r="E150" s="130" t="s">
        <v>192</v>
      </c>
      <c r="F150" s="130" t="s">
        <v>546</v>
      </c>
      <c r="I150" s="123"/>
      <c r="J150" s="131">
        <f>BK150</f>
        <v>0</v>
      </c>
      <c r="L150" s="120"/>
      <c r="M150" s="125"/>
      <c r="P150" s="126">
        <f>SUM(P151:P155)</f>
        <v>0</v>
      </c>
      <c r="R150" s="126">
        <f>SUM(R151:R155)</f>
        <v>2.8551700000000002</v>
      </c>
      <c r="T150" s="127">
        <f>SUM(T151:T155)</f>
        <v>0</v>
      </c>
      <c r="AR150" s="121" t="s">
        <v>84</v>
      </c>
      <c r="AT150" s="128" t="s">
        <v>76</v>
      </c>
      <c r="AU150" s="128" t="s">
        <v>84</v>
      </c>
      <c r="AY150" s="121" t="s">
        <v>133</v>
      </c>
      <c r="BK150" s="129">
        <f>SUM(BK151:BK155)</f>
        <v>0</v>
      </c>
    </row>
    <row r="151" spans="2:65" s="1" customFormat="1" ht="24.25" customHeight="1">
      <c r="B151" s="33"/>
      <c r="C151" s="132" t="s">
        <v>237</v>
      </c>
      <c r="D151" s="132" t="s">
        <v>135</v>
      </c>
      <c r="E151" s="133" t="s">
        <v>547</v>
      </c>
      <c r="F151" s="134" t="s">
        <v>548</v>
      </c>
      <c r="G151" s="135" t="s">
        <v>549</v>
      </c>
      <c r="H151" s="136">
        <v>1</v>
      </c>
      <c r="I151" s="137"/>
      <c r="J151" s="138">
        <f>ROUND(I151*H151,2)</f>
        <v>0</v>
      </c>
      <c r="K151" s="134" t="s">
        <v>139</v>
      </c>
      <c r="L151" s="33"/>
      <c r="M151" s="139" t="s">
        <v>19</v>
      </c>
      <c r="N151" s="140" t="s">
        <v>48</v>
      </c>
      <c r="P151" s="141">
        <f>O151*H151</f>
        <v>0</v>
      </c>
      <c r="Q151" s="141">
        <v>2.8551700000000002</v>
      </c>
      <c r="R151" s="141">
        <f>Q151*H151</f>
        <v>2.8551700000000002</v>
      </c>
      <c r="S151" s="141">
        <v>0</v>
      </c>
      <c r="T151" s="142">
        <f>S151*H151</f>
        <v>0</v>
      </c>
      <c r="AR151" s="143" t="s">
        <v>140</v>
      </c>
      <c r="AT151" s="143" t="s">
        <v>135</v>
      </c>
      <c r="AU151" s="143" t="s">
        <v>86</v>
      </c>
      <c r="AY151" s="18" t="s">
        <v>133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84</v>
      </c>
      <c r="BK151" s="144">
        <f>ROUND(I151*H151,2)</f>
        <v>0</v>
      </c>
      <c r="BL151" s="18" t="s">
        <v>140</v>
      </c>
      <c r="BM151" s="143" t="s">
        <v>550</v>
      </c>
    </row>
    <row r="152" spans="2:65" s="1" customFormat="1" ht="24">
      <c r="B152" s="33"/>
      <c r="D152" s="145" t="s">
        <v>142</v>
      </c>
      <c r="F152" s="146" t="s">
        <v>551</v>
      </c>
      <c r="I152" s="147"/>
      <c r="L152" s="33"/>
      <c r="M152" s="148"/>
      <c r="T152" s="54"/>
      <c r="AT152" s="18" t="s">
        <v>142</v>
      </c>
      <c r="AU152" s="18" t="s">
        <v>86</v>
      </c>
    </row>
    <row r="153" spans="2:65" s="1" customFormat="1" ht="11">
      <c r="B153" s="33"/>
      <c r="D153" s="149" t="s">
        <v>144</v>
      </c>
      <c r="F153" s="150" t="s">
        <v>552</v>
      </c>
      <c r="I153" s="147"/>
      <c r="L153" s="33"/>
      <c r="M153" s="148"/>
      <c r="T153" s="54"/>
      <c r="AT153" s="18" t="s">
        <v>144</v>
      </c>
      <c r="AU153" s="18" t="s">
        <v>86</v>
      </c>
    </row>
    <row r="154" spans="2:65" s="12" customFormat="1" ht="12">
      <c r="B154" s="152"/>
      <c r="D154" s="145" t="s">
        <v>148</v>
      </c>
      <c r="E154" s="153" t="s">
        <v>19</v>
      </c>
      <c r="F154" s="154" t="s">
        <v>553</v>
      </c>
      <c r="H154" s="153" t="s">
        <v>19</v>
      </c>
      <c r="I154" s="155"/>
      <c r="L154" s="152"/>
      <c r="M154" s="156"/>
      <c r="T154" s="157"/>
      <c r="AT154" s="153" t="s">
        <v>148</v>
      </c>
      <c r="AU154" s="153" t="s">
        <v>86</v>
      </c>
      <c r="AV154" s="12" t="s">
        <v>84</v>
      </c>
      <c r="AW154" s="12" t="s">
        <v>36</v>
      </c>
      <c r="AX154" s="12" t="s">
        <v>77</v>
      </c>
      <c r="AY154" s="153" t="s">
        <v>133</v>
      </c>
    </row>
    <row r="155" spans="2:65" s="13" customFormat="1" ht="12">
      <c r="B155" s="158"/>
      <c r="D155" s="145" t="s">
        <v>148</v>
      </c>
      <c r="E155" s="159" t="s">
        <v>19</v>
      </c>
      <c r="F155" s="160" t="s">
        <v>84</v>
      </c>
      <c r="H155" s="161">
        <v>1</v>
      </c>
      <c r="I155" s="162"/>
      <c r="L155" s="158"/>
      <c r="M155" s="163"/>
      <c r="T155" s="164"/>
      <c r="AT155" s="159" t="s">
        <v>148</v>
      </c>
      <c r="AU155" s="159" t="s">
        <v>86</v>
      </c>
      <c r="AV155" s="13" t="s">
        <v>86</v>
      </c>
      <c r="AW155" s="13" t="s">
        <v>36</v>
      </c>
      <c r="AX155" s="13" t="s">
        <v>84</v>
      </c>
      <c r="AY155" s="159" t="s">
        <v>133</v>
      </c>
    </row>
    <row r="156" spans="2:65" s="11" customFormat="1" ht="22.75" customHeight="1">
      <c r="B156" s="120"/>
      <c r="D156" s="121" t="s">
        <v>76</v>
      </c>
      <c r="E156" s="130" t="s">
        <v>199</v>
      </c>
      <c r="F156" s="130" t="s">
        <v>288</v>
      </c>
      <c r="I156" s="123"/>
      <c r="J156" s="131">
        <f>BK156</f>
        <v>0</v>
      </c>
      <c r="L156" s="120"/>
      <c r="M156" s="125"/>
      <c r="P156" s="126">
        <f>SUM(P157:P168)</f>
        <v>0</v>
      </c>
      <c r="R156" s="126">
        <f>SUM(R157:R168)</f>
        <v>6.6334680000000006</v>
      </c>
      <c r="T156" s="127">
        <f>SUM(T157:T168)</f>
        <v>3.24</v>
      </c>
      <c r="AR156" s="121" t="s">
        <v>84</v>
      </c>
      <c r="AT156" s="128" t="s">
        <v>76</v>
      </c>
      <c r="AU156" s="128" t="s">
        <v>84</v>
      </c>
      <c r="AY156" s="121" t="s">
        <v>133</v>
      </c>
      <c r="BK156" s="129">
        <f>SUM(BK157:BK168)</f>
        <v>0</v>
      </c>
    </row>
    <row r="157" spans="2:65" s="1" customFormat="1" ht="24.25" customHeight="1">
      <c r="B157" s="33"/>
      <c r="C157" s="132" t="s">
        <v>243</v>
      </c>
      <c r="D157" s="132" t="s">
        <v>135</v>
      </c>
      <c r="E157" s="133" t="s">
        <v>554</v>
      </c>
      <c r="F157" s="134" t="s">
        <v>555</v>
      </c>
      <c r="G157" s="135" t="s">
        <v>292</v>
      </c>
      <c r="H157" s="136">
        <v>6.6</v>
      </c>
      <c r="I157" s="137"/>
      <c r="J157" s="138">
        <f>ROUND(I157*H157,2)</f>
        <v>0</v>
      </c>
      <c r="K157" s="134" t="s">
        <v>139</v>
      </c>
      <c r="L157" s="33"/>
      <c r="M157" s="139" t="s">
        <v>19</v>
      </c>
      <c r="N157" s="140" t="s">
        <v>48</v>
      </c>
      <c r="P157" s="141">
        <f>O157*H157</f>
        <v>0</v>
      </c>
      <c r="Q157" s="141">
        <v>0.61348000000000003</v>
      </c>
      <c r="R157" s="141">
        <f>Q157*H157</f>
        <v>4.0489680000000003</v>
      </c>
      <c r="S157" s="141">
        <v>0</v>
      </c>
      <c r="T157" s="142">
        <f>S157*H157</f>
        <v>0</v>
      </c>
      <c r="AR157" s="143" t="s">
        <v>140</v>
      </c>
      <c r="AT157" s="143" t="s">
        <v>135</v>
      </c>
      <c r="AU157" s="143" t="s">
        <v>86</v>
      </c>
      <c r="AY157" s="18" t="s">
        <v>133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84</v>
      </c>
      <c r="BK157" s="144">
        <f>ROUND(I157*H157,2)</f>
        <v>0</v>
      </c>
      <c r="BL157" s="18" t="s">
        <v>140</v>
      </c>
      <c r="BM157" s="143" t="s">
        <v>556</v>
      </c>
    </row>
    <row r="158" spans="2:65" s="1" customFormat="1" ht="24">
      <c r="B158" s="33"/>
      <c r="D158" s="145" t="s">
        <v>142</v>
      </c>
      <c r="F158" s="146" t="s">
        <v>557</v>
      </c>
      <c r="I158" s="147"/>
      <c r="L158" s="33"/>
      <c r="M158" s="148"/>
      <c r="T158" s="54"/>
      <c r="AT158" s="18" t="s">
        <v>142</v>
      </c>
      <c r="AU158" s="18" t="s">
        <v>86</v>
      </c>
    </row>
    <row r="159" spans="2:65" s="1" customFormat="1" ht="11">
      <c r="B159" s="33"/>
      <c r="D159" s="149" t="s">
        <v>144</v>
      </c>
      <c r="F159" s="150" t="s">
        <v>558</v>
      </c>
      <c r="I159" s="147"/>
      <c r="L159" s="33"/>
      <c r="M159" s="148"/>
      <c r="T159" s="54"/>
      <c r="AT159" s="18" t="s">
        <v>144</v>
      </c>
      <c r="AU159" s="18" t="s">
        <v>86</v>
      </c>
    </row>
    <row r="160" spans="2:65" s="1" customFormat="1" ht="16.5" customHeight="1">
      <c r="B160" s="33"/>
      <c r="C160" s="179" t="s">
        <v>250</v>
      </c>
      <c r="D160" s="179" t="s">
        <v>257</v>
      </c>
      <c r="E160" s="180" t="s">
        <v>559</v>
      </c>
      <c r="F160" s="181" t="s">
        <v>560</v>
      </c>
      <c r="G160" s="182" t="s">
        <v>292</v>
      </c>
      <c r="H160" s="183">
        <v>7.5</v>
      </c>
      <c r="I160" s="184"/>
      <c r="J160" s="185">
        <f>ROUND(I160*H160,2)</f>
        <v>0</v>
      </c>
      <c r="K160" s="181" t="s">
        <v>139</v>
      </c>
      <c r="L160" s="186"/>
      <c r="M160" s="187" t="s">
        <v>19</v>
      </c>
      <c r="N160" s="188" t="s">
        <v>48</v>
      </c>
      <c r="P160" s="141">
        <f>O160*H160</f>
        <v>0</v>
      </c>
      <c r="Q160" s="141">
        <v>0.29959999999999998</v>
      </c>
      <c r="R160" s="141">
        <f>Q160*H160</f>
        <v>2.2469999999999999</v>
      </c>
      <c r="S160" s="141">
        <v>0</v>
      </c>
      <c r="T160" s="142">
        <f>S160*H160</f>
        <v>0</v>
      </c>
      <c r="AR160" s="143" t="s">
        <v>192</v>
      </c>
      <c r="AT160" s="143" t="s">
        <v>257</v>
      </c>
      <c r="AU160" s="143" t="s">
        <v>86</v>
      </c>
      <c r="AY160" s="18" t="s">
        <v>133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84</v>
      </c>
      <c r="BK160" s="144">
        <f>ROUND(I160*H160,2)</f>
        <v>0</v>
      </c>
      <c r="BL160" s="18" t="s">
        <v>140</v>
      </c>
      <c r="BM160" s="143" t="s">
        <v>561</v>
      </c>
    </row>
    <row r="161" spans="2:65" s="1" customFormat="1" ht="12">
      <c r="B161" s="33"/>
      <c r="D161" s="145" t="s">
        <v>142</v>
      </c>
      <c r="F161" s="146" t="s">
        <v>560</v>
      </c>
      <c r="I161" s="147"/>
      <c r="L161" s="33"/>
      <c r="M161" s="148"/>
      <c r="T161" s="54"/>
      <c r="AT161" s="18" t="s">
        <v>142</v>
      </c>
      <c r="AU161" s="18" t="s">
        <v>86</v>
      </c>
    </row>
    <row r="162" spans="2:65" s="1" customFormat="1" ht="24.25" customHeight="1">
      <c r="B162" s="33"/>
      <c r="C162" s="179" t="s">
        <v>256</v>
      </c>
      <c r="D162" s="179" t="s">
        <v>257</v>
      </c>
      <c r="E162" s="180" t="s">
        <v>562</v>
      </c>
      <c r="F162" s="181" t="s">
        <v>563</v>
      </c>
      <c r="G162" s="182" t="s">
        <v>549</v>
      </c>
      <c r="H162" s="183">
        <v>1</v>
      </c>
      <c r="I162" s="184"/>
      <c r="J162" s="185">
        <f>ROUND(I162*H162,2)</f>
        <v>0</v>
      </c>
      <c r="K162" s="181" t="s">
        <v>19</v>
      </c>
      <c r="L162" s="186"/>
      <c r="M162" s="187" t="s">
        <v>19</v>
      </c>
      <c r="N162" s="188" t="s">
        <v>48</v>
      </c>
      <c r="P162" s="141">
        <f>O162*H162</f>
        <v>0</v>
      </c>
      <c r="Q162" s="141">
        <v>0.33750000000000002</v>
      </c>
      <c r="R162" s="141">
        <f>Q162*H162</f>
        <v>0.33750000000000002</v>
      </c>
      <c r="S162" s="141">
        <v>0</v>
      </c>
      <c r="T162" s="142">
        <f>S162*H162</f>
        <v>0</v>
      </c>
      <c r="AR162" s="143" t="s">
        <v>192</v>
      </c>
      <c r="AT162" s="143" t="s">
        <v>257</v>
      </c>
      <c r="AU162" s="143" t="s">
        <v>86</v>
      </c>
      <c r="AY162" s="18" t="s">
        <v>133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84</v>
      </c>
      <c r="BK162" s="144">
        <f>ROUND(I162*H162,2)</f>
        <v>0</v>
      </c>
      <c r="BL162" s="18" t="s">
        <v>140</v>
      </c>
      <c r="BM162" s="143" t="s">
        <v>564</v>
      </c>
    </row>
    <row r="163" spans="2:65" s="1" customFormat="1" ht="24">
      <c r="B163" s="33"/>
      <c r="D163" s="145" t="s">
        <v>142</v>
      </c>
      <c r="F163" s="146" t="s">
        <v>563</v>
      </c>
      <c r="I163" s="147"/>
      <c r="L163" s="33"/>
      <c r="M163" s="148"/>
      <c r="T163" s="54"/>
      <c r="AT163" s="18" t="s">
        <v>142</v>
      </c>
      <c r="AU163" s="18" t="s">
        <v>86</v>
      </c>
    </row>
    <row r="164" spans="2:65" s="1" customFormat="1" ht="24.25" customHeight="1">
      <c r="B164" s="33"/>
      <c r="C164" s="132" t="s">
        <v>262</v>
      </c>
      <c r="D164" s="132" t="s">
        <v>135</v>
      </c>
      <c r="E164" s="133" t="s">
        <v>565</v>
      </c>
      <c r="F164" s="134" t="s">
        <v>566</v>
      </c>
      <c r="G164" s="135" t="s">
        <v>292</v>
      </c>
      <c r="H164" s="136">
        <v>10</v>
      </c>
      <c r="I164" s="137"/>
      <c r="J164" s="138">
        <f>ROUND(I164*H164,2)</f>
        <v>0</v>
      </c>
      <c r="K164" s="134" t="s">
        <v>139</v>
      </c>
      <c r="L164" s="33"/>
      <c r="M164" s="139" t="s">
        <v>19</v>
      </c>
      <c r="N164" s="140" t="s">
        <v>48</v>
      </c>
      <c r="P164" s="141">
        <f>O164*H164</f>
        <v>0</v>
      </c>
      <c r="Q164" s="141">
        <v>0</v>
      </c>
      <c r="R164" s="141">
        <f>Q164*H164</f>
        <v>0</v>
      </c>
      <c r="S164" s="141">
        <v>0.32400000000000001</v>
      </c>
      <c r="T164" s="142">
        <f>S164*H164</f>
        <v>3.24</v>
      </c>
      <c r="AR164" s="143" t="s">
        <v>140</v>
      </c>
      <c r="AT164" s="143" t="s">
        <v>135</v>
      </c>
      <c r="AU164" s="143" t="s">
        <v>86</v>
      </c>
      <c r="AY164" s="18" t="s">
        <v>133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84</v>
      </c>
      <c r="BK164" s="144">
        <f>ROUND(I164*H164,2)</f>
        <v>0</v>
      </c>
      <c r="BL164" s="18" t="s">
        <v>140</v>
      </c>
      <c r="BM164" s="143" t="s">
        <v>567</v>
      </c>
    </row>
    <row r="165" spans="2:65" s="1" customFormat="1" ht="72">
      <c r="B165" s="33"/>
      <c r="D165" s="145" t="s">
        <v>142</v>
      </c>
      <c r="F165" s="146" t="s">
        <v>568</v>
      </c>
      <c r="I165" s="147"/>
      <c r="L165" s="33"/>
      <c r="M165" s="148"/>
      <c r="T165" s="54"/>
      <c r="AT165" s="18" t="s">
        <v>142</v>
      </c>
      <c r="AU165" s="18" t="s">
        <v>86</v>
      </c>
    </row>
    <row r="166" spans="2:65" s="1" customFormat="1" ht="11">
      <c r="B166" s="33"/>
      <c r="D166" s="149" t="s">
        <v>144</v>
      </c>
      <c r="F166" s="150" t="s">
        <v>569</v>
      </c>
      <c r="I166" s="147"/>
      <c r="L166" s="33"/>
      <c r="M166" s="148"/>
      <c r="T166" s="54"/>
      <c r="AT166" s="18" t="s">
        <v>144</v>
      </c>
      <c r="AU166" s="18" t="s">
        <v>86</v>
      </c>
    </row>
    <row r="167" spans="2:65" s="12" customFormat="1" ht="12">
      <c r="B167" s="152"/>
      <c r="D167" s="145" t="s">
        <v>148</v>
      </c>
      <c r="E167" s="153" t="s">
        <v>19</v>
      </c>
      <c r="F167" s="154" t="s">
        <v>570</v>
      </c>
      <c r="H167" s="153" t="s">
        <v>19</v>
      </c>
      <c r="I167" s="155"/>
      <c r="L167" s="152"/>
      <c r="M167" s="156"/>
      <c r="T167" s="157"/>
      <c r="AT167" s="153" t="s">
        <v>148</v>
      </c>
      <c r="AU167" s="153" t="s">
        <v>86</v>
      </c>
      <c r="AV167" s="12" t="s">
        <v>84</v>
      </c>
      <c r="AW167" s="12" t="s">
        <v>36</v>
      </c>
      <c r="AX167" s="12" t="s">
        <v>77</v>
      </c>
      <c r="AY167" s="153" t="s">
        <v>133</v>
      </c>
    </row>
    <row r="168" spans="2:65" s="13" customFormat="1" ht="12">
      <c r="B168" s="158"/>
      <c r="D168" s="145" t="s">
        <v>148</v>
      </c>
      <c r="E168" s="159" t="s">
        <v>19</v>
      </c>
      <c r="F168" s="160" t="s">
        <v>206</v>
      </c>
      <c r="H168" s="161">
        <v>10</v>
      </c>
      <c r="I168" s="162"/>
      <c r="L168" s="158"/>
      <c r="M168" s="163"/>
      <c r="T168" s="164"/>
      <c r="AT168" s="159" t="s">
        <v>148</v>
      </c>
      <c r="AU168" s="159" t="s">
        <v>86</v>
      </c>
      <c r="AV168" s="13" t="s">
        <v>86</v>
      </c>
      <c r="AW168" s="13" t="s">
        <v>36</v>
      </c>
      <c r="AX168" s="13" t="s">
        <v>84</v>
      </c>
      <c r="AY168" s="159" t="s">
        <v>133</v>
      </c>
    </row>
    <row r="169" spans="2:65" s="11" customFormat="1" ht="22.75" customHeight="1">
      <c r="B169" s="120"/>
      <c r="D169" s="121" t="s">
        <v>76</v>
      </c>
      <c r="E169" s="130" t="s">
        <v>398</v>
      </c>
      <c r="F169" s="130" t="s">
        <v>399</v>
      </c>
      <c r="I169" s="123"/>
      <c r="J169" s="131">
        <f>BK169</f>
        <v>0</v>
      </c>
      <c r="L169" s="120"/>
      <c r="M169" s="125"/>
      <c r="P169" s="126">
        <f>SUM(P170:P172)</f>
        <v>0</v>
      </c>
      <c r="R169" s="126">
        <f>SUM(R170:R172)</f>
        <v>0</v>
      </c>
      <c r="T169" s="127">
        <f>SUM(T170:T172)</f>
        <v>0</v>
      </c>
      <c r="AR169" s="121" t="s">
        <v>84</v>
      </c>
      <c r="AT169" s="128" t="s">
        <v>76</v>
      </c>
      <c r="AU169" s="128" t="s">
        <v>84</v>
      </c>
      <c r="AY169" s="121" t="s">
        <v>133</v>
      </c>
      <c r="BK169" s="129">
        <f>SUM(BK170:BK172)</f>
        <v>0</v>
      </c>
    </row>
    <row r="170" spans="2:65" s="1" customFormat="1" ht="24.25" customHeight="1">
      <c r="B170" s="33"/>
      <c r="C170" s="132" t="s">
        <v>267</v>
      </c>
      <c r="D170" s="132" t="s">
        <v>135</v>
      </c>
      <c r="E170" s="133" t="s">
        <v>401</v>
      </c>
      <c r="F170" s="134" t="s">
        <v>402</v>
      </c>
      <c r="G170" s="135" t="s">
        <v>187</v>
      </c>
      <c r="H170" s="136">
        <v>15.071</v>
      </c>
      <c r="I170" s="137"/>
      <c r="J170" s="138">
        <f>ROUND(I170*H170,2)</f>
        <v>0</v>
      </c>
      <c r="K170" s="134" t="s">
        <v>139</v>
      </c>
      <c r="L170" s="33"/>
      <c r="M170" s="139" t="s">
        <v>19</v>
      </c>
      <c r="N170" s="140" t="s">
        <v>48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140</v>
      </c>
      <c r="AT170" s="143" t="s">
        <v>135</v>
      </c>
      <c r="AU170" s="143" t="s">
        <v>86</v>
      </c>
      <c r="AY170" s="18" t="s">
        <v>133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84</v>
      </c>
      <c r="BK170" s="144">
        <f>ROUND(I170*H170,2)</f>
        <v>0</v>
      </c>
      <c r="BL170" s="18" t="s">
        <v>140</v>
      </c>
      <c r="BM170" s="143" t="s">
        <v>571</v>
      </c>
    </row>
    <row r="171" spans="2:65" s="1" customFormat="1" ht="36">
      <c r="B171" s="33"/>
      <c r="D171" s="145" t="s">
        <v>142</v>
      </c>
      <c r="F171" s="146" t="s">
        <v>404</v>
      </c>
      <c r="I171" s="147"/>
      <c r="L171" s="33"/>
      <c r="M171" s="148"/>
      <c r="T171" s="54"/>
      <c r="AT171" s="18" t="s">
        <v>142</v>
      </c>
      <c r="AU171" s="18" t="s">
        <v>86</v>
      </c>
    </row>
    <row r="172" spans="2:65" s="1" customFormat="1" ht="11">
      <c r="B172" s="33"/>
      <c r="D172" s="149" t="s">
        <v>144</v>
      </c>
      <c r="F172" s="150" t="s">
        <v>405</v>
      </c>
      <c r="I172" s="147"/>
      <c r="L172" s="33"/>
      <c r="M172" s="189"/>
      <c r="N172" s="190"/>
      <c r="O172" s="190"/>
      <c r="P172" s="190"/>
      <c r="Q172" s="190"/>
      <c r="R172" s="190"/>
      <c r="S172" s="190"/>
      <c r="T172" s="191"/>
      <c r="AT172" s="18" t="s">
        <v>144</v>
      </c>
      <c r="AU172" s="18" t="s">
        <v>86</v>
      </c>
    </row>
    <row r="173" spans="2:65" s="1" customFormat="1" ht="7" customHeight="1"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33"/>
    </row>
  </sheetData>
  <sheetProtection algorithmName="SHA-512" hashValue="ZzYrDP+tO2WefI92u980gcuSvJgs3YBumABlB+B8F9o0O7PupVaXRVyU2MtS4vM+LMdruxLTB3YANoNsGl0F1Q==" saltValue="eeeDFgORqeL07DhhTqhoMWgSU56b1tLbe1z+lC49la0mJv2rxkKZJNWXfRLdIkHPJDur9fMz+QTEO//67NDKoQ==" spinCount="100000" sheet="1" objects="1" scenarios="1" formatColumns="0" formatRows="0" autoFilter="0"/>
  <autoFilter ref="C90:K172" xr:uid="{00000000-0009-0000-0000-000003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6" r:id="rId1" xr:uid="{00000000-0004-0000-0300-000000000000}"/>
    <hyperlink ref="F102" r:id="rId2" xr:uid="{00000000-0004-0000-0300-000001000000}"/>
    <hyperlink ref="F105" r:id="rId3" xr:uid="{00000000-0004-0000-0300-000002000000}"/>
    <hyperlink ref="F109" r:id="rId4" xr:uid="{00000000-0004-0000-0300-000003000000}"/>
    <hyperlink ref="F113" r:id="rId5" xr:uid="{00000000-0004-0000-0300-000004000000}"/>
    <hyperlink ref="F116" r:id="rId6" xr:uid="{00000000-0004-0000-0300-000005000000}"/>
    <hyperlink ref="F123" r:id="rId7" xr:uid="{00000000-0004-0000-0300-000006000000}"/>
    <hyperlink ref="F129" r:id="rId8" xr:uid="{00000000-0004-0000-0300-000007000000}"/>
    <hyperlink ref="F134" r:id="rId9" xr:uid="{00000000-0004-0000-0300-000008000000}"/>
    <hyperlink ref="F139" r:id="rId10" xr:uid="{00000000-0004-0000-0300-000009000000}"/>
    <hyperlink ref="F144" r:id="rId11" xr:uid="{00000000-0004-0000-0300-00000A000000}"/>
    <hyperlink ref="F153" r:id="rId12" xr:uid="{00000000-0004-0000-0300-00000B000000}"/>
    <hyperlink ref="F159" r:id="rId13" xr:uid="{00000000-0004-0000-0300-00000C000000}"/>
    <hyperlink ref="F166" r:id="rId14" xr:uid="{00000000-0004-0000-0300-00000D000000}"/>
    <hyperlink ref="F172" r:id="rId15" xr:uid="{00000000-0004-0000-03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6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100</v>
      </c>
    </row>
    <row r="3" spans="2:4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2:46" ht="2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7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18" t="str">
        <f>'Rekapitulace stavby'!K6</f>
        <v>Řešení nástupišť zastávek a míst pro přecházení přes I/13 v Kamenické Nové Vísce a přes II/263 v ul. Bezručova</v>
      </c>
      <c r="F7" s="319"/>
      <c r="G7" s="319"/>
      <c r="H7" s="319"/>
      <c r="L7" s="21"/>
    </row>
    <row r="8" spans="2:46" ht="12" customHeight="1">
      <c r="B8" s="21"/>
      <c r="D8" s="28" t="s">
        <v>104</v>
      </c>
      <c r="L8" s="21"/>
    </row>
    <row r="9" spans="2:46" s="1" customFormat="1" ht="23.25" customHeight="1">
      <c r="B9" s="33"/>
      <c r="E9" s="318" t="s">
        <v>105</v>
      </c>
      <c r="F9" s="320"/>
      <c r="G9" s="320"/>
      <c r="H9" s="320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16.5" customHeight="1">
      <c r="B11" s="33"/>
      <c r="E11" s="277" t="s">
        <v>572</v>
      </c>
      <c r="F11" s="320"/>
      <c r="G11" s="320"/>
      <c r="H11" s="320"/>
      <c r="L11" s="33"/>
    </row>
    <row r="12" spans="2:46" s="1" customFormat="1" ht="1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27. 6. 2023</v>
      </c>
      <c r="L14" s="33"/>
    </row>
    <row r="15" spans="2:46" s="1" customFormat="1" ht="10.75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7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1" t="str">
        <f>'Rekapitulace stavby'!E14</f>
        <v>Vyplň údaj</v>
      </c>
      <c r="F20" s="302"/>
      <c r="G20" s="302"/>
      <c r="H20" s="302"/>
      <c r="I20" s="28" t="s">
        <v>29</v>
      </c>
      <c r="J20" s="29" t="str">
        <f>'Rekapitulace stavby'!AN14</f>
        <v>Vyplň údaj</v>
      </c>
      <c r="L20" s="33"/>
    </row>
    <row r="21" spans="2:12" s="1" customFormat="1" ht="7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35</v>
      </c>
      <c r="L23" s="33"/>
    </row>
    <row r="24" spans="2:12" s="1" customFormat="1" ht="7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26</v>
      </c>
      <c r="J25" s="26" t="s">
        <v>38</v>
      </c>
      <c r="L25" s="33"/>
    </row>
    <row r="26" spans="2:12" s="1" customFormat="1" ht="18" customHeight="1">
      <c r="B26" s="33"/>
      <c r="E26" s="26" t="s">
        <v>39</v>
      </c>
      <c r="I26" s="28" t="s">
        <v>29</v>
      </c>
      <c r="J26" s="26" t="s">
        <v>40</v>
      </c>
      <c r="L26" s="33"/>
    </row>
    <row r="27" spans="2:12" s="1" customFormat="1" ht="7" customHeight="1">
      <c r="B27" s="33"/>
      <c r="L27" s="33"/>
    </row>
    <row r="28" spans="2:12" s="1" customFormat="1" ht="12" customHeight="1">
      <c r="B28" s="33"/>
      <c r="D28" s="28" t="s">
        <v>41</v>
      </c>
      <c r="L28" s="33"/>
    </row>
    <row r="29" spans="2:12" s="7" customFormat="1" ht="16.5" customHeight="1">
      <c r="B29" s="92"/>
      <c r="E29" s="307" t="s">
        <v>19</v>
      </c>
      <c r="F29" s="307"/>
      <c r="G29" s="307"/>
      <c r="H29" s="307"/>
      <c r="L29" s="92"/>
    </row>
    <row r="30" spans="2:12" s="1" customFormat="1" ht="7" customHeight="1">
      <c r="B30" s="33"/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5" customHeight="1">
      <c r="B32" s="33"/>
      <c r="D32" s="93" t="s">
        <v>43</v>
      </c>
      <c r="J32" s="64">
        <f>ROUND(J89, 2)</f>
        <v>0</v>
      </c>
      <c r="L32" s="33"/>
    </row>
    <row r="33" spans="2:12" s="1" customFormat="1" ht="7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5" customHeight="1">
      <c r="B34" s="33"/>
      <c r="F34" s="36" t="s">
        <v>45</v>
      </c>
      <c r="I34" s="36" t="s">
        <v>44</v>
      </c>
      <c r="J34" s="36" t="s">
        <v>46</v>
      </c>
      <c r="L34" s="33"/>
    </row>
    <row r="35" spans="2:12" s="1" customFormat="1" ht="14.5" customHeight="1">
      <c r="B35" s="33"/>
      <c r="D35" s="53" t="s">
        <v>47</v>
      </c>
      <c r="E35" s="28" t="s">
        <v>48</v>
      </c>
      <c r="F35" s="84">
        <f>ROUND((SUM(BE89:BE165)),  2)</f>
        <v>0</v>
      </c>
      <c r="I35" s="94">
        <v>0.21</v>
      </c>
      <c r="J35" s="84">
        <f>ROUND(((SUM(BE89:BE165))*I35),  2)</f>
        <v>0</v>
      </c>
      <c r="L35" s="33"/>
    </row>
    <row r="36" spans="2:12" s="1" customFormat="1" ht="14.5" customHeight="1">
      <c r="B36" s="33"/>
      <c r="E36" s="28" t="s">
        <v>49</v>
      </c>
      <c r="F36" s="84">
        <f>ROUND((SUM(BF89:BF165)),  2)</f>
        <v>0</v>
      </c>
      <c r="I36" s="94">
        <v>0.12</v>
      </c>
      <c r="J36" s="84">
        <f>ROUND(((SUM(BF89:BF165))*I36),  2)</f>
        <v>0</v>
      </c>
      <c r="L36" s="33"/>
    </row>
    <row r="37" spans="2:12" s="1" customFormat="1" ht="14.5" hidden="1" customHeight="1">
      <c r="B37" s="33"/>
      <c r="E37" s="28" t="s">
        <v>50</v>
      </c>
      <c r="F37" s="84">
        <f>ROUND((SUM(BG89:BG165)),  2)</f>
        <v>0</v>
      </c>
      <c r="I37" s="94">
        <v>0.21</v>
      </c>
      <c r="J37" s="84">
        <f>0</f>
        <v>0</v>
      </c>
      <c r="L37" s="33"/>
    </row>
    <row r="38" spans="2:12" s="1" customFormat="1" ht="14.5" hidden="1" customHeight="1">
      <c r="B38" s="33"/>
      <c r="E38" s="28" t="s">
        <v>51</v>
      </c>
      <c r="F38" s="84">
        <f>ROUND((SUM(BH89:BH165)),  2)</f>
        <v>0</v>
      </c>
      <c r="I38" s="94">
        <v>0.12</v>
      </c>
      <c r="J38" s="84">
        <f>0</f>
        <v>0</v>
      </c>
      <c r="L38" s="33"/>
    </row>
    <row r="39" spans="2:12" s="1" customFormat="1" ht="14.5" hidden="1" customHeight="1">
      <c r="B39" s="33"/>
      <c r="E39" s="28" t="s">
        <v>52</v>
      </c>
      <c r="F39" s="84">
        <f>ROUND((SUM(BI89:BI165)),  2)</f>
        <v>0</v>
      </c>
      <c r="I39" s="94">
        <v>0</v>
      </c>
      <c r="J39" s="84">
        <f>0</f>
        <v>0</v>
      </c>
      <c r="L39" s="33"/>
    </row>
    <row r="40" spans="2:12" s="1" customFormat="1" ht="7" customHeight="1">
      <c r="B40" s="33"/>
      <c r="L40" s="33"/>
    </row>
    <row r="41" spans="2:12" s="1" customFormat="1" ht="25.5" customHeight="1">
      <c r="B41" s="33"/>
      <c r="C41" s="95"/>
      <c r="D41" s="96" t="s">
        <v>53</v>
      </c>
      <c r="E41" s="55"/>
      <c r="F41" s="55"/>
      <c r="G41" s="97" t="s">
        <v>54</v>
      </c>
      <c r="H41" s="98" t="s">
        <v>55</v>
      </c>
      <c r="I41" s="55"/>
      <c r="J41" s="99">
        <f>SUM(J32:J39)</f>
        <v>0</v>
      </c>
      <c r="K41" s="100"/>
      <c r="L41" s="33"/>
    </row>
    <row r="42" spans="2:12" s="1" customFormat="1" ht="14.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7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5" customHeight="1">
      <c r="B47" s="33"/>
      <c r="C47" s="22" t="s">
        <v>108</v>
      </c>
      <c r="L47" s="33"/>
    </row>
    <row r="48" spans="2:12" s="1" customFormat="1" ht="7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318" t="str">
        <f>E7</f>
        <v>Řešení nástupišť zastávek a míst pro přecházení přes I/13 v Kamenické Nové Vísce a přes II/263 v ul. Bezručova</v>
      </c>
      <c r="F50" s="319"/>
      <c r="G50" s="319"/>
      <c r="H50" s="319"/>
      <c r="L50" s="33"/>
    </row>
    <row r="51" spans="2:47" ht="12" customHeight="1">
      <c r="B51" s="21"/>
      <c r="C51" s="28" t="s">
        <v>104</v>
      </c>
      <c r="L51" s="21"/>
    </row>
    <row r="52" spans="2:47" s="1" customFormat="1" ht="23.25" customHeight="1">
      <c r="B52" s="33"/>
      <c r="E52" s="318" t="s">
        <v>105</v>
      </c>
      <c r="F52" s="320"/>
      <c r="G52" s="320"/>
      <c r="H52" s="320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16.5" customHeight="1">
      <c r="B54" s="33"/>
      <c r="E54" s="277" t="str">
        <f>E11</f>
        <v>IO 103 - Dopravní značení</v>
      </c>
      <c r="F54" s="320"/>
      <c r="G54" s="320"/>
      <c r="H54" s="320"/>
      <c r="L54" s="33"/>
    </row>
    <row r="55" spans="2:47" s="1" customFormat="1" ht="7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Česká Kamenice</v>
      </c>
      <c r="I56" s="28" t="s">
        <v>23</v>
      </c>
      <c r="J56" s="50" t="str">
        <f>IF(J14="","",J14)</f>
        <v>27. 6. 2023</v>
      </c>
      <c r="L56" s="33"/>
    </row>
    <row r="57" spans="2:47" s="1" customFormat="1" ht="7" customHeight="1">
      <c r="B57" s="33"/>
      <c r="L57" s="33"/>
    </row>
    <row r="58" spans="2:47" s="1" customFormat="1" ht="40" customHeight="1">
      <c r="B58" s="33"/>
      <c r="C58" s="28" t="s">
        <v>25</v>
      </c>
      <c r="F58" s="26" t="str">
        <f>E17</f>
        <v>Město Česká Kamenice</v>
      </c>
      <c r="I58" s="28" t="s">
        <v>32</v>
      </c>
      <c r="J58" s="31" t="str">
        <f>E23</f>
        <v>IQ PROJEKT s.r.o.,Školní 3635/24, 43001 Chomutov</v>
      </c>
      <c r="L58" s="33"/>
    </row>
    <row r="59" spans="2:47" s="1" customFormat="1" ht="25.75" customHeight="1">
      <c r="B59" s="33"/>
      <c r="C59" s="28" t="s">
        <v>30</v>
      </c>
      <c r="F59" s="26" t="str">
        <f>IF(E20="","",E20)</f>
        <v>Vyplň údaj</v>
      </c>
      <c r="I59" s="28" t="s">
        <v>37</v>
      </c>
      <c r="J59" s="31" t="str">
        <f>E26</f>
        <v>Ing. Kateřina Tumpachová</v>
      </c>
      <c r="L59" s="33"/>
    </row>
    <row r="60" spans="2:47" s="1" customFormat="1" ht="10.2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25" customHeight="1">
      <c r="B62" s="33"/>
      <c r="L62" s="33"/>
    </row>
    <row r="63" spans="2:47" s="1" customFormat="1" ht="22.75" customHeight="1">
      <c r="B63" s="33"/>
      <c r="C63" s="103" t="s">
        <v>75</v>
      </c>
      <c r="J63" s="64">
        <f>J89</f>
        <v>0</v>
      </c>
      <c r="L63" s="33"/>
      <c r="AU63" s="18" t="s">
        <v>111</v>
      </c>
    </row>
    <row r="64" spans="2:47" s="8" customFormat="1" ht="25" customHeight="1">
      <c r="B64" s="104"/>
      <c r="D64" s="105" t="s">
        <v>112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9" customFormat="1" ht="20" customHeight="1">
      <c r="B65" s="108"/>
      <c r="D65" s="109" t="s">
        <v>115</v>
      </c>
      <c r="E65" s="110"/>
      <c r="F65" s="110"/>
      <c r="G65" s="110"/>
      <c r="H65" s="110"/>
      <c r="I65" s="110"/>
      <c r="J65" s="111">
        <f>J91</f>
        <v>0</v>
      </c>
      <c r="L65" s="108"/>
    </row>
    <row r="66" spans="2:12" s="9" customFormat="1" ht="20" customHeight="1">
      <c r="B66" s="108"/>
      <c r="D66" s="109" t="s">
        <v>116</v>
      </c>
      <c r="E66" s="110"/>
      <c r="F66" s="110"/>
      <c r="G66" s="110"/>
      <c r="H66" s="110"/>
      <c r="I66" s="110"/>
      <c r="J66" s="111">
        <f>J148</f>
        <v>0</v>
      </c>
      <c r="L66" s="108"/>
    </row>
    <row r="67" spans="2:12" s="9" customFormat="1" ht="20" customHeight="1">
      <c r="B67" s="108"/>
      <c r="D67" s="109" t="s">
        <v>117</v>
      </c>
      <c r="E67" s="110"/>
      <c r="F67" s="110"/>
      <c r="G67" s="110"/>
      <c r="H67" s="110"/>
      <c r="I67" s="110"/>
      <c r="J67" s="111">
        <f>J162</f>
        <v>0</v>
      </c>
      <c r="L67" s="108"/>
    </row>
    <row r="68" spans="2:12" s="1" customFormat="1" ht="21.75" customHeight="1">
      <c r="B68" s="33"/>
      <c r="L68" s="33"/>
    </row>
    <row r="69" spans="2:12" s="1" customFormat="1" ht="7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7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5" customHeight="1">
      <c r="B74" s="33"/>
      <c r="C74" s="22" t="s">
        <v>118</v>
      </c>
      <c r="L74" s="33"/>
    </row>
    <row r="75" spans="2:12" s="1" customFormat="1" ht="7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26.25" customHeight="1">
      <c r="B77" s="33"/>
      <c r="E77" s="318" t="str">
        <f>E7</f>
        <v>Řešení nástupišť zastávek a míst pro přecházení přes I/13 v Kamenické Nové Vísce a přes II/263 v ul. Bezručova</v>
      </c>
      <c r="F77" s="319"/>
      <c r="G77" s="319"/>
      <c r="H77" s="319"/>
      <c r="L77" s="33"/>
    </row>
    <row r="78" spans="2:12" ht="12" customHeight="1">
      <c r="B78" s="21"/>
      <c r="C78" s="28" t="s">
        <v>104</v>
      </c>
      <c r="L78" s="21"/>
    </row>
    <row r="79" spans="2:12" s="1" customFormat="1" ht="23.25" customHeight="1">
      <c r="B79" s="33"/>
      <c r="E79" s="318" t="s">
        <v>105</v>
      </c>
      <c r="F79" s="320"/>
      <c r="G79" s="320"/>
      <c r="H79" s="320"/>
      <c r="L79" s="33"/>
    </row>
    <row r="80" spans="2:12" s="1" customFormat="1" ht="12" customHeight="1">
      <c r="B80" s="33"/>
      <c r="C80" s="28" t="s">
        <v>106</v>
      </c>
      <c r="L80" s="33"/>
    </row>
    <row r="81" spans="2:65" s="1" customFormat="1" ht="16.5" customHeight="1">
      <c r="B81" s="33"/>
      <c r="E81" s="277" t="str">
        <f>E11</f>
        <v>IO 103 - Dopravní značení</v>
      </c>
      <c r="F81" s="320"/>
      <c r="G81" s="320"/>
      <c r="H81" s="320"/>
      <c r="L81" s="33"/>
    </row>
    <row r="82" spans="2:65" s="1" customFormat="1" ht="7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F14</f>
        <v>Česká Kamenice</v>
      </c>
      <c r="I83" s="28" t="s">
        <v>23</v>
      </c>
      <c r="J83" s="50" t="str">
        <f>IF(J14="","",J14)</f>
        <v>27. 6. 2023</v>
      </c>
      <c r="L83" s="33"/>
    </row>
    <row r="84" spans="2:65" s="1" customFormat="1" ht="7" customHeight="1">
      <c r="B84" s="33"/>
      <c r="L84" s="33"/>
    </row>
    <row r="85" spans="2:65" s="1" customFormat="1" ht="40" customHeight="1">
      <c r="B85" s="33"/>
      <c r="C85" s="28" t="s">
        <v>25</v>
      </c>
      <c r="F85" s="26" t="str">
        <f>E17</f>
        <v>Město Česká Kamenice</v>
      </c>
      <c r="I85" s="28" t="s">
        <v>32</v>
      </c>
      <c r="J85" s="31" t="str">
        <f>E23</f>
        <v>IQ PROJEKT s.r.o.,Školní 3635/24, 43001 Chomutov</v>
      </c>
      <c r="L85" s="33"/>
    </row>
    <row r="86" spans="2:65" s="1" customFormat="1" ht="25.75" customHeight="1">
      <c r="B86" s="33"/>
      <c r="C86" s="28" t="s">
        <v>30</v>
      </c>
      <c r="F86" s="26" t="str">
        <f>IF(E20="","",E20)</f>
        <v>Vyplň údaj</v>
      </c>
      <c r="I86" s="28" t="s">
        <v>37</v>
      </c>
      <c r="J86" s="31" t="str">
        <f>E26</f>
        <v>Ing. Kateřina Tumpachová</v>
      </c>
      <c r="L86" s="33"/>
    </row>
    <row r="87" spans="2:65" s="1" customFormat="1" ht="10.25" customHeight="1">
      <c r="B87" s="33"/>
      <c r="L87" s="33"/>
    </row>
    <row r="88" spans="2:65" s="10" customFormat="1" ht="29.25" customHeight="1">
      <c r="B88" s="112"/>
      <c r="C88" s="113" t="s">
        <v>119</v>
      </c>
      <c r="D88" s="114" t="s">
        <v>62</v>
      </c>
      <c r="E88" s="114" t="s">
        <v>58</v>
      </c>
      <c r="F88" s="114" t="s">
        <v>59</v>
      </c>
      <c r="G88" s="114" t="s">
        <v>120</v>
      </c>
      <c r="H88" s="114" t="s">
        <v>121</v>
      </c>
      <c r="I88" s="114" t="s">
        <v>122</v>
      </c>
      <c r="J88" s="114" t="s">
        <v>110</v>
      </c>
      <c r="K88" s="115" t="s">
        <v>123</v>
      </c>
      <c r="L88" s="112"/>
      <c r="M88" s="57" t="s">
        <v>19</v>
      </c>
      <c r="N88" s="58" t="s">
        <v>47</v>
      </c>
      <c r="O88" s="58" t="s">
        <v>124</v>
      </c>
      <c r="P88" s="58" t="s">
        <v>125</v>
      </c>
      <c r="Q88" s="58" t="s">
        <v>126</v>
      </c>
      <c r="R88" s="58" t="s">
        <v>127</v>
      </c>
      <c r="S88" s="58" t="s">
        <v>128</v>
      </c>
      <c r="T88" s="59" t="s">
        <v>129</v>
      </c>
    </row>
    <row r="89" spans="2:65" s="1" customFormat="1" ht="22.75" customHeight="1">
      <c r="B89" s="33"/>
      <c r="C89" s="62" t="s">
        <v>130</v>
      </c>
      <c r="J89" s="116">
        <f>BK89</f>
        <v>0</v>
      </c>
      <c r="L89" s="33"/>
      <c r="M89" s="60"/>
      <c r="N89" s="51"/>
      <c r="O89" s="51"/>
      <c r="P89" s="117">
        <f>P90</f>
        <v>0</v>
      </c>
      <c r="Q89" s="51"/>
      <c r="R89" s="117">
        <f>R90</f>
        <v>0.225684</v>
      </c>
      <c r="S89" s="51"/>
      <c r="T89" s="118">
        <f>T90</f>
        <v>0.25</v>
      </c>
      <c r="AT89" s="18" t="s">
        <v>76</v>
      </c>
      <c r="AU89" s="18" t="s">
        <v>111</v>
      </c>
      <c r="BK89" s="119">
        <f>BK90</f>
        <v>0</v>
      </c>
    </row>
    <row r="90" spans="2:65" s="11" customFormat="1" ht="26" customHeight="1">
      <c r="B90" s="120"/>
      <c r="D90" s="121" t="s">
        <v>76</v>
      </c>
      <c r="E90" s="122" t="s">
        <v>131</v>
      </c>
      <c r="F90" s="122" t="s">
        <v>132</v>
      </c>
      <c r="I90" s="123"/>
      <c r="J90" s="124">
        <f>BK90</f>
        <v>0</v>
      </c>
      <c r="L90" s="120"/>
      <c r="M90" s="125"/>
      <c r="P90" s="126">
        <f>P91+P148+P162</f>
        <v>0</v>
      </c>
      <c r="R90" s="126">
        <f>R91+R148+R162</f>
        <v>0.225684</v>
      </c>
      <c r="T90" s="127">
        <f>T91+T148+T162</f>
        <v>0.25</v>
      </c>
      <c r="AR90" s="121" t="s">
        <v>84</v>
      </c>
      <c r="AT90" s="128" t="s">
        <v>76</v>
      </c>
      <c r="AU90" s="128" t="s">
        <v>77</v>
      </c>
      <c r="AY90" s="121" t="s">
        <v>133</v>
      </c>
      <c r="BK90" s="129">
        <f>BK91+BK148+BK162</f>
        <v>0</v>
      </c>
    </row>
    <row r="91" spans="2:65" s="11" customFormat="1" ht="22.75" customHeight="1">
      <c r="B91" s="120"/>
      <c r="D91" s="121" t="s">
        <v>76</v>
      </c>
      <c r="E91" s="130" t="s">
        <v>199</v>
      </c>
      <c r="F91" s="130" t="s">
        <v>288</v>
      </c>
      <c r="I91" s="123"/>
      <c r="J91" s="131">
        <f>BK91</f>
        <v>0</v>
      </c>
      <c r="L91" s="120"/>
      <c r="M91" s="125"/>
      <c r="P91" s="126">
        <f>SUM(P92:P147)</f>
        <v>0</v>
      </c>
      <c r="R91" s="126">
        <f>SUM(R92:R147)</f>
        <v>0.225684</v>
      </c>
      <c r="T91" s="127">
        <f>SUM(T92:T147)</f>
        <v>0.25</v>
      </c>
      <c r="AR91" s="121" t="s">
        <v>84</v>
      </c>
      <c r="AT91" s="128" t="s">
        <v>76</v>
      </c>
      <c r="AU91" s="128" t="s">
        <v>84</v>
      </c>
      <c r="AY91" s="121" t="s">
        <v>133</v>
      </c>
      <c r="BK91" s="129">
        <f>SUM(BK92:BK147)</f>
        <v>0</v>
      </c>
    </row>
    <row r="92" spans="2:65" s="1" customFormat="1" ht="24.25" customHeight="1">
      <c r="B92" s="33"/>
      <c r="C92" s="132" t="s">
        <v>84</v>
      </c>
      <c r="D92" s="132" t="s">
        <v>135</v>
      </c>
      <c r="E92" s="133" t="s">
        <v>573</v>
      </c>
      <c r="F92" s="134" t="s">
        <v>574</v>
      </c>
      <c r="G92" s="135" t="s">
        <v>549</v>
      </c>
      <c r="H92" s="136">
        <v>2</v>
      </c>
      <c r="I92" s="137"/>
      <c r="J92" s="138">
        <f>ROUND(I92*H92,2)</f>
        <v>0</v>
      </c>
      <c r="K92" s="134" t="s">
        <v>139</v>
      </c>
      <c r="L92" s="33"/>
      <c r="M92" s="139" t="s">
        <v>19</v>
      </c>
      <c r="N92" s="140" t="s">
        <v>48</v>
      </c>
      <c r="P92" s="141">
        <f>O92*H92</f>
        <v>0</v>
      </c>
      <c r="Q92" s="141">
        <v>6.9999999999999999E-4</v>
      </c>
      <c r="R92" s="141">
        <f>Q92*H92</f>
        <v>1.4E-3</v>
      </c>
      <c r="S92" s="141">
        <v>0</v>
      </c>
      <c r="T92" s="142">
        <f>S92*H92</f>
        <v>0</v>
      </c>
      <c r="AR92" s="143" t="s">
        <v>140</v>
      </c>
      <c r="AT92" s="143" t="s">
        <v>135</v>
      </c>
      <c r="AU92" s="143" t="s">
        <v>86</v>
      </c>
      <c r="AY92" s="18" t="s">
        <v>133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84</v>
      </c>
      <c r="BK92" s="144">
        <f>ROUND(I92*H92,2)</f>
        <v>0</v>
      </c>
      <c r="BL92" s="18" t="s">
        <v>140</v>
      </c>
      <c r="BM92" s="143" t="s">
        <v>575</v>
      </c>
    </row>
    <row r="93" spans="2:65" s="1" customFormat="1" ht="24">
      <c r="B93" s="33"/>
      <c r="D93" s="145" t="s">
        <v>142</v>
      </c>
      <c r="F93" s="146" t="s">
        <v>576</v>
      </c>
      <c r="I93" s="147"/>
      <c r="L93" s="33"/>
      <c r="M93" s="148"/>
      <c r="T93" s="54"/>
      <c r="AT93" s="18" t="s">
        <v>142</v>
      </c>
      <c r="AU93" s="18" t="s">
        <v>86</v>
      </c>
    </row>
    <row r="94" spans="2:65" s="1" customFormat="1" ht="11">
      <c r="B94" s="33"/>
      <c r="D94" s="149" t="s">
        <v>144</v>
      </c>
      <c r="F94" s="150" t="s">
        <v>577</v>
      </c>
      <c r="I94" s="147"/>
      <c r="L94" s="33"/>
      <c r="M94" s="148"/>
      <c r="T94" s="54"/>
      <c r="AT94" s="18" t="s">
        <v>144</v>
      </c>
      <c r="AU94" s="18" t="s">
        <v>86</v>
      </c>
    </row>
    <row r="95" spans="2:65" s="12" customFormat="1" ht="12">
      <c r="B95" s="152"/>
      <c r="D95" s="145" t="s">
        <v>148</v>
      </c>
      <c r="E95" s="153" t="s">
        <v>19</v>
      </c>
      <c r="F95" s="154" t="s">
        <v>578</v>
      </c>
      <c r="H95" s="153" t="s">
        <v>19</v>
      </c>
      <c r="I95" s="155"/>
      <c r="L95" s="152"/>
      <c r="M95" s="156"/>
      <c r="T95" s="157"/>
      <c r="AT95" s="153" t="s">
        <v>148</v>
      </c>
      <c r="AU95" s="153" t="s">
        <v>86</v>
      </c>
      <c r="AV95" s="12" t="s">
        <v>84</v>
      </c>
      <c r="AW95" s="12" t="s">
        <v>36</v>
      </c>
      <c r="AX95" s="12" t="s">
        <v>77</v>
      </c>
      <c r="AY95" s="153" t="s">
        <v>133</v>
      </c>
    </row>
    <row r="96" spans="2:65" s="13" customFormat="1" ht="12">
      <c r="B96" s="158"/>
      <c r="D96" s="145" t="s">
        <v>148</v>
      </c>
      <c r="E96" s="159" t="s">
        <v>19</v>
      </c>
      <c r="F96" s="160" t="s">
        <v>84</v>
      </c>
      <c r="H96" s="161">
        <v>1</v>
      </c>
      <c r="I96" s="162"/>
      <c r="L96" s="158"/>
      <c r="M96" s="163"/>
      <c r="T96" s="164"/>
      <c r="AT96" s="159" t="s">
        <v>148</v>
      </c>
      <c r="AU96" s="159" t="s">
        <v>86</v>
      </c>
      <c r="AV96" s="13" t="s">
        <v>86</v>
      </c>
      <c r="AW96" s="13" t="s">
        <v>36</v>
      </c>
      <c r="AX96" s="13" t="s">
        <v>77</v>
      </c>
      <c r="AY96" s="159" t="s">
        <v>133</v>
      </c>
    </row>
    <row r="97" spans="2:65" s="12" customFormat="1" ht="12">
      <c r="B97" s="152"/>
      <c r="D97" s="145" t="s">
        <v>148</v>
      </c>
      <c r="E97" s="153" t="s">
        <v>19</v>
      </c>
      <c r="F97" s="154" t="s">
        <v>579</v>
      </c>
      <c r="H97" s="153" t="s">
        <v>19</v>
      </c>
      <c r="I97" s="155"/>
      <c r="L97" s="152"/>
      <c r="M97" s="156"/>
      <c r="T97" s="157"/>
      <c r="AT97" s="153" t="s">
        <v>148</v>
      </c>
      <c r="AU97" s="153" t="s">
        <v>86</v>
      </c>
      <c r="AV97" s="12" t="s">
        <v>84</v>
      </c>
      <c r="AW97" s="12" t="s">
        <v>36</v>
      </c>
      <c r="AX97" s="12" t="s">
        <v>77</v>
      </c>
      <c r="AY97" s="153" t="s">
        <v>133</v>
      </c>
    </row>
    <row r="98" spans="2:65" s="13" customFormat="1" ht="12">
      <c r="B98" s="158"/>
      <c r="D98" s="145" t="s">
        <v>148</v>
      </c>
      <c r="E98" s="159" t="s">
        <v>19</v>
      </c>
      <c r="F98" s="160" t="s">
        <v>84</v>
      </c>
      <c r="H98" s="161">
        <v>1</v>
      </c>
      <c r="I98" s="162"/>
      <c r="L98" s="158"/>
      <c r="M98" s="163"/>
      <c r="T98" s="164"/>
      <c r="AT98" s="159" t="s">
        <v>148</v>
      </c>
      <c r="AU98" s="159" t="s">
        <v>86</v>
      </c>
      <c r="AV98" s="13" t="s">
        <v>86</v>
      </c>
      <c r="AW98" s="13" t="s">
        <v>36</v>
      </c>
      <c r="AX98" s="13" t="s">
        <v>77</v>
      </c>
      <c r="AY98" s="159" t="s">
        <v>133</v>
      </c>
    </row>
    <row r="99" spans="2:65" s="15" customFormat="1" ht="12">
      <c r="B99" s="172"/>
      <c r="D99" s="145" t="s">
        <v>148</v>
      </c>
      <c r="E99" s="173" t="s">
        <v>19</v>
      </c>
      <c r="F99" s="174" t="s">
        <v>221</v>
      </c>
      <c r="H99" s="175">
        <v>2</v>
      </c>
      <c r="I99" s="176"/>
      <c r="L99" s="172"/>
      <c r="M99" s="177"/>
      <c r="T99" s="178"/>
      <c r="AT99" s="173" t="s">
        <v>148</v>
      </c>
      <c r="AU99" s="173" t="s">
        <v>86</v>
      </c>
      <c r="AV99" s="15" t="s">
        <v>140</v>
      </c>
      <c r="AW99" s="15" t="s">
        <v>36</v>
      </c>
      <c r="AX99" s="15" t="s">
        <v>84</v>
      </c>
      <c r="AY99" s="173" t="s">
        <v>133</v>
      </c>
    </row>
    <row r="100" spans="2:65" s="1" customFormat="1" ht="16.5" customHeight="1">
      <c r="B100" s="33"/>
      <c r="C100" s="179" t="s">
        <v>86</v>
      </c>
      <c r="D100" s="179" t="s">
        <v>257</v>
      </c>
      <c r="E100" s="180" t="s">
        <v>580</v>
      </c>
      <c r="F100" s="181" t="s">
        <v>581</v>
      </c>
      <c r="G100" s="182" t="s">
        <v>549</v>
      </c>
      <c r="H100" s="183">
        <v>1</v>
      </c>
      <c r="I100" s="184"/>
      <c r="J100" s="185">
        <f>ROUND(I100*H100,2)</f>
        <v>0</v>
      </c>
      <c r="K100" s="181" t="s">
        <v>139</v>
      </c>
      <c r="L100" s="186"/>
      <c r="M100" s="187" t="s">
        <v>19</v>
      </c>
      <c r="N100" s="188" t="s">
        <v>48</v>
      </c>
      <c r="P100" s="141">
        <f>O100*H100</f>
        <v>0</v>
      </c>
      <c r="Q100" s="141">
        <v>4.0000000000000001E-3</v>
      </c>
      <c r="R100" s="141">
        <f>Q100*H100</f>
        <v>4.0000000000000001E-3</v>
      </c>
      <c r="S100" s="141">
        <v>0</v>
      </c>
      <c r="T100" s="142">
        <f>S100*H100</f>
        <v>0</v>
      </c>
      <c r="AR100" s="143" t="s">
        <v>192</v>
      </c>
      <c r="AT100" s="143" t="s">
        <v>257</v>
      </c>
      <c r="AU100" s="143" t="s">
        <v>86</v>
      </c>
      <c r="AY100" s="18" t="s">
        <v>133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84</v>
      </c>
      <c r="BK100" s="144">
        <f>ROUND(I100*H100,2)</f>
        <v>0</v>
      </c>
      <c r="BL100" s="18" t="s">
        <v>140</v>
      </c>
      <c r="BM100" s="143" t="s">
        <v>582</v>
      </c>
    </row>
    <row r="101" spans="2:65" s="1" customFormat="1" ht="12">
      <c r="B101" s="33"/>
      <c r="D101" s="145" t="s">
        <v>142</v>
      </c>
      <c r="F101" s="146" t="s">
        <v>581</v>
      </c>
      <c r="I101" s="147"/>
      <c r="L101" s="33"/>
      <c r="M101" s="148"/>
      <c r="T101" s="54"/>
      <c r="AT101" s="18" t="s">
        <v>142</v>
      </c>
      <c r="AU101" s="18" t="s">
        <v>86</v>
      </c>
    </row>
    <row r="102" spans="2:65" s="1" customFormat="1" ht="24">
      <c r="B102" s="33"/>
      <c r="D102" s="145" t="s">
        <v>146</v>
      </c>
      <c r="F102" s="151" t="s">
        <v>583</v>
      </c>
      <c r="I102" s="147"/>
      <c r="L102" s="33"/>
      <c r="M102" s="148"/>
      <c r="T102" s="54"/>
      <c r="AT102" s="18" t="s">
        <v>146</v>
      </c>
      <c r="AU102" s="18" t="s">
        <v>86</v>
      </c>
    </row>
    <row r="103" spans="2:65" s="1" customFormat="1" ht="24.25" customHeight="1">
      <c r="B103" s="33"/>
      <c r="C103" s="132" t="s">
        <v>157</v>
      </c>
      <c r="D103" s="132" t="s">
        <v>135</v>
      </c>
      <c r="E103" s="133" t="s">
        <v>584</v>
      </c>
      <c r="F103" s="134" t="s">
        <v>585</v>
      </c>
      <c r="G103" s="135" t="s">
        <v>549</v>
      </c>
      <c r="H103" s="136">
        <v>1</v>
      </c>
      <c r="I103" s="137"/>
      <c r="J103" s="138">
        <f>ROUND(I103*H103,2)</f>
        <v>0</v>
      </c>
      <c r="K103" s="134" t="s">
        <v>139</v>
      </c>
      <c r="L103" s="33"/>
      <c r="M103" s="139" t="s">
        <v>19</v>
      </c>
      <c r="N103" s="140" t="s">
        <v>48</v>
      </c>
      <c r="P103" s="141">
        <f>O103*H103</f>
        <v>0</v>
      </c>
      <c r="Q103" s="141">
        <v>0.10940999999999999</v>
      </c>
      <c r="R103" s="141">
        <f>Q103*H103</f>
        <v>0.10940999999999999</v>
      </c>
      <c r="S103" s="141">
        <v>0</v>
      </c>
      <c r="T103" s="142">
        <f>S103*H103</f>
        <v>0</v>
      </c>
      <c r="AR103" s="143" t="s">
        <v>140</v>
      </c>
      <c r="AT103" s="143" t="s">
        <v>135</v>
      </c>
      <c r="AU103" s="143" t="s">
        <v>86</v>
      </c>
      <c r="AY103" s="18" t="s">
        <v>133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84</v>
      </c>
      <c r="BK103" s="144">
        <f>ROUND(I103*H103,2)</f>
        <v>0</v>
      </c>
      <c r="BL103" s="18" t="s">
        <v>140</v>
      </c>
      <c r="BM103" s="143" t="s">
        <v>586</v>
      </c>
    </row>
    <row r="104" spans="2:65" s="1" customFormat="1" ht="24">
      <c r="B104" s="33"/>
      <c r="D104" s="145" t="s">
        <v>142</v>
      </c>
      <c r="F104" s="146" t="s">
        <v>587</v>
      </c>
      <c r="I104" s="147"/>
      <c r="L104" s="33"/>
      <c r="M104" s="148"/>
      <c r="T104" s="54"/>
      <c r="AT104" s="18" t="s">
        <v>142</v>
      </c>
      <c r="AU104" s="18" t="s">
        <v>86</v>
      </c>
    </row>
    <row r="105" spans="2:65" s="1" customFormat="1" ht="11">
      <c r="B105" s="33"/>
      <c r="D105" s="149" t="s">
        <v>144</v>
      </c>
      <c r="F105" s="150" t="s">
        <v>588</v>
      </c>
      <c r="I105" s="147"/>
      <c r="L105" s="33"/>
      <c r="M105" s="148"/>
      <c r="T105" s="54"/>
      <c r="AT105" s="18" t="s">
        <v>144</v>
      </c>
      <c r="AU105" s="18" t="s">
        <v>86</v>
      </c>
    </row>
    <row r="106" spans="2:65" s="1" customFormat="1" ht="21.75" customHeight="1">
      <c r="B106" s="33"/>
      <c r="C106" s="179" t="s">
        <v>140</v>
      </c>
      <c r="D106" s="179" t="s">
        <v>257</v>
      </c>
      <c r="E106" s="180" t="s">
        <v>589</v>
      </c>
      <c r="F106" s="181" t="s">
        <v>590</v>
      </c>
      <c r="G106" s="182" t="s">
        <v>549</v>
      </c>
      <c r="H106" s="183">
        <v>1</v>
      </c>
      <c r="I106" s="184"/>
      <c r="J106" s="185">
        <f>ROUND(I106*H106,2)</f>
        <v>0</v>
      </c>
      <c r="K106" s="181" t="s">
        <v>139</v>
      </c>
      <c r="L106" s="186"/>
      <c r="M106" s="187" t="s">
        <v>19</v>
      </c>
      <c r="N106" s="188" t="s">
        <v>48</v>
      </c>
      <c r="P106" s="141">
        <f>O106*H106</f>
        <v>0</v>
      </c>
      <c r="Q106" s="141">
        <v>6.1000000000000004E-3</v>
      </c>
      <c r="R106" s="141">
        <f>Q106*H106</f>
        <v>6.1000000000000004E-3</v>
      </c>
      <c r="S106" s="141">
        <v>0</v>
      </c>
      <c r="T106" s="142">
        <f>S106*H106</f>
        <v>0</v>
      </c>
      <c r="AR106" s="143" t="s">
        <v>192</v>
      </c>
      <c r="AT106" s="143" t="s">
        <v>257</v>
      </c>
      <c r="AU106" s="143" t="s">
        <v>86</v>
      </c>
      <c r="AY106" s="18" t="s">
        <v>133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84</v>
      </c>
      <c r="BK106" s="144">
        <f>ROUND(I106*H106,2)</f>
        <v>0</v>
      </c>
      <c r="BL106" s="18" t="s">
        <v>140</v>
      </c>
      <c r="BM106" s="143" t="s">
        <v>591</v>
      </c>
    </row>
    <row r="107" spans="2:65" s="1" customFormat="1" ht="12">
      <c r="B107" s="33"/>
      <c r="D107" s="145" t="s">
        <v>142</v>
      </c>
      <c r="F107" s="146" t="s">
        <v>590</v>
      </c>
      <c r="I107" s="147"/>
      <c r="L107" s="33"/>
      <c r="M107" s="148"/>
      <c r="T107" s="54"/>
      <c r="AT107" s="18" t="s">
        <v>142</v>
      </c>
      <c r="AU107" s="18" t="s">
        <v>86</v>
      </c>
    </row>
    <row r="108" spans="2:65" s="1" customFormat="1" ht="21.75" customHeight="1">
      <c r="B108" s="33"/>
      <c r="C108" s="179" t="s">
        <v>171</v>
      </c>
      <c r="D108" s="179" t="s">
        <v>257</v>
      </c>
      <c r="E108" s="180" t="s">
        <v>592</v>
      </c>
      <c r="F108" s="181" t="s">
        <v>593</v>
      </c>
      <c r="G108" s="182" t="s">
        <v>549</v>
      </c>
      <c r="H108" s="183">
        <v>2</v>
      </c>
      <c r="I108" s="184"/>
      <c r="J108" s="185">
        <f>ROUND(I108*H108,2)</f>
        <v>0</v>
      </c>
      <c r="K108" s="181" t="s">
        <v>594</v>
      </c>
      <c r="L108" s="186"/>
      <c r="M108" s="187" t="s">
        <v>19</v>
      </c>
      <c r="N108" s="188" t="s">
        <v>48</v>
      </c>
      <c r="P108" s="141">
        <f>O108*H108</f>
        <v>0</v>
      </c>
      <c r="Q108" s="141">
        <v>3.5E-4</v>
      </c>
      <c r="R108" s="141">
        <f>Q108*H108</f>
        <v>6.9999999999999999E-4</v>
      </c>
      <c r="S108" s="141">
        <v>0</v>
      </c>
      <c r="T108" s="142">
        <f>S108*H108</f>
        <v>0</v>
      </c>
      <c r="AR108" s="143" t="s">
        <v>192</v>
      </c>
      <c r="AT108" s="143" t="s">
        <v>257</v>
      </c>
      <c r="AU108" s="143" t="s">
        <v>86</v>
      </c>
      <c r="AY108" s="18" t="s">
        <v>133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84</v>
      </c>
      <c r="BK108" s="144">
        <f>ROUND(I108*H108,2)</f>
        <v>0</v>
      </c>
      <c r="BL108" s="18" t="s">
        <v>140</v>
      </c>
      <c r="BM108" s="143" t="s">
        <v>595</v>
      </c>
    </row>
    <row r="109" spans="2:65" s="1" customFormat="1" ht="12">
      <c r="B109" s="33"/>
      <c r="D109" s="145" t="s">
        <v>142</v>
      </c>
      <c r="F109" s="146" t="s">
        <v>593</v>
      </c>
      <c r="I109" s="147"/>
      <c r="L109" s="33"/>
      <c r="M109" s="148"/>
      <c r="T109" s="54"/>
      <c r="AT109" s="18" t="s">
        <v>142</v>
      </c>
      <c r="AU109" s="18" t="s">
        <v>86</v>
      </c>
    </row>
    <row r="110" spans="2:65" s="1" customFormat="1" ht="16.5" customHeight="1">
      <c r="B110" s="33"/>
      <c r="C110" s="179" t="s">
        <v>178</v>
      </c>
      <c r="D110" s="179" t="s">
        <v>257</v>
      </c>
      <c r="E110" s="180" t="s">
        <v>596</v>
      </c>
      <c r="F110" s="181" t="s">
        <v>597</v>
      </c>
      <c r="G110" s="182" t="s">
        <v>549</v>
      </c>
      <c r="H110" s="183">
        <v>1</v>
      </c>
      <c r="I110" s="184"/>
      <c r="J110" s="185">
        <f>ROUND(I110*H110,2)</f>
        <v>0</v>
      </c>
      <c r="K110" s="181" t="s">
        <v>594</v>
      </c>
      <c r="L110" s="186"/>
      <c r="M110" s="187" t="s">
        <v>19</v>
      </c>
      <c r="N110" s="188" t="s">
        <v>48</v>
      </c>
      <c r="P110" s="141">
        <f>O110*H110</f>
        <v>0</v>
      </c>
      <c r="Q110" s="141">
        <v>1E-4</v>
      </c>
      <c r="R110" s="141">
        <f>Q110*H110</f>
        <v>1E-4</v>
      </c>
      <c r="S110" s="141">
        <v>0</v>
      </c>
      <c r="T110" s="142">
        <f>S110*H110</f>
        <v>0</v>
      </c>
      <c r="AR110" s="143" t="s">
        <v>192</v>
      </c>
      <c r="AT110" s="143" t="s">
        <v>257</v>
      </c>
      <c r="AU110" s="143" t="s">
        <v>86</v>
      </c>
      <c r="AY110" s="18" t="s">
        <v>133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84</v>
      </c>
      <c r="BK110" s="144">
        <f>ROUND(I110*H110,2)</f>
        <v>0</v>
      </c>
      <c r="BL110" s="18" t="s">
        <v>140</v>
      </c>
      <c r="BM110" s="143" t="s">
        <v>598</v>
      </c>
    </row>
    <row r="111" spans="2:65" s="1" customFormat="1" ht="12">
      <c r="B111" s="33"/>
      <c r="D111" s="145" t="s">
        <v>142</v>
      </c>
      <c r="F111" s="146" t="s">
        <v>597</v>
      </c>
      <c r="I111" s="147"/>
      <c r="L111" s="33"/>
      <c r="M111" s="148"/>
      <c r="T111" s="54"/>
      <c r="AT111" s="18" t="s">
        <v>142</v>
      </c>
      <c r="AU111" s="18" t="s">
        <v>86</v>
      </c>
    </row>
    <row r="112" spans="2:65" s="1" customFormat="1" ht="24.25" customHeight="1">
      <c r="B112" s="33"/>
      <c r="C112" s="132" t="s">
        <v>184</v>
      </c>
      <c r="D112" s="132" t="s">
        <v>135</v>
      </c>
      <c r="E112" s="133" t="s">
        <v>599</v>
      </c>
      <c r="F112" s="134" t="s">
        <v>600</v>
      </c>
      <c r="G112" s="135" t="s">
        <v>549</v>
      </c>
      <c r="H112" s="136">
        <v>1</v>
      </c>
      <c r="I112" s="137"/>
      <c r="J112" s="138">
        <f>ROUND(I112*H112,2)</f>
        <v>0</v>
      </c>
      <c r="K112" s="134" t="s">
        <v>139</v>
      </c>
      <c r="L112" s="33"/>
      <c r="M112" s="139" t="s">
        <v>19</v>
      </c>
      <c r="N112" s="140" t="s">
        <v>48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140</v>
      </c>
      <c r="AT112" s="143" t="s">
        <v>135</v>
      </c>
      <c r="AU112" s="143" t="s">
        <v>86</v>
      </c>
      <c r="AY112" s="18" t="s">
        <v>133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84</v>
      </c>
      <c r="BK112" s="144">
        <f>ROUND(I112*H112,2)</f>
        <v>0</v>
      </c>
      <c r="BL112" s="18" t="s">
        <v>140</v>
      </c>
      <c r="BM112" s="143" t="s">
        <v>601</v>
      </c>
    </row>
    <row r="113" spans="2:65" s="1" customFormat="1" ht="24">
      <c r="B113" s="33"/>
      <c r="D113" s="145" t="s">
        <v>142</v>
      </c>
      <c r="F113" s="146" t="s">
        <v>602</v>
      </c>
      <c r="I113" s="147"/>
      <c r="L113" s="33"/>
      <c r="M113" s="148"/>
      <c r="T113" s="54"/>
      <c r="AT113" s="18" t="s">
        <v>142</v>
      </c>
      <c r="AU113" s="18" t="s">
        <v>86</v>
      </c>
    </row>
    <row r="114" spans="2:65" s="1" customFormat="1" ht="11">
      <c r="B114" s="33"/>
      <c r="D114" s="149" t="s">
        <v>144</v>
      </c>
      <c r="F114" s="150" t="s">
        <v>603</v>
      </c>
      <c r="I114" s="147"/>
      <c r="L114" s="33"/>
      <c r="M114" s="148"/>
      <c r="T114" s="54"/>
      <c r="AT114" s="18" t="s">
        <v>144</v>
      </c>
      <c r="AU114" s="18" t="s">
        <v>86</v>
      </c>
    </row>
    <row r="115" spans="2:65" s="1" customFormat="1" ht="16.5" customHeight="1">
      <c r="B115" s="33"/>
      <c r="C115" s="179" t="s">
        <v>192</v>
      </c>
      <c r="D115" s="179" t="s">
        <v>257</v>
      </c>
      <c r="E115" s="180" t="s">
        <v>604</v>
      </c>
      <c r="F115" s="181" t="s">
        <v>605</v>
      </c>
      <c r="G115" s="182" t="s">
        <v>549</v>
      </c>
      <c r="H115" s="183">
        <v>1</v>
      </c>
      <c r="I115" s="184"/>
      <c r="J115" s="185">
        <f>ROUND(I115*H115,2)</f>
        <v>0</v>
      </c>
      <c r="K115" s="181" t="s">
        <v>19</v>
      </c>
      <c r="L115" s="186"/>
      <c r="M115" s="187" t="s">
        <v>19</v>
      </c>
      <c r="N115" s="188" t="s">
        <v>48</v>
      </c>
      <c r="P115" s="141">
        <f>O115*H115</f>
        <v>0</v>
      </c>
      <c r="Q115" s="141">
        <v>3.5E-4</v>
      </c>
      <c r="R115" s="141">
        <f>Q115*H115</f>
        <v>3.5E-4</v>
      </c>
      <c r="S115" s="141">
        <v>0</v>
      </c>
      <c r="T115" s="142">
        <f>S115*H115</f>
        <v>0</v>
      </c>
      <c r="AR115" s="143" t="s">
        <v>192</v>
      </c>
      <c r="AT115" s="143" t="s">
        <v>257</v>
      </c>
      <c r="AU115" s="143" t="s">
        <v>86</v>
      </c>
      <c r="AY115" s="18" t="s">
        <v>133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84</v>
      </c>
      <c r="BK115" s="144">
        <f>ROUND(I115*H115,2)</f>
        <v>0</v>
      </c>
      <c r="BL115" s="18" t="s">
        <v>140</v>
      </c>
      <c r="BM115" s="143" t="s">
        <v>606</v>
      </c>
    </row>
    <row r="116" spans="2:65" s="1" customFormat="1" ht="12">
      <c r="B116" s="33"/>
      <c r="D116" s="145" t="s">
        <v>142</v>
      </c>
      <c r="F116" s="146" t="s">
        <v>605</v>
      </c>
      <c r="I116" s="147"/>
      <c r="L116" s="33"/>
      <c r="M116" s="148"/>
      <c r="T116" s="54"/>
      <c r="AT116" s="18" t="s">
        <v>142</v>
      </c>
      <c r="AU116" s="18" t="s">
        <v>86</v>
      </c>
    </row>
    <row r="117" spans="2:65" s="1" customFormat="1" ht="24.25" customHeight="1">
      <c r="B117" s="33"/>
      <c r="C117" s="132" t="s">
        <v>199</v>
      </c>
      <c r="D117" s="132" t="s">
        <v>135</v>
      </c>
      <c r="E117" s="133" t="s">
        <v>607</v>
      </c>
      <c r="F117" s="134" t="s">
        <v>608</v>
      </c>
      <c r="G117" s="135" t="s">
        <v>292</v>
      </c>
      <c r="H117" s="136">
        <v>96.8</v>
      </c>
      <c r="I117" s="137"/>
      <c r="J117" s="138">
        <f>ROUND(I117*H117,2)</f>
        <v>0</v>
      </c>
      <c r="K117" s="134" t="s">
        <v>139</v>
      </c>
      <c r="L117" s="33"/>
      <c r="M117" s="139" t="s">
        <v>19</v>
      </c>
      <c r="N117" s="140" t="s">
        <v>48</v>
      </c>
      <c r="P117" s="141">
        <f>O117*H117</f>
        <v>0</v>
      </c>
      <c r="Q117" s="141">
        <v>3.3E-4</v>
      </c>
      <c r="R117" s="141">
        <f>Q117*H117</f>
        <v>3.1944E-2</v>
      </c>
      <c r="S117" s="141">
        <v>0</v>
      </c>
      <c r="T117" s="142">
        <f>S117*H117</f>
        <v>0</v>
      </c>
      <c r="AR117" s="143" t="s">
        <v>140</v>
      </c>
      <c r="AT117" s="143" t="s">
        <v>135</v>
      </c>
      <c r="AU117" s="143" t="s">
        <v>86</v>
      </c>
      <c r="AY117" s="18" t="s">
        <v>133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84</v>
      </c>
      <c r="BK117" s="144">
        <f>ROUND(I117*H117,2)</f>
        <v>0</v>
      </c>
      <c r="BL117" s="18" t="s">
        <v>140</v>
      </c>
      <c r="BM117" s="143" t="s">
        <v>609</v>
      </c>
    </row>
    <row r="118" spans="2:65" s="1" customFormat="1" ht="24">
      <c r="B118" s="33"/>
      <c r="D118" s="145" t="s">
        <v>142</v>
      </c>
      <c r="F118" s="146" t="s">
        <v>610</v>
      </c>
      <c r="I118" s="147"/>
      <c r="L118" s="33"/>
      <c r="M118" s="148"/>
      <c r="T118" s="54"/>
      <c r="AT118" s="18" t="s">
        <v>142</v>
      </c>
      <c r="AU118" s="18" t="s">
        <v>86</v>
      </c>
    </row>
    <row r="119" spans="2:65" s="1" customFormat="1" ht="11">
      <c r="B119" s="33"/>
      <c r="D119" s="149" t="s">
        <v>144</v>
      </c>
      <c r="F119" s="150" t="s">
        <v>611</v>
      </c>
      <c r="I119" s="147"/>
      <c r="L119" s="33"/>
      <c r="M119" s="148"/>
      <c r="T119" s="54"/>
      <c r="AT119" s="18" t="s">
        <v>144</v>
      </c>
      <c r="AU119" s="18" t="s">
        <v>86</v>
      </c>
    </row>
    <row r="120" spans="2:65" s="1" customFormat="1" ht="24.25" customHeight="1">
      <c r="B120" s="33"/>
      <c r="C120" s="132" t="s">
        <v>206</v>
      </c>
      <c r="D120" s="132" t="s">
        <v>135</v>
      </c>
      <c r="E120" s="133" t="s">
        <v>612</v>
      </c>
      <c r="F120" s="134" t="s">
        <v>613</v>
      </c>
      <c r="G120" s="135" t="s">
        <v>292</v>
      </c>
      <c r="H120" s="136">
        <v>64</v>
      </c>
      <c r="I120" s="137"/>
      <c r="J120" s="138">
        <f>ROUND(I120*H120,2)</f>
        <v>0</v>
      </c>
      <c r="K120" s="134" t="s">
        <v>139</v>
      </c>
      <c r="L120" s="33"/>
      <c r="M120" s="139" t="s">
        <v>19</v>
      </c>
      <c r="N120" s="140" t="s">
        <v>48</v>
      </c>
      <c r="P120" s="141">
        <f>O120*H120</f>
        <v>0</v>
      </c>
      <c r="Q120" s="141">
        <v>3.3E-4</v>
      </c>
      <c r="R120" s="141">
        <f>Q120*H120</f>
        <v>2.112E-2</v>
      </c>
      <c r="S120" s="141">
        <v>0</v>
      </c>
      <c r="T120" s="142">
        <f>S120*H120</f>
        <v>0</v>
      </c>
      <c r="AR120" s="143" t="s">
        <v>140</v>
      </c>
      <c r="AT120" s="143" t="s">
        <v>135</v>
      </c>
      <c r="AU120" s="143" t="s">
        <v>86</v>
      </c>
      <c r="AY120" s="18" t="s">
        <v>133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84</v>
      </c>
      <c r="BK120" s="144">
        <f>ROUND(I120*H120,2)</f>
        <v>0</v>
      </c>
      <c r="BL120" s="18" t="s">
        <v>140</v>
      </c>
      <c r="BM120" s="143" t="s">
        <v>614</v>
      </c>
    </row>
    <row r="121" spans="2:65" s="1" customFormat="1" ht="24">
      <c r="B121" s="33"/>
      <c r="D121" s="145" t="s">
        <v>142</v>
      </c>
      <c r="F121" s="146" t="s">
        <v>615</v>
      </c>
      <c r="I121" s="147"/>
      <c r="L121" s="33"/>
      <c r="M121" s="148"/>
      <c r="T121" s="54"/>
      <c r="AT121" s="18" t="s">
        <v>142</v>
      </c>
      <c r="AU121" s="18" t="s">
        <v>86</v>
      </c>
    </row>
    <row r="122" spans="2:65" s="1" customFormat="1" ht="11">
      <c r="B122" s="33"/>
      <c r="D122" s="149" t="s">
        <v>144</v>
      </c>
      <c r="F122" s="150" t="s">
        <v>616</v>
      </c>
      <c r="I122" s="147"/>
      <c r="L122" s="33"/>
      <c r="M122" s="148"/>
      <c r="T122" s="54"/>
      <c r="AT122" s="18" t="s">
        <v>144</v>
      </c>
      <c r="AU122" s="18" t="s">
        <v>86</v>
      </c>
    </row>
    <row r="123" spans="2:65" s="12" customFormat="1" ht="12">
      <c r="B123" s="152"/>
      <c r="D123" s="145" t="s">
        <v>148</v>
      </c>
      <c r="E123" s="153" t="s">
        <v>19</v>
      </c>
      <c r="F123" s="154" t="s">
        <v>617</v>
      </c>
      <c r="H123" s="153" t="s">
        <v>19</v>
      </c>
      <c r="I123" s="155"/>
      <c r="L123" s="152"/>
      <c r="M123" s="156"/>
      <c r="T123" s="157"/>
      <c r="AT123" s="153" t="s">
        <v>148</v>
      </c>
      <c r="AU123" s="153" t="s">
        <v>86</v>
      </c>
      <c r="AV123" s="12" t="s">
        <v>84</v>
      </c>
      <c r="AW123" s="12" t="s">
        <v>36</v>
      </c>
      <c r="AX123" s="12" t="s">
        <v>77</v>
      </c>
      <c r="AY123" s="153" t="s">
        <v>133</v>
      </c>
    </row>
    <row r="124" spans="2:65" s="13" customFormat="1" ht="12">
      <c r="B124" s="158"/>
      <c r="D124" s="145" t="s">
        <v>148</v>
      </c>
      <c r="E124" s="159" t="s">
        <v>19</v>
      </c>
      <c r="F124" s="160" t="s">
        <v>618</v>
      </c>
      <c r="H124" s="161">
        <v>64</v>
      </c>
      <c r="I124" s="162"/>
      <c r="L124" s="158"/>
      <c r="M124" s="163"/>
      <c r="T124" s="164"/>
      <c r="AT124" s="159" t="s">
        <v>148</v>
      </c>
      <c r="AU124" s="159" t="s">
        <v>86</v>
      </c>
      <c r="AV124" s="13" t="s">
        <v>86</v>
      </c>
      <c r="AW124" s="13" t="s">
        <v>36</v>
      </c>
      <c r="AX124" s="13" t="s">
        <v>84</v>
      </c>
      <c r="AY124" s="159" t="s">
        <v>133</v>
      </c>
    </row>
    <row r="125" spans="2:65" s="1" customFormat="1" ht="24.25" customHeight="1">
      <c r="B125" s="33"/>
      <c r="C125" s="132" t="s">
        <v>222</v>
      </c>
      <c r="D125" s="132" t="s">
        <v>135</v>
      </c>
      <c r="E125" s="133" t="s">
        <v>619</v>
      </c>
      <c r="F125" s="134" t="s">
        <v>620</v>
      </c>
      <c r="G125" s="135" t="s">
        <v>292</v>
      </c>
      <c r="H125" s="136">
        <v>50</v>
      </c>
      <c r="I125" s="137"/>
      <c r="J125" s="138">
        <f>ROUND(I125*H125,2)</f>
        <v>0</v>
      </c>
      <c r="K125" s="134" t="s">
        <v>139</v>
      </c>
      <c r="L125" s="33"/>
      <c r="M125" s="139" t="s">
        <v>19</v>
      </c>
      <c r="N125" s="140" t="s">
        <v>48</v>
      </c>
      <c r="P125" s="141">
        <f>O125*H125</f>
        <v>0</v>
      </c>
      <c r="Q125" s="141">
        <v>3.8000000000000002E-4</v>
      </c>
      <c r="R125" s="141">
        <f>Q125*H125</f>
        <v>1.9E-2</v>
      </c>
      <c r="S125" s="141">
        <v>0</v>
      </c>
      <c r="T125" s="142">
        <f>S125*H125</f>
        <v>0</v>
      </c>
      <c r="AR125" s="143" t="s">
        <v>140</v>
      </c>
      <c r="AT125" s="143" t="s">
        <v>135</v>
      </c>
      <c r="AU125" s="143" t="s">
        <v>86</v>
      </c>
      <c r="AY125" s="18" t="s">
        <v>133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84</v>
      </c>
      <c r="BK125" s="144">
        <f>ROUND(I125*H125,2)</f>
        <v>0</v>
      </c>
      <c r="BL125" s="18" t="s">
        <v>140</v>
      </c>
      <c r="BM125" s="143" t="s">
        <v>621</v>
      </c>
    </row>
    <row r="126" spans="2:65" s="1" customFormat="1" ht="24">
      <c r="B126" s="33"/>
      <c r="D126" s="145" t="s">
        <v>142</v>
      </c>
      <c r="F126" s="146" t="s">
        <v>622</v>
      </c>
      <c r="I126" s="147"/>
      <c r="L126" s="33"/>
      <c r="M126" s="148"/>
      <c r="T126" s="54"/>
      <c r="AT126" s="18" t="s">
        <v>142</v>
      </c>
      <c r="AU126" s="18" t="s">
        <v>86</v>
      </c>
    </row>
    <row r="127" spans="2:65" s="1" customFormat="1" ht="11">
      <c r="B127" s="33"/>
      <c r="D127" s="149" t="s">
        <v>144</v>
      </c>
      <c r="F127" s="150" t="s">
        <v>623</v>
      </c>
      <c r="I127" s="147"/>
      <c r="L127" s="33"/>
      <c r="M127" s="148"/>
      <c r="T127" s="54"/>
      <c r="AT127" s="18" t="s">
        <v>144</v>
      </c>
      <c r="AU127" s="18" t="s">
        <v>86</v>
      </c>
    </row>
    <row r="128" spans="2:65" s="12" customFormat="1" ht="12">
      <c r="B128" s="152"/>
      <c r="D128" s="145" t="s">
        <v>148</v>
      </c>
      <c r="E128" s="153" t="s">
        <v>19</v>
      </c>
      <c r="F128" s="154" t="s">
        <v>624</v>
      </c>
      <c r="H128" s="153" t="s">
        <v>19</v>
      </c>
      <c r="I128" s="155"/>
      <c r="L128" s="152"/>
      <c r="M128" s="156"/>
      <c r="T128" s="157"/>
      <c r="AT128" s="153" t="s">
        <v>148</v>
      </c>
      <c r="AU128" s="153" t="s">
        <v>86</v>
      </c>
      <c r="AV128" s="12" t="s">
        <v>84</v>
      </c>
      <c r="AW128" s="12" t="s">
        <v>36</v>
      </c>
      <c r="AX128" s="12" t="s">
        <v>77</v>
      </c>
      <c r="AY128" s="153" t="s">
        <v>133</v>
      </c>
    </row>
    <row r="129" spans="2:65" s="13" customFormat="1" ht="12">
      <c r="B129" s="158"/>
      <c r="D129" s="145" t="s">
        <v>148</v>
      </c>
      <c r="E129" s="159" t="s">
        <v>19</v>
      </c>
      <c r="F129" s="160" t="s">
        <v>625</v>
      </c>
      <c r="H129" s="161">
        <v>50</v>
      </c>
      <c r="I129" s="162"/>
      <c r="L129" s="158"/>
      <c r="M129" s="163"/>
      <c r="T129" s="164"/>
      <c r="AT129" s="159" t="s">
        <v>148</v>
      </c>
      <c r="AU129" s="159" t="s">
        <v>86</v>
      </c>
      <c r="AV129" s="13" t="s">
        <v>86</v>
      </c>
      <c r="AW129" s="13" t="s">
        <v>36</v>
      </c>
      <c r="AX129" s="13" t="s">
        <v>84</v>
      </c>
      <c r="AY129" s="159" t="s">
        <v>133</v>
      </c>
    </row>
    <row r="130" spans="2:65" s="1" customFormat="1" ht="24.25" customHeight="1">
      <c r="B130" s="33"/>
      <c r="C130" s="132" t="s">
        <v>8</v>
      </c>
      <c r="D130" s="132" t="s">
        <v>135</v>
      </c>
      <c r="E130" s="133" t="s">
        <v>626</v>
      </c>
      <c r="F130" s="134" t="s">
        <v>627</v>
      </c>
      <c r="G130" s="135" t="s">
        <v>138</v>
      </c>
      <c r="H130" s="136">
        <v>12</v>
      </c>
      <c r="I130" s="137"/>
      <c r="J130" s="138">
        <f>ROUND(I130*H130,2)</f>
        <v>0</v>
      </c>
      <c r="K130" s="134" t="s">
        <v>139</v>
      </c>
      <c r="L130" s="33"/>
      <c r="M130" s="139" t="s">
        <v>19</v>
      </c>
      <c r="N130" s="140" t="s">
        <v>48</v>
      </c>
      <c r="P130" s="141">
        <f>O130*H130</f>
        <v>0</v>
      </c>
      <c r="Q130" s="141">
        <v>2.5999999999999999E-3</v>
      </c>
      <c r="R130" s="141">
        <f>Q130*H130</f>
        <v>3.1199999999999999E-2</v>
      </c>
      <c r="S130" s="141">
        <v>0</v>
      </c>
      <c r="T130" s="142">
        <f>S130*H130</f>
        <v>0</v>
      </c>
      <c r="AR130" s="143" t="s">
        <v>140</v>
      </c>
      <c r="AT130" s="143" t="s">
        <v>135</v>
      </c>
      <c r="AU130" s="143" t="s">
        <v>86</v>
      </c>
      <c r="AY130" s="18" t="s">
        <v>133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84</v>
      </c>
      <c r="BK130" s="144">
        <f>ROUND(I130*H130,2)</f>
        <v>0</v>
      </c>
      <c r="BL130" s="18" t="s">
        <v>140</v>
      </c>
      <c r="BM130" s="143" t="s">
        <v>628</v>
      </c>
    </row>
    <row r="131" spans="2:65" s="1" customFormat="1" ht="24">
      <c r="B131" s="33"/>
      <c r="D131" s="145" t="s">
        <v>142</v>
      </c>
      <c r="F131" s="146" t="s">
        <v>629</v>
      </c>
      <c r="I131" s="147"/>
      <c r="L131" s="33"/>
      <c r="M131" s="148"/>
      <c r="T131" s="54"/>
      <c r="AT131" s="18" t="s">
        <v>142</v>
      </c>
      <c r="AU131" s="18" t="s">
        <v>86</v>
      </c>
    </row>
    <row r="132" spans="2:65" s="1" customFormat="1" ht="11">
      <c r="B132" s="33"/>
      <c r="D132" s="149" t="s">
        <v>144</v>
      </c>
      <c r="F132" s="150" t="s">
        <v>630</v>
      </c>
      <c r="I132" s="147"/>
      <c r="L132" s="33"/>
      <c r="M132" s="148"/>
      <c r="T132" s="54"/>
      <c r="AT132" s="18" t="s">
        <v>144</v>
      </c>
      <c r="AU132" s="18" t="s">
        <v>86</v>
      </c>
    </row>
    <row r="133" spans="2:65" s="12" customFormat="1" ht="12">
      <c r="B133" s="152"/>
      <c r="D133" s="145" t="s">
        <v>148</v>
      </c>
      <c r="E133" s="153" t="s">
        <v>19</v>
      </c>
      <c r="F133" s="154" t="s">
        <v>631</v>
      </c>
      <c r="H133" s="153" t="s">
        <v>19</v>
      </c>
      <c r="I133" s="155"/>
      <c r="L133" s="152"/>
      <c r="M133" s="156"/>
      <c r="T133" s="157"/>
      <c r="AT133" s="153" t="s">
        <v>148</v>
      </c>
      <c r="AU133" s="153" t="s">
        <v>86</v>
      </c>
      <c r="AV133" s="12" t="s">
        <v>84</v>
      </c>
      <c r="AW133" s="12" t="s">
        <v>36</v>
      </c>
      <c r="AX133" s="12" t="s">
        <v>77</v>
      </c>
      <c r="AY133" s="153" t="s">
        <v>133</v>
      </c>
    </row>
    <row r="134" spans="2:65" s="13" customFormat="1" ht="12">
      <c r="B134" s="158"/>
      <c r="D134" s="145" t="s">
        <v>148</v>
      </c>
      <c r="E134" s="159" t="s">
        <v>19</v>
      </c>
      <c r="F134" s="160" t="s">
        <v>632</v>
      </c>
      <c r="H134" s="161">
        <v>12</v>
      </c>
      <c r="I134" s="162"/>
      <c r="L134" s="158"/>
      <c r="M134" s="163"/>
      <c r="T134" s="164"/>
      <c r="AT134" s="159" t="s">
        <v>148</v>
      </c>
      <c r="AU134" s="159" t="s">
        <v>86</v>
      </c>
      <c r="AV134" s="13" t="s">
        <v>86</v>
      </c>
      <c r="AW134" s="13" t="s">
        <v>36</v>
      </c>
      <c r="AX134" s="13" t="s">
        <v>84</v>
      </c>
      <c r="AY134" s="159" t="s">
        <v>133</v>
      </c>
    </row>
    <row r="135" spans="2:65" s="1" customFormat="1" ht="24.25" customHeight="1">
      <c r="B135" s="33"/>
      <c r="C135" s="132" t="s">
        <v>237</v>
      </c>
      <c r="D135" s="132" t="s">
        <v>135</v>
      </c>
      <c r="E135" s="133" t="s">
        <v>633</v>
      </c>
      <c r="F135" s="134" t="s">
        <v>634</v>
      </c>
      <c r="G135" s="135" t="s">
        <v>292</v>
      </c>
      <c r="H135" s="136">
        <v>4</v>
      </c>
      <c r="I135" s="137"/>
      <c r="J135" s="138">
        <f>ROUND(I135*H135,2)</f>
        <v>0</v>
      </c>
      <c r="K135" s="134" t="s">
        <v>139</v>
      </c>
      <c r="L135" s="33"/>
      <c r="M135" s="139" t="s">
        <v>19</v>
      </c>
      <c r="N135" s="140" t="s">
        <v>48</v>
      </c>
      <c r="P135" s="141">
        <f>O135*H135</f>
        <v>0</v>
      </c>
      <c r="Q135" s="141">
        <v>9.0000000000000006E-5</v>
      </c>
      <c r="R135" s="141">
        <f>Q135*H135</f>
        <v>3.6000000000000002E-4</v>
      </c>
      <c r="S135" s="141">
        <v>4.2000000000000003E-2</v>
      </c>
      <c r="T135" s="142">
        <f>S135*H135</f>
        <v>0.16800000000000001</v>
      </c>
      <c r="AR135" s="143" t="s">
        <v>140</v>
      </c>
      <c r="AT135" s="143" t="s">
        <v>135</v>
      </c>
      <c r="AU135" s="143" t="s">
        <v>86</v>
      </c>
      <c r="AY135" s="18" t="s">
        <v>133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84</v>
      </c>
      <c r="BK135" s="144">
        <f>ROUND(I135*H135,2)</f>
        <v>0</v>
      </c>
      <c r="BL135" s="18" t="s">
        <v>140</v>
      </c>
      <c r="BM135" s="143" t="s">
        <v>635</v>
      </c>
    </row>
    <row r="136" spans="2:65" s="1" customFormat="1" ht="72">
      <c r="B136" s="33"/>
      <c r="D136" s="145" t="s">
        <v>142</v>
      </c>
      <c r="F136" s="146" t="s">
        <v>636</v>
      </c>
      <c r="I136" s="147"/>
      <c r="L136" s="33"/>
      <c r="M136" s="148"/>
      <c r="T136" s="54"/>
      <c r="AT136" s="18" t="s">
        <v>142</v>
      </c>
      <c r="AU136" s="18" t="s">
        <v>86</v>
      </c>
    </row>
    <row r="137" spans="2:65" s="1" customFormat="1" ht="11">
      <c r="B137" s="33"/>
      <c r="D137" s="149" t="s">
        <v>144</v>
      </c>
      <c r="F137" s="150" t="s">
        <v>637</v>
      </c>
      <c r="I137" s="147"/>
      <c r="L137" s="33"/>
      <c r="M137" s="148"/>
      <c r="T137" s="54"/>
      <c r="AT137" s="18" t="s">
        <v>144</v>
      </c>
      <c r="AU137" s="18" t="s">
        <v>86</v>
      </c>
    </row>
    <row r="138" spans="2:65" s="12" customFormat="1" ht="12">
      <c r="B138" s="152"/>
      <c r="D138" s="145" t="s">
        <v>148</v>
      </c>
      <c r="E138" s="153" t="s">
        <v>19</v>
      </c>
      <c r="F138" s="154" t="s">
        <v>638</v>
      </c>
      <c r="H138" s="153" t="s">
        <v>19</v>
      </c>
      <c r="I138" s="155"/>
      <c r="L138" s="152"/>
      <c r="M138" s="156"/>
      <c r="T138" s="157"/>
      <c r="AT138" s="153" t="s">
        <v>148</v>
      </c>
      <c r="AU138" s="153" t="s">
        <v>86</v>
      </c>
      <c r="AV138" s="12" t="s">
        <v>84</v>
      </c>
      <c r="AW138" s="12" t="s">
        <v>36</v>
      </c>
      <c r="AX138" s="12" t="s">
        <v>77</v>
      </c>
      <c r="AY138" s="153" t="s">
        <v>133</v>
      </c>
    </row>
    <row r="139" spans="2:65" s="13" customFormat="1" ht="12">
      <c r="B139" s="158"/>
      <c r="D139" s="145" t="s">
        <v>148</v>
      </c>
      <c r="E139" s="159" t="s">
        <v>19</v>
      </c>
      <c r="F139" s="160" t="s">
        <v>140</v>
      </c>
      <c r="H139" s="161">
        <v>4</v>
      </c>
      <c r="I139" s="162"/>
      <c r="L139" s="158"/>
      <c r="M139" s="163"/>
      <c r="T139" s="164"/>
      <c r="AT139" s="159" t="s">
        <v>148</v>
      </c>
      <c r="AU139" s="159" t="s">
        <v>86</v>
      </c>
      <c r="AV139" s="13" t="s">
        <v>86</v>
      </c>
      <c r="AW139" s="13" t="s">
        <v>36</v>
      </c>
      <c r="AX139" s="13" t="s">
        <v>84</v>
      </c>
      <c r="AY139" s="159" t="s">
        <v>133</v>
      </c>
    </row>
    <row r="140" spans="2:65" s="1" customFormat="1" ht="24.25" customHeight="1">
      <c r="B140" s="33"/>
      <c r="C140" s="132" t="s">
        <v>243</v>
      </c>
      <c r="D140" s="132" t="s">
        <v>135</v>
      </c>
      <c r="E140" s="133" t="s">
        <v>639</v>
      </c>
      <c r="F140" s="134" t="s">
        <v>640</v>
      </c>
      <c r="G140" s="135" t="s">
        <v>549</v>
      </c>
      <c r="H140" s="136">
        <v>1</v>
      </c>
      <c r="I140" s="137"/>
      <c r="J140" s="138">
        <f>ROUND(I140*H140,2)</f>
        <v>0</v>
      </c>
      <c r="K140" s="134" t="s">
        <v>139</v>
      </c>
      <c r="L140" s="33"/>
      <c r="M140" s="139" t="s">
        <v>19</v>
      </c>
      <c r="N140" s="140" t="s">
        <v>48</v>
      </c>
      <c r="P140" s="141">
        <f>O140*H140</f>
        <v>0</v>
      </c>
      <c r="Q140" s="141">
        <v>0</v>
      </c>
      <c r="R140" s="141">
        <f>Q140*H140</f>
        <v>0</v>
      </c>
      <c r="S140" s="141">
        <v>8.2000000000000003E-2</v>
      </c>
      <c r="T140" s="142">
        <f>S140*H140</f>
        <v>8.2000000000000003E-2</v>
      </c>
      <c r="AR140" s="143" t="s">
        <v>140</v>
      </c>
      <c r="AT140" s="143" t="s">
        <v>135</v>
      </c>
      <c r="AU140" s="143" t="s">
        <v>86</v>
      </c>
      <c r="AY140" s="18" t="s">
        <v>133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84</v>
      </c>
      <c r="BK140" s="144">
        <f>ROUND(I140*H140,2)</f>
        <v>0</v>
      </c>
      <c r="BL140" s="18" t="s">
        <v>140</v>
      </c>
      <c r="BM140" s="143" t="s">
        <v>641</v>
      </c>
    </row>
    <row r="141" spans="2:65" s="1" customFormat="1" ht="48">
      <c r="B141" s="33"/>
      <c r="D141" s="145" t="s">
        <v>142</v>
      </c>
      <c r="F141" s="146" t="s">
        <v>642</v>
      </c>
      <c r="I141" s="147"/>
      <c r="L141" s="33"/>
      <c r="M141" s="148"/>
      <c r="T141" s="54"/>
      <c r="AT141" s="18" t="s">
        <v>142</v>
      </c>
      <c r="AU141" s="18" t="s">
        <v>86</v>
      </c>
    </row>
    <row r="142" spans="2:65" s="1" customFormat="1" ht="11">
      <c r="B142" s="33"/>
      <c r="D142" s="149" t="s">
        <v>144</v>
      </c>
      <c r="F142" s="150" t="s">
        <v>643</v>
      </c>
      <c r="I142" s="147"/>
      <c r="L142" s="33"/>
      <c r="M142" s="148"/>
      <c r="T142" s="54"/>
      <c r="AT142" s="18" t="s">
        <v>144</v>
      </c>
      <c r="AU142" s="18" t="s">
        <v>86</v>
      </c>
    </row>
    <row r="143" spans="2:65" s="1" customFormat="1" ht="24.25" customHeight="1">
      <c r="B143" s="33"/>
      <c r="C143" s="132" t="s">
        <v>250</v>
      </c>
      <c r="D143" s="132" t="s">
        <v>135</v>
      </c>
      <c r="E143" s="133" t="s">
        <v>644</v>
      </c>
      <c r="F143" s="134" t="s">
        <v>645</v>
      </c>
      <c r="G143" s="135" t="s">
        <v>292</v>
      </c>
      <c r="H143" s="136">
        <v>50</v>
      </c>
      <c r="I143" s="137"/>
      <c r="J143" s="138">
        <f>ROUND(I143*H143,2)</f>
        <v>0</v>
      </c>
      <c r="K143" s="134" t="s">
        <v>139</v>
      </c>
      <c r="L143" s="33"/>
      <c r="M143" s="139" t="s">
        <v>19</v>
      </c>
      <c r="N143" s="140" t="s">
        <v>48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140</v>
      </c>
      <c r="AT143" s="143" t="s">
        <v>135</v>
      </c>
      <c r="AU143" s="143" t="s">
        <v>86</v>
      </c>
      <c r="AY143" s="18" t="s">
        <v>133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84</v>
      </c>
      <c r="BK143" s="144">
        <f>ROUND(I143*H143,2)</f>
        <v>0</v>
      </c>
      <c r="BL143" s="18" t="s">
        <v>140</v>
      </c>
      <c r="BM143" s="143" t="s">
        <v>646</v>
      </c>
    </row>
    <row r="144" spans="2:65" s="1" customFormat="1" ht="24">
      <c r="B144" s="33"/>
      <c r="D144" s="145" t="s">
        <v>142</v>
      </c>
      <c r="F144" s="146" t="s">
        <v>647</v>
      </c>
      <c r="I144" s="147"/>
      <c r="L144" s="33"/>
      <c r="M144" s="148"/>
      <c r="T144" s="54"/>
      <c r="AT144" s="18" t="s">
        <v>142</v>
      </c>
      <c r="AU144" s="18" t="s">
        <v>86</v>
      </c>
    </row>
    <row r="145" spans="2:65" s="1" customFormat="1" ht="11">
      <c r="B145" s="33"/>
      <c r="D145" s="149" t="s">
        <v>144</v>
      </c>
      <c r="F145" s="150" t="s">
        <v>648</v>
      </c>
      <c r="I145" s="147"/>
      <c r="L145" s="33"/>
      <c r="M145" s="148"/>
      <c r="T145" s="54"/>
      <c r="AT145" s="18" t="s">
        <v>144</v>
      </c>
      <c r="AU145" s="18" t="s">
        <v>86</v>
      </c>
    </row>
    <row r="146" spans="2:65" s="12" customFormat="1" ht="12">
      <c r="B146" s="152"/>
      <c r="D146" s="145" t="s">
        <v>148</v>
      </c>
      <c r="E146" s="153" t="s">
        <v>19</v>
      </c>
      <c r="F146" s="154" t="s">
        <v>649</v>
      </c>
      <c r="H146" s="153" t="s">
        <v>19</v>
      </c>
      <c r="I146" s="155"/>
      <c r="L146" s="152"/>
      <c r="M146" s="156"/>
      <c r="T146" s="157"/>
      <c r="AT146" s="153" t="s">
        <v>148</v>
      </c>
      <c r="AU146" s="153" t="s">
        <v>86</v>
      </c>
      <c r="AV146" s="12" t="s">
        <v>84</v>
      </c>
      <c r="AW146" s="12" t="s">
        <v>36</v>
      </c>
      <c r="AX146" s="12" t="s">
        <v>77</v>
      </c>
      <c r="AY146" s="153" t="s">
        <v>133</v>
      </c>
    </row>
    <row r="147" spans="2:65" s="13" customFormat="1" ht="12">
      <c r="B147" s="158"/>
      <c r="D147" s="145" t="s">
        <v>148</v>
      </c>
      <c r="E147" s="159" t="s">
        <v>19</v>
      </c>
      <c r="F147" s="160" t="s">
        <v>625</v>
      </c>
      <c r="H147" s="161">
        <v>50</v>
      </c>
      <c r="I147" s="162"/>
      <c r="L147" s="158"/>
      <c r="M147" s="163"/>
      <c r="T147" s="164"/>
      <c r="AT147" s="159" t="s">
        <v>148</v>
      </c>
      <c r="AU147" s="159" t="s">
        <v>86</v>
      </c>
      <c r="AV147" s="13" t="s">
        <v>86</v>
      </c>
      <c r="AW147" s="13" t="s">
        <v>36</v>
      </c>
      <c r="AX147" s="13" t="s">
        <v>84</v>
      </c>
      <c r="AY147" s="159" t="s">
        <v>133</v>
      </c>
    </row>
    <row r="148" spans="2:65" s="11" customFormat="1" ht="22.75" customHeight="1">
      <c r="B148" s="120"/>
      <c r="D148" s="121" t="s">
        <v>76</v>
      </c>
      <c r="E148" s="130" t="s">
        <v>369</v>
      </c>
      <c r="F148" s="130" t="s">
        <v>370</v>
      </c>
      <c r="I148" s="123"/>
      <c r="J148" s="131">
        <f>BK148</f>
        <v>0</v>
      </c>
      <c r="L148" s="120"/>
      <c r="M148" s="125"/>
      <c r="P148" s="126">
        <f>SUM(P149:P161)</f>
        <v>0</v>
      </c>
      <c r="R148" s="126">
        <f>SUM(R149:R161)</f>
        <v>0</v>
      </c>
      <c r="T148" s="127">
        <f>SUM(T149:T161)</f>
        <v>0</v>
      </c>
      <c r="AR148" s="121" t="s">
        <v>84</v>
      </c>
      <c r="AT148" s="128" t="s">
        <v>76</v>
      </c>
      <c r="AU148" s="128" t="s">
        <v>84</v>
      </c>
      <c r="AY148" s="121" t="s">
        <v>133</v>
      </c>
      <c r="BK148" s="129">
        <f>SUM(BK149:BK161)</f>
        <v>0</v>
      </c>
    </row>
    <row r="149" spans="2:65" s="1" customFormat="1" ht="33" customHeight="1">
      <c r="B149" s="33"/>
      <c r="C149" s="132" t="s">
        <v>256</v>
      </c>
      <c r="D149" s="132" t="s">
        <v>135</v>
      </c>
      <c r="E149" s="133" t="s">
        <v>476</v>
      </c>
      <c r="F149" s="134" t="s">
        <v>477</v>
      </c>
      <c r="G149" s="135" t="s">
        <v>187</v>
      </c>
      <c r="H149" s="136">
        <v>0.25</v>
      </c>
      <c r="I149" s="137"/>
      <c r="J149" s="138">
        <f>ROUND(I149*H149,2)</f>
        <v>0</v>
      </c>
      <c r="K149" s="134" t="s">
        <v>139</v>
      </c>
      <c r="L149" s="33"/>
      <c r="M149" s="139" t="s">
        <v>19</v>
      </c>
      <c r="N149" s="140" t="s">
        <v>48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140</v>
      </c>
      <c r="AT149" s="143" t="s">
        <v>135</v>
      </c>
      <c r="AU149" s="143" t="s">
        <v>86</v>
      </c>
      <c r="AY149" s="18" t="s">
        <v>133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84</v>
      </c>
      <c r="BK149" s="144">
        <f>ROUND(I149*H149,2)</f>
        <v>0</v>
      </c>
      <c r="BL149" s="18" t="s">
        <v>140</v>
      </c>
      <c r="BM149" s="143" t="s">
        <v>650</v>
      </c>
    </row>
    <row r="150" spans="2:65" s="1" customFormat="1" ht="36">
      <c r="B150" s="33"/>
      <c r="D150" s="145" t="s">
        <v>142</v>
      </c>
      <c r="F150" s="146" t="s">
        <v>479</v>
      </c>
      <c r="I150" s="147"/>
      <c r="L150" s="33"/>
      <c r="M150" s="148"/>
      <c r="T150" s="54"/>
      <c r="AT150" s="18" t="s">
        <v>142</v>
      </c>
      <c r="AU150" s="18" t="s">
        <v>86</v>
      </c>
    </row>
    <row r="151" spans="2:65" s="1" customFormat="1" ht="11">
      <c r="B151" s="33"/>
      <c r="D151" s="149" t="s">
        <v>144</v>
      </c>
      <c r="F151" s="150" t="s">
        <v>480</v>
      </c>
      <c r="I151" s="147"/>
      <c r="L151" s="33"/>
      <c r="M151" s="148"/>
      <c r="T151" s="54"/>
      <c r="AT151" s="18" t="s">
        <v>144</v>
      </c>
      <c r="AU151" s="18" t="s">
        <v>86</v>
      </c>
    </row>
    <row r="152" spans="2:65" s="1" customFormat="1" ht="21.75" customHeight="1">
      <c r="B152" s="33"/>
      <c r="C152" s="132" t="s">
        <v>262</v>
      </c>
      <c r="D152" s="132" t="s">
        <v>135</v>
      </c>
      <c r="E152" s="133" t="s">
        <v>372</v>
      </c>
      <c r="F152" s="134" t="s">
        <v>373</v>
      </c>
      <c r="G152" s="135" t="s">
        <v>187</v>
      </c>
      <c r="H152" s="136">
        <v>0.25</v>
      </c>
      <c r="I152" s="137"/>
      <c r="J152" s="138">
        <f>ROUND(I152*H152,2)</f>
        <v>0</v>
      </c>
      <c r="K152" s="134" t="s">
        <v>139</v>
      </c>
      <c r="L152" s="33"/>
      <c r="M152" s="139" t="s">
        <v>19</v>
      </c>
      <c r="N152" s="140" t="s">
        <v>48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140</v>
      </c>
      <c r="AT152" s="143" t="s">
        <v>135</v>
      </c>
      <c r="AU152" s="143" t="s">
        <v>86</v>
      </c>
      <c r="AY152" s="18" t="s">
        <v>133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84</v>
      </c>
      <c r="BK152" s="144">
        <f>ROUND(I152*H152,2)</f>
        <v>0</v>
      </c>
      <c r="BL152" s="18" t="s">
        <v>140</v>
      </c>
      <c r="BM152" s="143" t="s">
        <v>651</v>
      </c>
    </row>
    <row r="153" spans="2:65" s="1" customFormat="1" ht="36">
      <c r="B153" s="33"/>
      <c r="D153" s="145" t="s">
        <v>142</v>
      </c>
      <c r="F153" s="146" t="s">
        <v>375</v>
      </c>
      <c r="I153" s="147"/>
      <c r="L153" s="33"/>
      <c r="M153" s="148"/>
      <c r="T153" s="54"/>
      <c r="AT153" s="18" t="s">
        <v>142</v>
      </c>
      <c r="AU153" s="18" t="s">
        <v>86</v>
      </c>
    </row>
    <row r="154" spans="2:65" s="1" customFormat="1" ht="11">
      <c r="B154" s="33"/>
      <c r="D154" s="149" t="s">
        <v>144</v>
      </c>
      <c r="F154" s="150" t="s">
        <v>376</v>
      </c>
      <c r="I154" s="147"/>
      <c r="L154" s="33"/>
      <c r="M154" s="148"/>
      <c r="T154" s="54"/>
      <c r="AT154" s="18" t="s">
        <v>144</v>
      </c>
      <c r="AU154" s="18" t="s">
        <v>86</v>
      </c>
    </row>
    <row r="155" spans="2:65" s="1" customFormat="1" ht="24.25" customHeight="1">
      <c r="B155" s="33"/>
      <c r="C155" s="132" t="s">
        <v>267</v>
      </c>
      <c r="D155" s="132" t="s">
        <v>135</v>
      </c>
      <c r="E155" s="133" t="s">
        <v>378</v>
      </c>
      <c r="F155" s="134" t="s">
        <v>379</v>
      </c>
      <c r="G155" s="135" t="s">
        <v>187</v>
      </c>
      <c r="H155" s="136">
        <v>3.5</v>
      </c>
      <c r="I155" s="137"/>
      <c r="J155" s="138">
        <f>ROUND(I155*H155,2)</f>
        <v>0</v>
      </c>
      <c r="K155" s="134" t="s">
        <v>139</v>
      </c>
      <c r="L155" s="33"/>
      <c r="M155" s="139" t="s">
        <v>19</v>
      </c>
      <c r="N155" s="140" t="s">
        <v>48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140</v>
      </c>
      <c r="AT155" s="143" t="s">
        <v>135</v>
      </c>
      <c r="AU155" s="143" t="s">
        <v>86</v>
      </c>
      <c r="AY155" s="18" t="s">
        <v>133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8" t="s">
        <v>84</v>
      </c>
      <c r="BK155" s="144">
        <f>ROUND(I155*H155,2)</f>
        <v>0</v>
      </c>
      <c r="BL155" s="18" t="s">
        <v>140</v>
      </c>
      <c r="BM155" s="143" t="s">
        <v>652</v>
      </c>
    </row>
    <row r="156" spans="2:65" s="1" customFormat="1" ht="36">
      <c r="B156" s="33"/>
      <c r="D156" s="145" t="s">
        <v>142</v>
      </c>
      <c r="F156" s="146" t="s">
        <v>381</v>
      </c>
      <c r="I156" s="147"/>
      <c r="L156" s="33"/>
      <c r="M156" s="148"/>
      <c r="T156" s="54"/>
      <c r="AT156" s="18" t="s">
        <v>142</v>
      </c>
      <c r="AU156" s="18" t="s">
        <v>86</v>
      </c>
    </row>
    <row r="157" spans="2:65" s="1" customFormat="1" ht="11">
      <c r="B157" s="33"/>
      <c r="D157" s="149" t="s">
        <v>144</v>
      </c>
      <c r="F157" s="150" t="s">
        <v>382</v>
      </c>
      <c r="I157" s="147"/>
      <c r="L157" s="33"/>
      <c r="M157" s="148"/>
      <c r="T157" s="54"/>
      <c r="AT157" s="18" t="s">
        <v>144</v>
      </c>
      <c r="AU157" s="18" t="s">
        <v>86</v>
      </c>
    </row>
    <row r="158" spans="2:65" s="13" customFormat="1" ht="12">
      <c r="B158" s="158"/>
      <c r="D158" s="145" t="s">
        <v>148</v>
      </c>
      <c r="F158" s="160" t="s">
        <v>653</v>
      </c>
      <c r="H158" s="161">
        <v>3.5</v>
      </c>
      <c r="I158" s="162"/>
      <c r="L158" s="158"/>
      <c r="M158" s="163"/>
      <c r="T158" s="164"/>
      <c r="AT158" s="159" t="s">
        <v>148</v>
      </c>
      <c r="AU158" s="159" t="s">
        <v>86</v>
      </c>
      <c r="AV158" s="13" t="s">
        <v>86</v>
      </c>
      <c r="AW158" s="13" t="s">
        <v>4</v>
      </c>
      <c r="AX158" s="13" t="s">
        <v>84</v>
      </c>
      <c r="AY158" s="159" t="s">
        <v>133</v>
      </c>
    </row>
    <row r="159" spans="2:65" s="1" customFormat="1" ht="24.25" customHeight="1">
      <c r="B159" s="33"/>
      <c r="C159" s="132" t="s">
        <v>272</v>
      </c>
      <c r="D159" s="132" t="s">
        <v>135</v>
      </c>
      <c r="E159" s="133" t="s">
        <v>387</v>
      </c>
      <c r="F159" s="134" t="s">
        <v>388</v>
      </c>
      <c r="G159" s="135" t="s">
        <v>187</v>
      </c>
      <c r="H159" s="136">
        <v>0.25</v>
      </c>
      <c r="I159" s="137"/>
      <c r="J159" s="138">
        <f>ROUND(I159*H159,2)</f>
        <v>0</v>
      </c>
      <c r="K159" s="134" t="s">
        <v>139</v>
      </c>
      <c r="L159" s="33"/>
      <c r="M159" s="139" t="s">
        <v>19</v>
      </c>
      <c r="N159" s="140" t="s">
        <v>48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140</v>
      </c>
      <c r="AT159" s="143" t="s">
        <v>135</v>
      </c>
      <c r="AU159" s="143" t="s">
        <v>86</v>
      </c>
      <c r="AY159" s="18" t="s">
        <v>133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84</v>
      </c>
      <c r="BK159" s="144">
        <f>ROUND(I159*H159,2)</f>
        <v>0</v>
      </c>
      <c r="BL159" s="18" t="s">
        <v>140</v>
      </c>
      <c r="BM159" s="143" t="s">
        <v>654</v>
      </c>
    </row>
    <row r="160" spans="2:65" s="1" customFormat="1" ht="24">
      <c r="B160" s="33"/>
      <c r="D160" s="145" t="s">
        <v>142</v>
      </c>
      <c r="F160" s="146" t="s">
        <v>390</v>
      </c>
      <c r="I160" s="147"/>
      <c r="L160" s="33"/>
      <c r="M160" s="148"/>
      <c r="T160" s="54"/>
      <c r="AT160" s="18" t="s">
        <v>142</v>
      </c>
      <c r="AU160" s="18" t="s">
        <v>86</v>
      </c>
    </row>
    <row r="161" spans="2:65" s="1" customFormat="1" ht="11">
      <c r="B161" s="33"/>
      <c r="D161" s="149" t="s">
        <v>144</v>
      </c>
      <c r="F161" s="150" t="s">
        <v>391</v>
      </c>
      <c r="I161" s="147"/>
      <c r="L161" s="33"/>
      <c r="M161" s="148"/>
      <c r="T161" s="54"/>
      <c r="AT161" s="18" t="s">
        <v>144</v>
      </c>
      <c r="AU161" s="18" t="s">
        <v>86</v>
      </c>
    </row>
    <row r="162" spans="2:65" s="11" customFormat="1" ht="22.75" customHeight="1">
      <c r="B162" s="120"/>
      <c r="D162" s="121" t="s">
        <v>76</v>
      </c>
      <c r="E162" s="130" t="s">
        <v>398</v>
      </c>
      <c r="F162" s="130" t="s">
        <v>399</v>
      </c>
      <c r="I162" s="123"/>
      <c r="J162" s="131">
        <f>BK162</f>
        <v>0</v>
      </c>
      <c r="L162" s="120"/>
      <c r="M162" s="125"/>
      <c r="P162" s="126">
        <f>SUM(P163:P165)</f>
        <v>0</v>
      </c>
      <c r="R162" s="126">
        <f>SUM(R163:R165)</f>
        <v>0</v>
      </c>
      <c r="T162" s="127">
        <f>SUM(T163:T165)</f>
        <v>0</v>
      </c>
      <c r="AR162" s="121" t="s">
        <v>84</v>
      </c>
      <c r="AT162" s="128" t="s">
        <v>76</v>
      </c>
      <c r="AU162" s="128" t="s">
        <v>84</v>
      </c>
      <c r="AY162" s="121" t="s">
        <v>133</v>
      </c>
      <c r="BK162" s="129">
        <f>SUM(BK163:BK165)</f>
        <v>0</v>
      </c>
    </row>
    <row r="163" spans="2:65" s="1" customFormat="1" ht="33" customHeight="1">
      <c r="B163" s="33"/>
      <c r="C163" s="132" t="s">
        <v>278</v>
      </c>
      <c r="D163" s="132" t="s">
        <v>135</v>
      </c>
      <c r="E163" s="133" t="s">
        <v>655</v>
      </c>
      <c r="F163" s="134" t="s">
        <v>656</v>
      </c>
      <c r="G163" s="135" t="s">
        <v>187</v>
      </c>
      <c r="H163" s="136">
        <v>0.22600000000000001</v>
      </c>
      <c r="I163" s="137"/>
      <c r="J163" s="138">
        <f>ROUND(I163*H163,2)</f>
        <v>0</v>
      </c>
      <c r="K163" s="134" t="s">
        <v>139</v>
      </c>
      <c r="L163" s="33"/>
      <c r="M163" s="139" t="s">
        <v>19</v>
      </c>
      <c r="N163" s="140" t="s">
        <v>48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140</v>
      </c>
      <c r="AT163" s="143" t="s">
        <v>135</v>
      </c>
      <c r="AU163" s="143" t="s">
        <v>86</v>
      </c>
      <c r="AY163" s="18" t="s">
        <v>133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84</v>
      </c>
      <c r="BK163" s="144">
        <f>ROUND(I163*H163,2)</f>
        <v>0</v>
      </c>
      <c r="BL163" s="18" t="s">
        <v>140</v>
      </c>
      <c r="BM163" s="143" t="s">
        <v>657</v>
      </c>
    </row>
    <row r="164" spans="2:65" s="1" customFormat="1" ht="36">
      <c r="B164" s="33"/>
      <c r="D164" s="145" t="s">
        <v>142</v>
      </c>
      <c r="F164" s="146" t="s">
        <v>658</v>
      </c>
      <c r="I164" s="147"/>
      <c r="L164" s="33"/>
      <c r="M164" s="148"/>
      <c r="T164" s="54"/>
      <c r="AT164" s="18" t="s">
        <v>142</v>
      </c>
      <c r="AU164" s="18" t="s">
        <v>86</v>
      </c>
    </row>
    <row r="165" spans="2:65" s="1" customFormat="1" ht="11">
      <c r="B165" s="33"/>
      <c r="D165" s="149" t="s">
        <v>144</v>
      </c>
      <c r="F165" s="150" t="s">
        <v>659</v>
      </c>
      <c r="I165" s="147"/>
      <c r="L165" s="33"/>
      <c r="M165" s="189"/>
      <c r="N165" s="190"/>
      <c r="O165" s="190"/>
      <c r="P165" s="190"/>
      <c r="Q165" s="190"/>
      <c r="R165" s="190"/>
      <c r="S165" s="190"/>
      <c r="T165" s="191"/>
      <c r="AT165" s="18" t="s">
        <v>144</v>
      </c>
      <c r="AU165" s="18" t="s">
        <v>86</v>
      </c>
    </row>
    <row r="166" spans="2:65" s="1" customFormat="1" ht="7" customHeight="1"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33"/>
    </row>
  </sheetData>
  <sheetProtection algorithmName="SHA-512" hashValue="OE2Fzw3qo2j0guV81BQIUgCHF4Di/0F31tkCNTGVHAxUiKHsUi9WJg30DkJeA9CgVWhlebCnJDTxrFbab78MRA==" saltValue="+2W+rWNK4YuLqmWJ/Zc9oYW8gdbsmttA/g0DQzK8ssRD+YIoKGLDFlYP3fUL00Vz7v5UNDGYCLDIXi6S4OzRRQ==" spinCount="100000" sheet="1" objects="1" scenarios="1" formatColumns="0" formatRows="0" autoFilter="0"/>
  <autoFilter ref="C88:K165" xr:uid="{00000000-0009-0000-0000-000004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4" r:id="rId1" xr:uid="{00000000-0004-0000-0400-000000000000}"/>
    <hyperlink ref="F105" r:id="rId2" xr:uid="{00000000-0004-0000-0400-000001000000}"/>
    <hyperlink ref="F114" r:id="rId3" xr:uid="{00000000-0004-0000-0400-000002000000}"/>
    <hyperlink ref="F119" r:id="rId4" xr:uid="{00000000-0004-0000-0400-000003000000}"/>
    <hyperlink ref="F122" r:id="rId5" xr:uid="{00000000-0004-0000-0400-000004000000}"/>
    <hyperlink ref="F127" r:id="rId6" xr:uid="{00000000-0004-0000-0400-000005000000}"/>
    <hyperlink ref="F132" r:id="rId7" xr:uid="{00000000-0004-0000-0400-000006000000}"/>
    <hyperlink ref="F137" r:id="rId8" xr:uid="{00000000-0004-0000-0400-000007000000}"/>
    <hyperlink ref="F142" r:id="rId9" xr:uid="{00000000-0004-0000-0400-000008000000}"/>
    <hyperlink ref="F145" r:id="rId10" xr:uid="{00000000-0004-0000-0400-000009000000}"/>
    <hyperlink ref="F151" r:id="rId11" xr:uid="{00000000-0004-0000-0400-00000A000000}"/>
    <hyperlink ref="F154" r:id="rId12" xr:uid="{00000000-0004-0000-0400-00000B000000}"/>
    <hyperlink ref="F157" r:id="rId13" xr:uid="{00000000-0004-0000-0400-00000C000000}"/>
    <hyperlink ref="F161" r:id="rId14" xr:uid="{00000000-0004-0000-0400-00000D000000}"/>
    <hyperlink ref="F165" r:id="rId15" xr:uid="{00000000-0004-0000-04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4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8" t="s">
        <v>102</v>
      </c>
    </row>
    <row r="3" spans="2:46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2:46" ht="2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7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18" t="str">
        <f>'Rekapitulace stavby'!K6</f>
        <v>Řešení nástupišť zastávek a míst pro přecházení přes I/13 v Kamenické Nové Vísce a přes II/263 v ul. Bezručova</v>
      </c>
      <c r="F7" s="319"/>
      <c r="G7" s="319"/>
      <c r="H7" s="319"/>
      <c r="L7" s="21"/>
    </row>
    <row r="8" spans="2:46" s="1" customFormat="1" ht="12" customHeight="1">
      <c r="B8" s="33"/>
      <c r="D8" s="28" t="s">
        <v>104</v>
      </c>
      <c r="L8" s="33"/>
    </row>
    <row r="9" spans="2:46" s="1" customFormat="1" ht="16.5" customHeight="1">
      <c r="B9" s="33"/>
      <c r="E9" s="277" t="s">
        <v>660</v>
      </c>
      <c r="F9" s="320"/>
      <c r="G9" s="320"/>
      <c r="H9" s="320"/>
      <c r="L9" s="33"/>
    </row>
    <row r="10" spans="2:46" s="1" customFormat="1" ht="1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27. 6. 2023</v>
      </c>
      <c r="L12" s="33"/>
    </row>
    <row r="13" spans="2:46" s="1" customFormat="1" ht="10.75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1" t="str">
        <f>'Rekapitulace stavby'!E14</f>
        <v>Vyplň údaj</v>
      </c>
      <c r="F18" s="302"/>
      <c r="G18" s="302"/>
      <c r="H18" s="302"/>
      <c r="I18" s="28" t="s">
        <v>29</v>
      </c>
      <c r="J18" s="29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35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8" t="s">
        <v>37</v>
      </c>
      <c r="I23" s="28" t="s">
        <v>26</v>
      </c>
      <c r="J23" s="26" t="s">
        <v>38</v>
      </c>
      <c r="L23" s="33"/>
    </row>
    <row r="24" spans="2:12" s="1" customFormat="1" ht="18" customHeight="1">
      <c r="B24" s="33"/>
      <c r="E24" s="26" t="s">
        <v>39</v>
      </c>
      <c r="I24" s="28" t="s">
        <v>29</v>
      </c>
      <c r="J24" s="26" t="s">
        <v>40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8" t="s">
        <v>41</v>
      </c>
      <c r="L26" s="33"/>
    </row>
    <row r="27" spans="2:12" s="7" customFormat="1" ht="16.5" customHeight="1">
      <c r="B27" s="92"/>
      <c r="E27" s="307" t="s">
        <v>19</v>
      </c>
      <c r="F27" s="307"/>
      <c r="G27" s="307"/>
      <c r="H27" s="307"/>
      <c r="L27" s="92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5" customHeight="1">
      <c r="B30" s="33"/>
      <c r="D30" s="93" t="s">
        <v>43</v>
      </c>
      <c r="J30" s="64">
        <f>ROUND(J84,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5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5" customHeight="1">
      <c r="B33" s="33"/>
      <c r="D33" s="53" t="s">
        <v>47</v>
      </c>
      <c r="E33" s="28" t="s">
        <v>48</v>
      </c>
      <c r="F33" s="84">
        <f>ROUND((SUM(BE84:BE113)),  2)</f>
        <v>0</v>
      </c>
      <c r="I33" s="94">
        <v>0.21</v>
      </c>
      <c r="J33" s="84">
        <f>ROUND(((SUM(BE84:BE113))*I33),  2)</f>
        <v>0</v>
      </c>
      <c r="L33" s="33"/>
    </row>
    <row r="34" spans="2:12" s="1" customFormat="1" ht="14.5" customHeight="1">
      <c r="B34" s="33"/>
      <c r="E34" s="28" t="s">
        <v>49</v>
      </c>
      <c r="F34" s="84">
        <f>ROUND((SUM(BF84:BF113)),  2)</f>
        <v>0</v>
      </c>
      <c r="I34" s="94">
        <v>0.12</v>
      </c>
      <c r="J34" s="84">
        <f>ROUND(((SUM(BF84:BF113))*I34),  2)</f>
        <v>0</v>
      </c>
      <c r="L34" s="33"/>
    </row>
    <row r="35" spans="2:12" s="1" customFormat="1" ht="14.5" hidden="1" customHeight="1">
      <c r="B35" s="33"/>
      <c r="E35" s="28" t="s">
        <v>50</v>
      </c>
      <c r="F35" s="84">
        <f>ROUND((SUM(BG84:BG113)),  2)</f>
        <v>0</v>
      </c>
      <c r="I35" s="94">
        <v>0.21</v>
      </c>
      <c r="J35" s="84">
        <f>0</f>
        <v>0</v>
      </c>
      <c r="L35" s="33"/>
    </row>
    <row r="36" spans="2:12" s="1" customFormat="1" ht="14.5" hidden="1" customHeight="1">
      <c r="B36" s="33"/>
      <c r="E36" s="28" t="s">
        <v>51</v>
      </c>
      <c r="F36" s="84">
        <f>ROUND((SUM(BH84:BH113)),  2)</f>
        <v>0</v>
      </c>
      <c r="I36" s="94">
        <v>0.12</v>
      </c>
      <c r="J36" s="84">
        <f>0</f>
        <v>0</v>
      </c>
      <c r="L36" s="33"/>
    </row>
    <row r="37" spans="2:12" s="1" customFormat="1" ht="14.5" hidden="1" customHeight="1">
      <c r="B37" s="33"/>
      <c r="E37" s="28" t="s">
        <v>52</v>
      </c>
      <c r="F37" s="84">
        <f>ROUND((SUM(BI84:BI113)),  2)</f>
        <v>0</v>
      </c>
      <c r="I37" s="94">
        <v>0</v>
      </c>
      <c r="J37" s="84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5" customHeight="1">
      <c r="B39" s="33"/>
      <c r="C39" s="95"/>
      <c r="D39" s="96" t="s">
        <v>53</v>
      </c>
      <c r="E39" s="55"/>
      <c r="F39" s="55"/>
      <c r="G39" s="97" t="s">
        <v>54</v>
      </c>
      <c r="H39" s="98" t="s">
        <v>55</v>
      </c>
      <c r="I39" s="55"/>
      <c r="J39" s="99">
        <f>SUM(J30:J37)</f>
        <v>0</v>
      </c>
      <c r="K39" s="100"/>
      <c r="L39" s="33"/>
    </row>
    <row r="40" spans="2:12" s="1" customFormat="1" ht="14.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2" t="s">
        <v>108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26.25" customHeight="1">
      <c r="B48" s="33"/>
      <c r="E48" s="318" t="str">
        <f>E7</f>
        <v>Řešení nástupišť zastávek a míst pro přecházení přes I/13 v Kamenické Nové Vísce a přes II/263 v ul. Bezručova</v>
      </c>
      <c r="F48" s="319"/>
      <c r="G48" s="319"/>
      <c r="H48" s="319"/>
      <c r="L48" s="33"/>
    </row>
    <row r="49" spans="2:47" s="1" customFormat="1" ht="12" customHeight="1">
      <c r="B49" s="33"/>
      <c r="C49" s="28" t="s">
        <v>104</v>
      </c>
      <c r="L49" s="33"/>
    </row>
    <row r="50" spans="2:47" s="1" customFormat="1" ht="16.5" customHeight="1">
      <c r="B50" s="33"/>
      <c r="E50" s="277" t="str">
        <f>E9</f>
        <v>VRN - VRN</v>
      </c>
      <c r="F50" s="320"/>
      <c r="G50" s="320"/>
      <c r="H50" s="320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Česká Kamenice</v>
      </c>
      <c r="I52" s="28" t="s">
        <v>23</v>
      </c>
      <c r="J52" s="50" t="str">
        <f>IF(J12="","",J12)</f>
        <v>27. 6. 2023</v>
      </c>
      <c r="L52" s="33"/>
    </row>
    <row r="53" spans="2:47" s="1" customFormat="1" ht="7" customHeight="1">
      <c r="B53" s="33"/>
      <c r="L53" s="33"/>
    </row>
    <row r="54" spans="2:47" s="1" customFormat="1" ht="40" customHeight="1">
      <c r="B54" s="33"/>
      <c r="C54" s="28" t="s">
        <v>25</v>
      </c>
      <c r="F54" s="26" t="str">
        <f>E15</f>
        <v>Město Česká Kamenice</v>
      </c>
      <c r="I54" s="28" t="s">
        <v>32</v>
      </c>
      <c r="J54" s="31" t="str">
        <f>E21</f>
        <v>IQ PROJEKT s.r.o.,Školní 3635/24, 43001 Chomutov</v>
      </c>
      <c r="L54" s="33"/>
    </row>
    <row r="55" spans="2:47" s="1" customFormat="1" ht="25.75" customHeight="1">
      <c r="B55" s="33"/>
      <c r="C55" s="28" t="s">
        <v>30</v>
      </c>
      <c r="F55" s="26" t="str">
        <f>IF(E18="","",E18)</f>
        <v>Vyplň údaj</v>
      </c>
      <c r="I55" s="28" t="s">
        <v>37</v>
      </c>
      <c r="J55" s="31" t="str">
        <f>E24</f>
        <v>Ing. Kateřina Tumpachová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101" t="s">
        <v>109</v>
      </c>
      <c r="D57" s="95"/>
      <c r="E57" s="95"/>
      <c r="F57" s="95"/>
      <c r="G57" s="95"/>
      <c r="H57" s="95"/>
      <c r="I57" s="95"/>
      <c r="J57" s="102" t="s">
        <v>110</v>
      </c>
      <c r="K57" s="95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103" t="s">
        <v>75</v>
      </c>
      <c r="J59" s="64">
        <f>J84</f>
        <v>0</v>
      </c>
      <c r="L59" s="33"/>
      <c r="AU59" s="18" t="s">
        <v>111</v>
      </c>
    </row>
    <row r="60" spans="2:47" s="8" customFormat="1" ht="25" customHeight="1">
      <c r="B60" s="104"/>
      <c r="D60" s="105" t="s">
        <v>661</v>
      </c>
      <c r="E60" s="106"/>
      <c r="F60" s="106"/>
      <c r="G60" s="106"/>
      <c r="H60" s="106"/>
      <c r="I60" s="106"/>
      <c r="J60" s="107">
        <f>J85</f>
        <v>0</v>
      </c>
      <c r="L60" s="104"/>
    </row>
    <row r="61" spans="2:47" s="9" customFormat="1" ht="20" customHeight="1">
      <c r="B61" s="108"/>
      <c r="D61" s="109" t="s">
        <v>662</v>
      </c>
      <c r="E61" s="110"/>
      <c r="F61" s="110"/>
      <c r="G61" s="110"/>
      <c r="H61" s="110"/>
      <c r="I61" s="110"/>
      <c r="J61" s="111">
        <f>J86</f>
        <v>0</v>
      </c>
      <c r="L61" s="108"/>
    </row>
    <row r="62" spans="2:47" s="9" customFormat="1" ht="20" customHeight="1">
      <c r="B62" s="108"/>
      <c r="D62" s="109" t="s">
        <v>663</v>
      </c>
      <c r="E62" s="110"/>
      <c r="F62" s="110"/>
      <c r="G62" s="110"/>
      <c r="H62" s="110"/>
      <c r="I62" s="110"/>
      <c r="J62" s="111">
        <f>J99</f>
        <v>0</v>
      </c>
      <c r="L62" s="108"/>
    </row>
    <row r="63" spans="2:47" s="9" customFormat="1" ht="20" customHeight="1">
      <c r="B63" s="108"/>
      <c r="D63" s="109" t="s">
        <v>664</v>
      </c>
      <c r="E63" s="110"/>
      <c r="F63" s="110"/>
      <c r="G63" s="110"/>
      <c r="H63" s="110"/>
      <c r="I63" s="110"/>
      <c r="J63" s="111">
        <f>J103</f>
        <v>0</v>
      </c>
      <c r="L63" s="108"/>
    </row>
    <row r="64" spans="2:47" s="9" customFormat="1" ht="20" customHeight="1">
      <c r="B64" s="108"/>
      <c r="D64" s="109" t="s">
        <v>665</v>
      </c>
      <c r="E64" s="110"/>
      <c r="F64" s="110"/>
      <c r="G64" s="110"/>
      <c r="H64" s="110"/>
      <c r="I64" s="110"/>
      <c r="J64" s="111">
        <f>J107</f>
        <v>0</v>
      </c>
      <c r="L64" s="108"/>
    </row>
    <row r="65" spans="2:12" s="1" customFormat="1" ht="21.75" customHeight="1">
      <c r="B65" s="33"/>
      <c r="L65" s="33"/>
    </row>
    <row r="66" spans="2:12" s="1" customFormat="1" ht="7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7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5" customHeight="1">
      <c r="B71" s="33"/>
      <c r="C71" s="22" t="s">
        <v>118</v>
      </c>
      <c r="L71" s="33"/>
    </row>
    <row r="72" spans="2:12" s="1" customFormat="1" ht="7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26.25" customHeight="1">
      <c r="B74" s="33"/>
      <c r="E74" s="318" t="str">
        <f>E7</f>
        <v>Řešení nástupišť zastávek a míst pro přecházení přes I/13 v Kamenické Nové Vísce a přes II/263 v ul. Bezručova</v>
      </c>
      <c r="F74" s="319"/>
      <c r="G74" s="319"/>
      <c r="H74" s="319"/>
      <c r="L74" s="33"/>
    </row>
    <row r="75" spans="2:12" s="1" customFormat="1" ht="12" customHeight="1">
      <c r="B75" s="33"/>
      <c r="C75" s="28" t="s">
        <v>104</v>
      </c>
      <c r="L75" s="33"/>
    </row>
    <row r="76" spans="2:12" s="1" customFormat="1" ht="16.5" customHeight="1">
      <c r="B76" s="33"/>
      <c r="E76" s="277" t="str">
        <f>E9</f>
        <v>VRN - VRN</v>
      </c>
      <c r="F76" s="320"/>
      <c r="G76" s="320"/>
      <c r="H76" s="320"/>
      <c r="L76" s="33"/>
    </row>
    <row r="77" spans="2:12" s="1" customFormat="1" ht="7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>Česká Kamenice</v>
      </c>
      <c r="I78" s="28" t="s">
        <v>23</v>
      </c>
      <c r="J78" s="50" t="str">
        <f>IF(J12="","",J12)</f>
        <v>27. 6. 2023</v>
      </c>
      <c r="L78" s="33"/>
    </row>
    <row r="79" spans="2:12" s="1" customFormat="1" ht="7" customHeight="1">
      <c r="B79" s="33"/>
      <c r="L79" s="33"/>
    </row>
    <row r="80" spans="2:12" s="1" customFormat="1" ht="40" customHeight="1">
      <c r="B80" s="33"/>
      <c r="C80" s="28" t="s">
        <v>25</v>
      </c>
      <c r="F80" s="26" t="str">
        <f>E15</f>
        <v>Město Česká Kamenice</v>
      </c>
      <c r="I80" s="28" t="s">
        <v>32</v>
      </c>
      <c r="J80" s="31" t="str">
        <f>E21</f>
        <v>IQ PROJEKT s.r.o.,Školní 3635/24, 43001 Chomutov</v>
      </c>
      <c r="L80" s="33"/>
    </row>
    <row r="81" spans="2:65" s="1" customFormat="1" ht="25.75" customHeight="1">
      <c r="B81" s="33"/>
      <c r="C81" s="28" t="s">
        <v>30</v>
      </c>
      <c r="F81" s="26" t="str">
        <f>IF(E18="","",E18)</f>
        <v>Vyplň údaj</v>
      </c>
      <c r="I81" s="28" t="s">
        <v>37</v>
      </c>
      <c r="J81" s="31" t="str">
        <f>E24</f>
        <v>Ing. Kateřina Tumpachová</v>
      </c>
      <c r="L81" s="33"/>
    </row>
    <row r="82" spans="2:65" s="1" customFormat="1" ht="10.25" customHeight="1">
      <c r="B82" s="33"/>
      <c r="L82" s="33"/>
    </row>
    <row r="83" spans="2:65" s="10" customFormat="1" ht="29.25" customHeight="1">
      <c r="B83" s="112"/>
      <c r="C83" s="113" t="s">
        <v>119</v>
      </c>
      <c r="D83" s="114" t="s">
        <v>62</v>
      </c>
      <c r="E83" s="114" t="s">
        <v>58</v>
      </c>
      <c r="F83" s="114" t="s">
        <v>59</v>
      </c>
      <c r="G83" s="114" t="s">
        <v>120</v>
      </c>
      <c r="H83" s="114" t="s">
        <v>121</v>
      </c>
      <c r="I83" s="114" t="s">
        <v>122</v>
      </c>
      <c r="J83" s="114" t="s">
        <v>110</v>
      </c>
      <c r="K83" s="115" t="s">
        <v>123</v>
      </c>
      <c r="L83" s="112"/>
      <c r="M83" s="57" t="s">
        <v>19</v>
      </c>
      <c r="N83" s="58" t="s">
        <v>47</v>
      </c>
      <c r="O83" s="58" t="s">
        <v>124</v>
      </c>
      <c r="P83" s="58" t="s">
        <v>125</v>
      </c>
      <c r="Q83" s="58" t="s">
        <v>126</v>
      </c>
      <c r="R83" s="58" t="s">
        <v>127</v>
      </c>
      <c r="S83" s="58" t="s">
        <v>128</v>
      </c>
      <c r="T83" s="59" t="s">
        <v>129</v>
      </c>
    </row>
    <row r="84" spans="2:65" s="1" customFormat="1" ht="22.75" customHeight="1">
      <c r="B84" s="33"/>
      <c r="C84" s="62" t="s">
        <v>130</v>
      </c>
      <c r="J84" s="116">
        <f>BK84</f>
        <v>0</v>
      </c>
      <c r="L84" s="33"/>
      <c r="M84" s="60"/>
      <c r="N84" s="51"/>
      <c r="O84" s="51"/>
      <c r="P84" s="117">
        <f>P85</f>
        <v>0</v>
      </c>
      <c r="Q84" s="51"/>
      <c r="R84" s="117">
        <f>R85</f>
        <v>0</v>
      </c>
      <c r="S84" s="51"/>
      <c r="T84" s="118">
        <f>T85</f>
        <v>0</v>
      </c>
      <c r="AT84" s="18" t="s">
        <v>76</v>
      </c>
      <c r="AU84" s="18" t="s">
        <v>111</v>
      </c>
      <c r="BK84" s="119">
        <f>BK85</f>
        <v>0</v>
      </c>
    </row>
    <row r="85" spans="2:65" s="11" customFormat="1" ht="26" customHeight="1">
      <c r="B85" s="120"/>
      <c r="D85" s="121" t="s">
        <v>76</v>
      </c>
      <c r="E85" s="122" t="s">
        <v>101</v>
      </c>
      <c r="F85" s="122" t="s">
        <v>666</v>
      </c>
      <c r="I85" s="123"/>
      <c r="J85" s="124">
        <f>BK85</f>
        <v>0</v>
      </c>
      <c r="L85" s="120"/>
      <c r="M85" s="125"/>
      <c r="P85" s="126">
        <f>P86+P99+P103+P107</f>
        <v>0</v>
      </c>
      <c r="R85" s="126">
        <f>R86+R99+R103+R107</f>
        <v>0</v>
      </c>
      <c r="T85" s="127">
        <f>T86+T99+T103+T107</f>
        <v>0</v>
      </c>
      <c r="AR85" s="121" t="s">
        <v>171</v>
      </c>
      <c r="AT85" s="128" t="s">
        <v>76</v>
      </c>
      <c r="AU85" s="128" t="s">
        <v>77</v>
      </c>
      <c r="AY85" s="121" t="s">
        <v>133</v>
      </c>
      <c r="BK85" s="129">
        <f>BK86+BK99+BK103+BK107</f>
        <v>0</v>
      </c>
    </row>
    <row r="86" spans="2:65" s="11" customFormat="1" ht="22.75" customHeight="1">
      <c r="B86" s="120"/>
      <c r="D86" s="121" t="s">
        <v>76</v>
      </c>
      <c r="E86" s="130" t="s">
        <v>667</v>
      </c>
      <c r="F86" s="130" t="s">
        <v>668</v>
      </c>
      <c r="I86" s="123"/>
      <c r="J86" s="131">
        <f>BK86</f>
        <v>0</v>
      </c>
      <c r="L86" s="120"/>
      <c r="M86" s="125"/>
      <c r="P86" s="126">
        <f>SUM(P87:P98)</f>
        <v>0</v>
      </c>
      <c r="R86" s="126">
        <f>SUM(R87:R98)</f>
        <v>0</v>
      </c>
      <c r="T86" s="127">
        <f>SUM(T87:T98)</f>
        <v>0</v>
      </c>
      <c r="AR86" s="121" t="s">
        <v>171</v>
      </c>
      <c r="AT86" s="128" t="s">
        <v>76</v>
      </c>
      <c r="AU86" s="128" t="s">
        <v>84</v>
      </c>
      <c r="AY86" s="121" t="s">
        <v>133</v>
      </c>
      <c r="BK86" s="129">
        <f>SUM(BK87:BK98)</f>
        <v>0</v>
      </c>
    </row>
    <row r="87" spans="2:65" s="1" customFormat="1" ht="16.5" customHeight="1">
      <c r="B87" s="33"/>
      <c r="C87" s="132" t="s">
        <v>84</v>
      </c>
      <c r="D87" s="132" t="s">
        <v>135</v>
      </c>
      <c r="E87" s="133" t="s">
        <v>669</v>
      </c>
      <c r="F87" s="134" t="s">
        <v>670</v>
      </c>
      <c r="G87" s="135" t="s">
        <v>474</v>
      </c>
      <c r="H87" s="136">
        <v>1</v>
      </c>
      <c r="I87" s="137"/>
      <c r="J87" s="138">
        <f>ROUND(I87*H87,2)</f>
        <v>0</v>
      </c>
      <c r="K87" s="134" t="s">
        <v>139</v>
      </c>
      <c r="L87" s="33"/>
      <c r="M87" s="139" t="s">
        <v>19</v>
      </c>
      <c r="N87" s="140" t="s">
        <v>48</v>
      </c>
      <c r="P87" s="141">
        <f>O87*H87</f>
        <v>0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143" t="s">
        <v>671</v>
      </c>
      <c r="AT87" s="143" t="s">
        <v>135</v>
      </c>
      <c r="AU87" s="143" t="s">
        <v>86</v>
      </c>
      <c r="AY87" s="18" t="s">
        <v>133</v>
      </c>
      <c r="BE87" s="144">
        <f>IF(N87="základní",J87,0)</f>
        <v>0</v>
      </c>
      <c r="BF87" s="144">
        <f>IF(N87="snížená",J87,0)</f>
        <v>0</v>
      </c>
      <c r="BG87" s="144">
        <f>IF(N87="zákl. přenesená",J87,0)</f>
        <v>0</v>
      </c>
      <c r="BH87" s="144">
        <f>IF(N87="sníž. přenesená",J87,0)</f>
        <v>0</v>
      </c>
      <c r="BI87" s="144">
        <f>IF(N87="nulová",J87,0)</f>
        <v>0</v>
      </c>
      <c r="BJ87" s="18" t="s">
        <v>84</v>
      </c>
      <c r="BK87" s="144">
        <f>ROUND(I87*H87,2)</f>
        <v>0</v>
      </c>
      <c r="BL87" s="18" t="s">
        <v>671</v>
      </c>
      <c r="BM87" s="143" t="s">
        <v>672</v>
      </c>
    </row>
    <row r="88" spans="2:65" s="1" customFormat="1" ht="12">
      <c r="B88" s="33"/>
      <c r="D88" s="145" t="s">
        <v>142</v>
      </c>
      <c r="F88" s="146" t="s">
        <v>670</v>
      </c>
      <c r="I88" s="147"/>
      <c r="L88" s="33"/>
      <c r="M88" s="148"/>
      <c r="T88" s="54"/>
      <c r="AT88" s="18" t="s">
        <v>142</v>
      </c>
      <c r="AU88" s="18" t="s">
        <v>86</v>
      </c>
    </row>
    <row r="89" spans="2:65" s="1" customFormat="1" ht="11">
      <c r="B89" s="33"/>
      <c r="D89" s="149" t="s">
        <v>144</v>
      </c>
      <c r="F89" s="150" t="s">
        <v>673</v>
      </c>
      <c r="I89" s="147"/>
      <c r="L89" s="33"/>
      <c r="M89" s="148"/>
      <c r="T89" s="54"/>
      <c r="AT89" s="18" t="s">
        <v>144</v>
      </c>
      <c r="AU89" s="18" t="s">
        <v>86</v>
      </c>
    </row>
    <row r="90" spans="2:65" s="1" customFormat="1" ht="24.25" customHeight="1">
      <c r="B90" s="33"/>
      <c r="C90" s="132" t="s">
        <v>86</v>
      </c>
      <c r="D90" s="132" t="s">
        <v>135</v>
      </c>
      <c r="E90" s="133" t="s">
        <v>674</v>
      </c>
      <c r="F90" s="134" t="s">
        <v>675</v>
      </c>
      <c r="G90" s="135" t="s">
        <v>474</v>
      </c>
      <c r="H90" s="136">
        <v>1</v>
      </c>
      <c r="I90" s="137"/>
      <c r="J90" s="138">
        <f>ROUND(I90*H90,2)</f>
        <v>0</v>
      </c>
      <c r="K90" s="134" t="s">
        <v>139</v>
      </c>
      <c r="L90" s="33"/>
      <c r="M90" s="139" t="s">
        <v>19</v>
      </c>
      <c r="N90" s="140" t="s">
        <v>48</v>
      </c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143" t="s">
        <v>671</v>
      </c>
      <c r="AT90" s="143" t="s">
        <v>135</v>
      </c>
      <c r="AU90" s="143" t="s">
        <v>86</v>
      </c>
      <c r="AY90" s="18" t="s">
        <v>133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84</v>
      </c>
      <c r="BK90" s="144">
        <f>ROUND(I90*H90,2)</f>
        <v>0</v>
      </c>
      <c r="BL90" s="18" t="s">
        <v>671</v>
      </c>
      <c r="BM90" s="143" t="s">
        <v>676</v>
      </c>
    </row>
    <row r="91" spans="2:65" s="1" customFormat="1" ht="12">
      <c r="B91" s="33"/>
      <c r="D91" s="145" t="s">
        <v>142</v>
      </c>
      <c r="F91" s="146" t="s">
        <v>677</v>
      </c>
      <c r="I91" s="147"/>
      <c r="L91" s="33"/>
      <c r="M91" s="148"/>
      <c r="T91" s="54"/>
      <c r="AT91" s="18" t="s">
        <v>142</v>
      </c>
      <c r="AU91" s="18" t="s">
        <v>86</v>
      </c>
    </row>
    <row r="92" spans="2:65" s="1" customFormat="1" ht="11">
      <c r="B92" s="33"/>
      <c r="D92" s="149" t="s">
        <v>144</v>
      </c>
      <c r="F92" s="150" t="s">
        <v>678</v>
      </c>
      <c r="I92" s="147"/>
      <c r="L92" s="33"/>
      <c r="M92" s="148"/>
      <c r="T92" s="54"/>
      <c r="AT92" s="18" t="s">
        <v>144</v>
      </c>
      <c r="AU92" s="18" t="s">
        <v>86</v>
      </c>
    </row>
    <row r="93" spans="2:65" s="1" customFormat="1" ht="16.5" customHeight="1">
      <c r="B93" s="33"/>
      <c r="C93" s="132" t="s">
        <v>157</v>
      </c>
      <c r="D93" s="132" t="s">
        <v>135</v>
      </c>
      <c r="E93" s="133" t="s">
        <v>679</v>
      </c>
      <c r="F93" s="134" t="s">
        <v>680</v>
      </c>
      <c r="G93" s="135" t="s">
        <v>474</v>
      </c>
      <c r="H93" s="136">
        <v>1</v>
      </c>
      <c r="I93" s="137"/>
      <c r="J93" s="138">
        <f>ROUND(I93*H93,2)</f>
        <v>0</v>
      </c>
      <c r="K93" s="134" t="s">
        <v>139</v>
      </c>
      <c r="L93" s="33"/>
      <c r="M93" s="139" t="s">
        <v>19</v>
      </c>
      <c r="N93" s="140" t="s">
        <v>48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671</v>
      </c>
      <c r="AT93" s="143" t="s">
        <v>135</v>
      </c>
      <c r="AU93" s="143" t="s">
        <v>86</v>
      </c>
      <c r="AY93" s="18" t="s">
        <v>133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84</v>
      </c>
      <c r="BK93" s="144">
        <f>ROUND(I93*H93,2)</f>
        <v>0</v>
      </c>
      <c r="BL93" s="18" t="s">
        <v>671</v>
      </c>
      <c r="BM93" s="143" t="s">
        <v>681</v>
      </c>
    </row>
    <row r="94" spans="2:65" s="1" customFormat="1" ht="12">
      <c r="B94" s="33"/>
      <c r="D94" s="145" t="s">
        <v>142</v>
      </c>
      <c r="F94" s="146" t="s">
        <v>682</v>
      </c>
      <c r="I94" s="147"/>
      <c r="L94" s="33"/>
      <c r="M94" s="148"/>
      <c r="T94" s="54"/>
      <c r="AT94" s="18" t="s">
        <v>142</v>
      </c>
      <c r="AU94" s="18" t="s">
        <v>86</v>
      </c>
    </row>
    <row r="95" spans="2:65" s="1" customFormat="1" ht="11">
      <c r="B95" s="33"/>
      <c r="D95" s="149" t="s">
        <v>144</v>
      </c>
      <c r="F95" s="150" t="s">
        <v>683</v>
      </c>
      <c r="I95" s="147"/>
      <c r="L95" s="33"/>
      <c r="M95" s="148"/>
      <c r="T95" s="54"/>
      <c r="AT95" s="18" t="s">
        <v>144</v>
      </c>
      <c r="AU95" s="18" t="s">
        <v>86</v>
      </c>
    </row>
    <row r="96" spans="2:65" s="1" customFormat="1" ht="16.5" customHeight="1">
      <c r="B96" s="33"/>
      <c r="C96" s="132" t="s">
        <v>140</v>
      </c>
      <c r="D96" s="132" t="s">
        <v>135</v>
      </c>
      <c r="E96" s="133" t="s">
        <v>684</v>
      </c>
      <c r="F96" s="134" t="s">
        <v>685</v>
      </c>
      <c r="G96" s="135" t="s">
        <v>474</v>
      </c>
      <c r="H96" s="136">
        <v>1</v>
      </c>
      <c r="I96" s="137"/>
      <c r="J96" s="138">
        <f>ROUND(I96*H96,2)</f>
        <v>0</v>
      </c>
      <c r="K96" s="134" t="s">
        <v>139</v>
      </c>
      <c r="L96" s="33"/>
      <c r="M96" s="139" t="s">
        <v>19</v>
      </c>
      <c r="N96" s="140" t="s">
        <v>48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671</v>
      </c>
      <c r="AT96" s="143" t="s">
        <v>135</v>
      </c>
      <c r="AU96" s="143" t="s">
        <v>86</v>
      </c>
      <c r="AY96" s="18" t="s">
        <v>133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84</v>
      </c>
      <c r="BK96" s="144">
        <f>ROUND(I96*H96,2)</f>
        <v>0</v>
      </c>
      <c r="BL96" s="18" t="s">
        <v>671</v>
      </c>
      <c r="BM96" s="143" t="s">
        <v>686</v>
      </c>
    </row>
    <row r="97" spans="2:65" s="1" customFormat="1" ht="12">
      <c r="B97" s="33"/>
      <c r="D97" s="145" t="s">
        <v>142</v>
      </c>
      <c r="F97" s="146" t="s">
        <v>685</v>
      </c>
      <c r="I97" s="147"/>
      <c r="L97" s="33"/>
      <c r="M97" s="148"/>
      <c r="T97" s="54"/>
      <c r="AT97" s="18" t="s">
        <v>142</v>
      </c>
      <c r="AU97" s="18" t="s">
        <v>86</v>
      </c>
    </row>
    <row r="98" spans="2:65" s="1" customFormat="1" ht="11">
      <c r="B98" s="33"/>
      <c r="D98" s="149" t="s">
        <v>144</v>
      </c>
      <c r="F98" s="150" t="s">
        <v>687</v>
      </c>
      <c r="I98" s="147"/>
      <c r="L98" s="33"/>
      <c r="M98" s="148"/>
      <c r="T98" s="54"/>
      <c r="AT98" s="18" t="s">
        <v>144</v>
      </c>
      <c r="AU98" s="18" t="s">
        <v>86</v>
      </c>
    </row>
    <row r="99" spans="2:65" s="11" customFormat="1" ht="22.75" customHeight="1">
      <c r="B99" s="120"/>
      <c r="D99" s="121" t="s">
        <v>76</v>
      </c>
      <c r="E99" s="130" t="s">
        <v>688</v>
      </c>
      <c r="F99" s="130" t="s">
        <v>689</v>
      </c>
      <c r="I99" s="123"/>
      <c r="J99" s="131">
        <f>BK99</f>
        <v>0</v>
      </c>
      <c r="L99" s="120"/>
      <c r="M99" s="125"/>
      <c r="P99" s="126">
        <f>SUM(P100:P102)</f>
        <v>0</v>
      </c>
      <c r="R99" s="126">
        <f>SUM(R100:R102)</f>
        <v>0</v>
      </c>
      <c r="T99" s="127">
        <f>SUM(T100:T102)</f>
        <v>0</v>
      </c>
      <c r="AR99" s="121" t="s">
        <v>171</v>
      </c>
      <c r="AT99" s="128" t="s">
        <v>76</v>
      </c>
      <c r="AU99" s="128" t="s">
        <v>84</v>
      </c>
      <c r="AY99" s="121" t="s">
        <v>133</v>
      </c>
      <c r="BK99" s="129">
        <f>SUM(BK100:BK102)</f>
        <v>0</v>
      </c>
    </row>
    <row r="100" spans="2:65" s="1" customFormat="1" ht="16.5" customHeight="1">
      <c r="B100" s="33"/>
      <c r="C100" s="132" t="s">
        <v>171</v>
      </c>
      <c r="D100" s="132" t="s">
        <v>135</v>
      </c>
      <c r="E100" s="133" t="s">
        <v>690</v>
      </c>
      <c r="F100" s="134" t="s">
        <v>689</v>
      </c>
      <c r="G100" s="135" t="s">
        <v>474</v>
      </c>
      <c r="H100" s="136">
        <v>1</v>
      </c>
      <c r="I100" s="137"/>
      <c r="J100" s="138">
        <f>ROUND(I100*H100,2)</f>
        <v>0</v>
      </c>
      <c r="K100" s="134" t="s">
        <v>139</v>
      </c>
      <c r="L100" s="33"/>
      <c r="M100" s="139" t="s">
        <v>19</v>
      </c>
      <c r="N100" s="140" t="s">
        <v>48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671</v>
      </c>
      <c r="AT100" s="143" t="s">
        <v>135</v>
      </c>
      <c r="AU100" s="143" t="s">
        <v>86</v>
      </c>
      <c r="AY100" s="18" t="s">
        <v>133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84</v>
      </c>
      <c r="BK100" s="144">
        <f>ROUND(I100*H100,2)</f>
        <v>0</v>
      </c>
      <c r="BL100" s="18" t="s">
        <v>671</v>
      </c>
      <c r="BM100" s="143" t="s">
        <v>691</v>
      </c>
    </row>
    <row r="101" spans="2:65" s="1" customFormat="1" ht="12">
      <c r="B101" s="33"/>
      <c r="D101" s="145" t="s">
        <v>142</v>
      </c>
      <c r="F101" s="146" t="s">
        <v>689</v>
      </c>
      <c r="I101" s="147"/>
      <c r="L101" s="33"/>
      <c r="M101" s="148"/>
      <c r="T101" s="54"/>
      <c r="AT101" s="18" t="s">
        <v>142</v>
      </c>
      <c r="AU101" s="18" t="s">
        <v>86</v>
      </c>
    </row>
    <row r="102" spans="2:65" s="1" customFormat="1" ht="11">
      <c r="B102" s="33"/>
      <c r="D102" s="149" t="s">
        <v>144</v>
      </c>
      <c r="F102" s="150" t="s">
        <v>692</v>
      </c>
      <c r="I102" s="147"/>
      <c r="L102" s="33"/>
      <c r="M102" s="148"/>
      <c r="T102" s="54"/>
      <c r="AT102" s="18" t="s">
        <v>144</v>
      </c>
      <c r="AU102" s="18" t="s">
        <v>86</v>
      </c>
    </row>
    <row r="103" spans="2:65" s="11" customFormat="1" ht="22.75" customHeight="1">
      <c r="B103" s="120"/>
      <c r="D103" s="121" t="s">
        <v>76</v>
      </c>
      <c r="E103" s="130" t="s">
        <v>693</v>
      </c>
      <c r="F103" s="130" t="s">
        <v>694</v>
      </c>
      <c r="I103" s="123"/>
      <c r="J103" s="131">
        <f>BK103</f>
        <v>0</v>
      </c>
      <c r="L103" s="120"/>
      <c r="M103" s="125"/>
      <c r="P103" s="126">
        <f>SUM(P104:P106)</f>
        <v>0</v>
      </c>
      <c r="R103" s="126">
        <f>SUM(R104:R106)</f>
        <v>0</v>
      </c>
      <c r="T103" s="127">
        <f>SUM(T104:T106)</f>
        <v>0</v>
      </c>
      <c r="AR103" s="121" t="s">
        <v>171</v>
      </c>
      <c r="AT103" s="128" t="s">
        <v>76</v>
      </c>
      <c r="AU103" s="128" t="s">
        <v>84</v>
      </c>
      <c r="AY103" s="121" t="s">
        <v>133</v>
      </c>
      <c r="BK103" s="129">
        <f>SUM(BK104:BK106)</f>
        <v>0</v>
      </c>
    </row>
    <row r="104" spans="2:65" s="1" customFormat="1" ht="16.5" customHeight="1">
      <c r="B104" s="33"/>
      <c r="C104" s="132" t="s">
        <v>178</v>
      </c>
      <c r="D104" s="132" t="s">
        <v>135</v>
      </c>
      <c r="E104" s="133" t="s">
        <v>695</v>
      </c>
      <c r="F104" s="134" t="s">
        <v>696</v>
      </c>
      <c r="G104" s="135" t="s">
        <v>549</v>
      </c>
      <c r="H104" s="136">
        <v>2</v>
      </c>
      <c r="I104" s="137"/>
      <c r="J104" s="138">
        <f>ROUND(I104*H104,2)</f>
        <v>0</v>
      </c>
      <c r="K104" s="134" t="s">
        <v>139</v>
      </c>
      <c r="L104" s="33"/>
      <c r="M104" s="139" t="s">
        <v>19</v>
      </c>
      <c r="N104" s="140" t="s">
        <v>48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671</v>
      </c>
      <c r="AT104" s="143" t="s">
        <v>135</v>
      </c>
      <c r="AU104" s="143" t="s">
        <v>86</v>
      </c>
      <c r="AY104" s="18" t="s">
        <v>133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84</v>
      </c>
      <c r="BK104" s="144">
        <f>ROUND(I104*H104,2)</f>
        <v>0</v>
      </c>
      <c r="BL104" s="18" t="s">
        <v>671</v>
      </c>
      <c r="BM104" s="143" t="s">
        <v>697</v>
      </c>
    </row>
    <row r="105" spans="2:65" s="1" customFormat="1" ht="12">
      <c r="B105" s="33"/>
      <c r="D105" s="145" t="s">
        <v>142</v>
      </c>
      <c r="F105" s="146" t="s">
        <v>696</v>
      </c>
      <c r="I105" s="147"/>
      <c r="L105" s="33"/>
      <c r="M105" s="148"/>
      <c r="T105" s="54"/>
      <c r="AT105" s="18" t="s">
        <v>142</v>
      </c>
      <c r="AU105" s="18" t="s">
        <v>86</v>
      </c>
    </row>
    <row r="106" spans="2:65" s="1" customFormat="1" ht="11">
      <c r="B106" s="33"/>
      <c r="D106" s="149" t="s">
        <v>144</v>
      </c>
      <c r="F106" s="150" t="s">
        <v>698</v>
      </c>
      <c r="I106" s="147"/>
      <c r="L106" s="33"/>
      <c r="M106" s="148"/>
      <c r="T106" s="54"/>
      <c r="AT106" s="18" t="s">
        <v>144</v>
      </c>
      <c r="AU106" s="18" t="s">
        <v>86</v>
      </c>
    </row>
    <row r="107" spans="2:65" s="11" customFormat="1" ht="22.75" customHeight="1">
      <c r="B107" s="120"/>
      <c r="D107" s="121" t="s">
        <v>76</v>
      </c>
      <c r="E107" s="130" t="s">
        <v>699</v>
      </c>
      <c r="F107" s="130" t="s">
        <v>700</v>
      </c>
      <c r="I107" s="123"/>
      <c r="J107" s="131">
        <f>BK107</f>
        <v>0</v>
      </c>
      <c r="L107" s="120"/>
      <c r="M107" s="125"/>
      <c r="P107" s="126">
        <f>SUM(P108:P113)</f>
        <v>0</v>
      </c>
      <c r="R107" s="126">
        <f>SUM(R108:R113)</f>
        <v>0</v>
      </c>
      <c r="T107" s="127">
        <f>SUM(T108:T113)</f>
        <v>0</v>
      </c>
      <c r="AR107" s="121" t="s">
        <v>171</v>
      </c>
      <c r="AT107" s="128" t="s">
        <v>76</v>
      </c>
      <c r="AU107" s="128" t="s">
        <v>84</v>
      </c>
      <c r="AY107" s="121" t="s">
        <v>133</v>
      </c>
      <c r="BK107" s="129">
        <f>SUM(BK108:BK113)</f>
        <v>0</v>
      </c>
    </row>
    <row r="108" spans="2:65" s="1" customFormat="1" ht="21.75" customHeight="1">
      <c r="B108" s="33"/>
      <c r="C108" s="132" t="s">
        <v>184</v>
      </c>
      <c r="D108" s="132" t="s">
        <v>135</v>
      </c>
      <c r="E108" s="133" t="s">
        <v>701</v>
      </c>
      <c r="F108" s="134" t="s">
        <v>702</v>
      </c>
      <c r="G108" s="135" t="s">
        <v>474</v>
      </c>
      <c r="H108" s="136">
        <v>1</v>
      </c>
      <c r="I108" s="137"/>
      <c r="J108" s="138">
        <f>ROUND(I108*H108,2)</f>
        <v>0</v>
      </c>
      <c r="K108" s="134" t="s">
        <v>139</v>
      </c>
      <c r="L108" s="33"/>
      <c r="M108" s="139" t="s">
        <v>19</v>
      </c>
      <c r="N108" s="140" t="s">
        <v>48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671</v>
      </c>
      <c r="AT108" s="143" t="s">
        <v>135</v>
      </c>
      <c r="AU108" s="143" t="s">
        <v>86</v>
      </c>
      <c r="AY108" s="18" t="s">
        <v>133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84</v>
      </c>
      <c r="BK108" s="144">
        <f>ROUND(I108*H108,2)</f>
        <v>0</v>
      </c>
      <c r="BL108" s="18" t="s">
        <v>671</v>
      </c>
      <c r="BM108" s="143" t="s">
        <v>703</v>
      </c>
    </row>
    <row r="109" spans="2:65" s="1" customFormat="1" ht="12">
      <c r="B109" s="33"/>
      <c r="D109" s="145" t="s">
        <v>142</v>
      </c>
      <c r="F109" s="146" t="s">
        <v>702</v>
      </c>
      <c r="I109" s="147"/>
      <c r="L109" s="33"/>
      <c r="M109" s="148"/>
      <c r="T109" s="54"/>
      <c r="AT109" s="18" t="s">
        <v>142</v>
      </c>
      <c r="AU109" s="18" t="s">
        <v>86</v>
      </c>
    </row>
    <row r="110" spans="2:65" s="1" customFormat="1" ht="11">
      <c r="B110" s="33"/>
      <c r="D110" s="149" t="s">
        <v>144</v>
      </c>
      <c r="F110" s="150" t="s">
        <v>704</v>
      </c>
      <c r="I110" s="147"/>
      <c r="L110" s="33"/>
      <c r="M110" s="148"/>
      <c r="T110" s="54"/>
      <c r="AT110" s="18" t="s">
        <v>144</v>
      </c>
      <c r="AU110" s="18" t="s">
        <v>86</v>
      </c>
    </row>
    <row r="111" spans="2:65" s="1" customFormat="1" ht="24.25" customHeight="1">
      <c r="B111" s="33"/>
      <c r="C111" s="132" t="s">
        <v>192</v>
      </c>
      <c r="D111" s="132" t="s">
        <v>135</v>
      </c>
      <c r="E111" s="133" t="s">
        <v>705</v>
      </c>
      <c r="F111" s="134" t="s">
        <v>706</v>
      </c>
      <c r="G111" s="135" t="s">
        <v>474</v>
      </c>
      <c r="H111" s="136">
        <v>1</v>
      </c>
      <c r="I111" s="137"/>
      <c r="J111" s="138">
        <f>ROUND(I111*H111,2)</f>
        <v>0</v>
      </c>
      <c r="K111" s="134" t="s">
        <v>139</v>
      </c>
      <c r="L111" s="33"/>
      <c r="M111" s="139" t="s">
        <v>19</v>
      </c>
      <c r="N111" s="140" t="s">
        <v>48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671</v>
      </c>
      <c r="AT111" s="143" t="s">
        <v>135</v>
      </c>
      <c r="AU111" s="143" t="s">
        <v>86</v>
      </c>
      <c r="AY111" s="18" t="s">
        <v>133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84</v>
      </c>
      <c r="BK111" s="144">
        <f>ROUND(I111*H111,2)</f>
        <v>0</v>
      </c>
      <c r="BL111" s="18" t="s">
        <v>671</v>
      </c>
      <c r="BM111" s="143" t="s">
        <v>707</v>
      </c>
    </row>
    <row r="112" spans="2:65" s="1" customFormat="1" ht="24">
      <c r="B112" s="33"/>
      <c r="D112" s="145" t="s">
        <v>142</v>
      </c>
      <c r="F112" s="146" t="s">
        <v>706</v>
      </c>
      <c r="I112" s="147"/>
      <c r="L112" s="33"/>
      <c r="M112" s="148"/>
      <c r="T112" s="54"/>
      <c r="AT112" s="18" t="s">
        <v>142</v>
      </c>
      <c r="AU112" s="18" t="s">
        <v>86</v>
      </c>
    </row>
    <row r="113" spans="2:47" s="1" customFormat="1" ht="11">
      <c r="B113" s="33"/>
      <c r="D113" s="149" t="s">
        <v>144</v>
      </c>
      <c r="F113" s="150" t="s">
        <v>708</v>
      </c>
      <c r="I113" s="147"/>
      <c r="L113" s="33"/>
      <c r="M113" s="189"/>
      <c r="N113" s="190"/>
      <c r="O113" s="190"/>
      <c r="P113" s="190"/>
      <c r="Q113" s="190"/>
      <c r="R113" s="190"/>
      <c r="S113" s="190"/>
      <c r="T113" s="191"/>
      <c r="AT113" s="18" t="s">
        <v>144</v>
      </c>
      <c r="AU113" s="18" t="s">
        <v>86</v>
      </c>
    </row>
    <row r="114" spans="2:47" s="1" customFormat="1" ht="7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3"/>
    </row>
  </sheetData>
  <sheetProtection algorithmName="SHA-512" hashValue="xfnRky7yr7VOURZBtDDufmreak9KZSfWkuVrvaaMM173oLSppmBYwB1DDkU2cGxOb8w5mNXiPrdjY0WOgbz63Q==" saltValue="xuwNSqdDhldiNbrf0g0hbUtT5SpoV7h2Ab1KoKWctIgN9WY7oLlyZnSX7xEPUNpz4TXjK4IQMpLqKbMYEdzcOA==" spinCount="100000" sheet="1" objects="1" scenarios="1" formatColumns="0" formatRows="0" autoFilter="0"/>
  <autoFilter ref="C83:K113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500-000000000000}"/>
    <hyperlink ref="F92" r:id="rId2" xr:uid="{00000000-0004-0000-0500-000001000000}"/>
    <hyperlink ref="F95" r:id="rId3" xr:uid="{00000000-0004-0000-0500-000002000000}"/>
    <hyperlink ref="F98" r:id="rId4" xr:uid="{00000000-0004-0000-0500-000003000000}"/>
    <hyperlink ref="F102" r:id="rId5" xr:uid="{00000000-0004-0000-0500-000004000000}"/>
    <hyperlink ref="F106" r:id="rId6" xr:uid="{00000000-0004-0000-0500-000005000000}"/>
    <hyperlink ref="F110" r:id="rId7" xr:uid="{00000000-0004-0000-0500-000006000000}"/>
    <hyperlink ref="F113" r:id="rId8" xr:uid="{00000000-0004-0000-05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58" zoomScale="110" zoomScaleNormal="110" workbookViewId="0"/>
  </sheetViews>
  <sheetFormatPr baseColWidth="10" defaultRowHeight="16"/>
  <cols>
    <col min="1" max="1" width="8.25" style="192" customWidth="1"/>
    <col min="2" max="2" width="1.75" style="192" customWidth="1"/>
    <col min="3" max="4" width="5" style="192" customWidth="1"/>
    <col min="5" max="5" width="11.75" style="192" customWidth="1"/>
    <col min="6" max="6" width="9.25" style="192" customWidth="1"/>
    <col min="7" max="7" width="5" style="192" customWidth="1"/>
    <col min="8" max="8" width="77.75" style="192" customWidth="1"/>
    <col min="9" max="10" width="20" style="192" customWidth="1"/>
    <col min="11" max="11" width="1.75" style="192" customWidth="1"/>
  </cols>
  <sheetData>
    <row r="1" spans="2:11" customFormat="1" ht="37.5" customHeight="1"/>
    <row r="2" spans="2:1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6" customFormat="1" ht="45" customHeight="1">
      <c r="B3" s="196"/>
      <c r="C3" s="324" t="s">
        <v>709</v>
      </c>
      <c r="D3" s="324"/>
      <c r="E3" s="324"/>
      <c r="F3" s="324"/>
      <c r="G3" s="324"/>
      <c r="H3" s="324"/>
      <c r="I3" s="324"/>
      <c r="J3" s="324"/>
      <c r="K3" s="197"/>
    </row>
    <row r="4" spans="2:11" customFormat="1" ht="25.5" customHeight="1">
      <c r="B4" s="198"/>
      <c r="C4" s="323" t="s">
        <v>710</v>
      </c>
      <c r="D4" s="323"/>
      <c r="E4" s="323"/>
      <c r="F4" s="323"/>
      <c r="G4" s="323"/>
      <c r="H4" s="323"/>
      <c r="I4" s="323"/>
      <c r="J4" s="323"/>
      <c r="K4" s="199"/>
    </row>
    <row r="5" spans="2:11" customFormat="1" ht="5.25" customHeight="1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customFormat="1" ht="15" customHeight="1">
      <c r="B6" s="198"/>
      <c r="C6" s="322" t="s">
        <v>711</v>
      </c>
      <c r="D6" s="322"/>
      <c r="E6" s="322"/>
      <c r="F6" s="322"/>
      <c r="G6" s="322"/>
      <c r="H6" s="322"/>
      <c r="I6" s="322"/>
      <c r="J6" s="322"/>
      <c r="K6" s="199"/>
    </row>
    <row r="7" spans="2:11" customFormat="1" ht="15" customHeight="1">
      <c r="B7" s="202"/>
      <c r="C7" s="322" t="s">
        <v>712</v>
      </c>
      <c r="D7" s="322"/>
      <c r="E7" s="322"/>
      <c r="F7" s="322"/>
      <c r="G7" s="322"/>
      <c r="H7" s="322"/>
      <c r="I7" s="322"/>
      <c r="J7" s="322"/>
      <c r="K7" s="199"/>
    </row>
    <row r="8" spans="2:11" customFormat="1" ht="12.75" customHeight="1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customFormat="1" ht="15" customHeight="1">
      <c r="B9" s="202"/>
      <c r="C9" s="322" t="s">
        <v>713</v>
      </c>
      <c r="D9" s="322"/>
      <c r="E9" s="322"/>
      <c r="F9" s="322"/>
      <c r="G9" s="322"/>
      <c r="H9" s="322"/>
      <c r="I9" s="322"/>
      <c r="J9" s="322"/>
      <c r="K9" s="199"/>
    </row>
    <row r="10" spans="2:11" customFormat="1" ht="15" customHeight="1">
      <c r="B10" s="202"/>
      <c r="C10" s="201"/>
      <c r="D10" s="322" t="s">
        <v>714</v>
      </c>
      <c r="E10" s="322"/>
      <c r="F10" s="322"/>
      <c r="G10" s="322"/>
      <c r="H10" s="322"/>
      <c r="I10" s="322"/>
      <c r="J10" s="322"/>
      <c r="K10" s="199"/>
    </row>
    <row r="11" spans="2:11" customFormat="1" ht="15" customHeight="1">
      <c r="B11" s="202"/>
      <c r="C11" s="203"/>
      <c r="D11" s="322" t="s">
        <v>715</v>
      </c>
      <c r="E11" s="322"/>
      <c r="F11" s="322"/>
      <c r="G11" s="322"/>
      <c r="H11" s="322"/>
      <c r="I11" s="322"/>
      <c r="J11" s="322"/>
      <c r="K11" s="199"/>
    </row>
    <row r="12" spans="2:11" customFormat="1" ht="15" customHeight="1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customFormat="1" ht="15" customHeight="1">
      <c r="B13" s="202"/>
      <c r="C13" s="203"/>
      <c r="D13" s="204" t="s">
        <v>716</v>
      </c>
      <c r="E13" s="201"/>
      <c r="F13" s="201"/>
      <c r="G13" s="201"/>
      <c r="H13" s="201"/>
      <c r="I13" s="201"/>
      <c r="J13" s="201"/>
      <c r="K13" s="199"/>
    </row>
    <row r="14" spans="2:11" customFormat="1" ht="12.75" customHeight="1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customFormat="1" ht="15" customHeight="1">
      <c r="B15" s="202"/>
      <c r="C15" s="203"/>
      <c r="D15" s="322" t="s">
        <v>717</v>
      </c>
      <c r="E15" s="322"/>
      <c r="F15" s="322"/>
      <c r="G15" s="322"/>
      <c r="H15" s="322"/>
      <c r="I15" s="322"/>
      <c r="J15" s="322"/>
      <c r="K15" s="199"/>
    </row>
    <row r="16" spans="2:11" customFormat="1" ht="15" customHeight="1">
      <c r="B16" s="202"/>
      <c r="C16" s="203"/>
      <c r="D16" s="322" t="s">
        <v>718</v>
      </c>
      <c r="E16" s="322"/>
      <c r="F16" s="322"/>
      <c r="G16" s="322"/>
      <c r="H16" s="322"/>
      <c r="I16" s="322"/>
      <c r="J16" s="322"/>
      <c r="K16" s="199"/>
    </row>
    <row r="17" spans="2:11" customFormat="1" ht="15" customHeight="1">
      <c r="B17" s="202"/>
      <c r="C17" s="203"/>
      <c r="D17" s="322" t="s">
        <v>719</v>
      </c>
      <c r="E17" s="322"/>
      <c r="F17" s="322"/>
      <c r="G17" s="322"/>
      <c r="H17" s="322"/>
      <c r="I17" s="322"/>
      <c r="J17" s="322"/>
      <c r="K17" s="199"/>
    </row>
    <row r="18" spans="2:11" customFormat="1" ht="15" customHeight="1">
      <c r="B18" s="202"/>
      <c r="C18" s="203"/>
      <c r="D18" s="203"/>
      <c r="E18" s="205" t="s">
        <v>83</v>
      </c>
      <c r="F18" s="322" t="s">
        <v>720</v>
      </c>
      <c r="G18" s="322"/>
      <c r="H18" s="322"/>
      <c r="I18" s="322"/>
      <c r="J18" s="322"/>
      <c r="K18" s="199"/>
    </row>
    <row r="19" spans="2:11" customFormat="1" ht="15" customHeight="1">
      <c r="B19" s="202"/>
      <c r="C19" s="203"/>
      <c r="D19" s="203"/>
      <c r="E19" s="205" t="s">
        <v>721</v>
      </c>
      <c r="F19" s="322" t="s">
        <v>722</v>
      </c>
      <c r="G19" s="322"/>
      <c r="H19" s="322"/>
      <c r="I19" s="322"/>
      <c r="J19" s="322"/>
      <c r="K19" s="199"/>
    </row>
    <row r="20" spans="2:11" customFormat="1" ht="15" customHeight="1">
      <c r="B20" s="202"/>
      <c r="C20" s="203"/>
      <c r="D20" s="203"/>
      <c r="E20" s="205" t="s">
        <v>723</v>
      </c>
      <c r="F20" s="322" t="s">
        <v>724</v>
      </c>
      <c r="G20" s="322"/>
      <c r="H20" s="322"/>
      <c r="I20" s="322"/>
      <c r="J20" s="322"/>
      <c r="K20" s="199"/>
    </row>
    <row r="21" spans="2:11" customFormat="1" ht="15" customHeight="1">
      <c r="B21" s="202"/>
      <c r="C21" s="203"/>
      <c r="D21" s="203"/>
      <c r="E21" s="205" t="s">
        <v>725</v>
      </c>
      <c r="F21" s="322" t="s">
        <v>726</v>
      </c>
      <c r="G21" s="322"/>
      <c r="H21" s="322"/>
      <c r="I21" s="322"/>
      <c r="J21" s="322"/>
      <c r="K21" s="199"/>
    </row>
    <row r="22" spans="2:11" customFormat="1" ht="15" customHeight="1">
      <c r="B22" s="202"/>
      <c r="C22" s="203"/>
      <c r="D22" s="203"/>
      <c r="E22" s="205" t="s">
        <v>727</v>
      </c>
      <c r="F22" s="322" t="s">
        <v>728</v>
      </c>
      <c r="G22" s="322"/>
      <c r="H22" s="322"/>
      <c r="I22" s="322"/>
      <c r="J22" s="322"/>
      <c r="K22" s="199"/>
    </row>
    <row r="23" spans="2:11" customFormat="1" ht="15" customHeight="1">
      <c r="B23" s="202"/>
      <c r="C23" s="203"/>
      <c r="D23" s="203"/>
      <c r="E23" s="205" t="s">
        <v>90</v>
      </c>
      <c r="F23" s="322" t="s">
        <v>729</v>
      </c>
      <c r="G23" s="322"/>
      <c r="H23" s="322"/>
      <c r="I23" s="322"/>
      <c r="J23" s="322"/>
      <c r="K23" s="199"/>
    </row>
    <row r="24" spans="2:11" customFormat="1" ht="12.75" customHeight="1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customFormat="1" ht="15" customHeight="1">
      <c r="B25" s="202"/>
      <c r="C25" s="322" t="s">
        <v>730</v>
      </c>
      <c r="D25" s="322"/>
      <c r="E25" s="322"/>
      <c r="F25" s="322"/>
      <c r="G25" s="322"/>
      <c r="H25" s="322"/>
      <c r="I25" s="322"/>
      <c r="J25" s="322"/>
      <c r="K25" s="199"/>
    </row>
    <row r="26" spans="2:11" customFormat="1" ht="15" customHeight="1">
      <c r="B26" s="202"/>
      <c r="C26" s="322" t="s">
        <v>731</v>
      </c>
      <c r="D26" s="322"/>
      <c r="E26" s="322"/>
      <c r="F26" s="322"/>
      <c r="G26" s="322"/>
      <c r="H26" s="322"/>
      <c r="I26" s="322"/>
      <c r="J26" s="322"/>
      <c r="K26" s="199"/>
    </row>
    <row r="27" spans="2:11" customFormat="1" ht="15" customHeight="1">
      <c r="B27" s="202"/>
      <c r="C27" s="201"/>
      <c r="D27" s="322" t="s">
        <v>732</v>
      </c>
      <c r="E27" s="322"/>
      <c r="F27" s="322"/>
      <c r="G27" s="322"/>
      <c r="H27" s="322"/>
      <c r="I27" s="322"/>
      <c r="J27" s="322"/>
      <c r="K27" s="199"/>
    </row>
    <row r="28" spans="2:11" customFormat="1" ht="15" customHeight="1">
      <c r="B28" s="202"/>
      <c r="C28" s="203"/>
      <c r="D28" s="322" t="s">
        <v>733</v>
      </c>
      <c r="E28" s="322"/>
      <c r="F28" s="322"/>
      <c r="G28" s="322"/>
      <c r="H28" s="322"/>
      <c r="I28" s="322"/>
      <c r="J28" s="322"/>
      <c r="K28" s="199"/>
    </row>
    <row r="29" spans="2:11" customFormat="1" ht="12.75" customHeight="1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customFormat="1" ht="15" customHeight="1">
      <c r="B30" s="202"/>
      <c r="C30" s="203"/>
      <c r="D30" s="322" t="s">
        <v>734</v>
      </c>
      <c r="E30" s="322"/>
      <c r="F30" s="322"/>
      <c r="G30" s="322"/>
      <c r="H30" s="322"/>
      <c r="I30" s="322"/>
      <c r="J30" s="322"/>
      <c r="K30" s="199"/>
    </row>
    <row r="31" spans="2:11" customFormat="1" ht="15" customHeight="1">
      <c r="B31" s="202"/>
      <c r="C31" s="203"/>
      <c r="D31" s="322" t="s">
        <v>735</v>
      </c>
      <c r="E31" s="322"/>
      <c r="F31" s="322"/>
      <c r="G31" s="322"/>
      <c r="H31" s="322"/>
      <c r="I31" s="322"/>
      <c r="J31" s="322"/>
      <c r="K31" s="199"/>
    </row>
    <row r="32" spans="2:11" customFormat="1" ht="12.75" customHeight="1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customFormat="1" ht="15" customHeight="1">
      <c r="B33" s="202"/>
      <c r="C33" s="203"/>
      <c r="D33" s="322" t="s">
        <v>736</v>
      </c>
      <c r="E33" s="322"/>
      <c r="F33" s="322"/>
      <c r="G33" s="322"/>
      <c r="H33" s="322"/>
      <c r="I33" s="322"/>
      <c r="J33" s="322"/>
      <c r="K33" s="199"/>
    </row>
    <row r="34" spans="2:11" customFormat="1" ht="15" customHeight="1">
      <c r="B34" s="202"/>
      <c r="C34" s="203"/>
      <c r="D34" s="322" t="s">
        <v>737</v>
      </c>
      <c r="E34" s="322"/>
      <c r="F34" s="322"/>
      <c r="G34" s="322"/>
      <c r="H34" s="322"/>
      <c r="I34" s="322"/>
      <c r="J34" s="322"/>
      <c r="K34" s="199"/>
    </row>
    <row r="35" spans="2:11" customFormat="1" ht="15" customHeight="1">
      <c r="B35" s="202"/>
      <c r="C35" s="203"/>
      <c r="D35" s="322" t="s">
        <v>738</v>
      </c>
      <c r="E35" s="322"/>
      <c r="F35" s="322"/>
      <c r="G35" s="322"/>
      <c r="H35" s="322"/>
      <c r="I35" s="322"/>
      <c r="J35" s="322"/>
      <c r="K35" s="199"/>
    </row>
    <row r="36" spans="2:11" customFormat="1" ht="15" customHeight="1">
      <c r="B36" s="202"/>
      <c r="C36" s="203"/>
      <c r="D36" s="201"/>
      <c r="E36" s="204" t="s">
        <v>119</v>
      </c>
      <c r="F36" s="201"/>
      <c r="G36" s="322" t="s">
        <v>739</v>
      </c>
      <c r="H36" s="322"/>
      <c r="I36" s="322"/>
      <c r="J36" s="322"/>
      <c r="K36" s="199"/>
    </row>
    <row r="37" spans="2:11" customFormat="1" ht="30.75" customHeight="1">
      <c r="B37" s="202"/>
      <c r="C37" s="203"/>
      <c r="D37" s="201"/>
      <c r="E37" s="204" t="s">
        <v>740</v>
      </c>
      <c r="F37" s="201"/>
      <c r="G37" s="322" t="s">
        <v>741</v>
      </c>
      <c r="H37" s="322"/>
      <c r="I37" s="322"/>
      <c r="J37" s="322"/>
      <c r="K37" s="199"/>
    </row>
    <row r="38" spans="2:11" customFormat="1" ht="15" customHeight="1">
      <c r="B38" s="202"/>
      <c r="C38" s="203"/>
      <c r="D38" s="201"/>
      <c r="E38" s="204" t="s">
        <v>58</v>
      </c>
      <c r="F38" s="201"/>
      <c r="G38" s="322" t="s">
        <v>742</v>
      </c>
      <c r="H38" s="322"/>
      <c r="I38" s="322"/>
      <c r="J38" s="322"/>
      <c r="K38" s="199"/>
    </row>
    <row r="39" spans="2:11" customFormat="1" ht="15" customHeight="1">
      <c r="B39" s="202"/>
      <c r="C39" s="203"/>
      <c r="D39" s="201"/>
      <c r="E39" s="204" t="s">
        <v>59</v>
      </c>
      <c r="F39" s="201"/>
      <c r="G39" s="322" t="s">
        <v>743</v>
      </c>
      <c r="H39" s="322"/>
      <c r="I39" s="322"/>
      <c r="J39" s="322"/>
      <c r="K39" s="199"/>
    </row>
    <row r="40" spans="2:11" customFormat="1" ht="15" customHeight="1">
      <c r="B40" s="202"/>
      <c r="C40" s="203"/>
      <c r="D40" s="201"/>
      <c r="E40" s="204" t="s">
        <v>120</v>
      </c>
      <c r="F40" s="201"/>
      <c r="G40" s="322" t="s">
        <v>744</v>
      </c>
      <c r="H40" s="322"/>
      <c r="I40" s="322"/>
      <c r="J40" s="322"/>
      <c r="K40" s="199"/>
    </row>
    <row r="41" spans="2:11" customFormat="1" ht="15" customHeight="1">
      <c r="B41" s="202"/>
      <c r="C41" s="203"/>
      <c r="D41" s="201"/>
      <c r="E41" s="204" t="s">
        <v>121</v>
      </c>
      <c r="F41" s="201"/>
      <c r="G41" s="322" t="s">
        <v>745</v>
      </c>
      <c r="H41" s="322"/>
      <c r="I41" s="322"/>
      <c r="J41" s="322"/>
      <c r="K41" s="199"/>
    </row>
    <row r="42" spans="2:11" customFormat="1" ht="15" customHeight="1">
      <c r="B42" s="202"/>
      <c r="C42" s="203"/>
      <c r="D42" s="201"/>
      <c r="E42" s="204" t="s">
        <v>746</v>
      </c>
      <c r="F42" s="201"/>
      <c r="G42" s="322" t="s">
        <v>747</v>
      </c>
      <c r="H42" s="322"/>
      <c r="I42" s="322"/>
      <c r="J42" s="322"/>
      <c r="K42" s="199"/>
    </row>
    <row r="43" spans="2:11" customFormat="1" ht="15" customHeight="1">
      <c r="B43" s="202"/>
      <c r="C43" s="203"/>
      <c r="D43" s="201"/>
      <c r="E43" s="204"/>
      <c r="F43" s="201"/>
      <c r="G43" s="322" t="s">
        <v>748</v>
      </c>
      <c r="H43" s="322"/>
      <c r="I43" s="322"/>
      <c r="J43" s="322"/>
      <c r="K43" s="199"/>
    </row>
    <row r="44" spans="2:11" customFormat="1" ht="15" customHeight="1">
      <c r="B44" s="202"/>
      <c r="C44" s="203"/>
      <c r="D44" s="201"/>
      <c r="E44" s="204" t="s">
        <v>749</v>
      </c>
      <c r="F44" s="201"/>
      <c r="G44" s="322" t="s">
        <v>750</v>
      </c>
      <c r="H44" s="322"/>
      <c r="I44" s="322"/>
      <c r="J44" s="322"/>
      <c r="K44" s="199"/>
    </row>
    <row r="45" spans="2:11" customFormat="1" ht="15" customHeight="1">
      <c r="B45" s="202"/>
      <c r="C45" s="203"/>
      <c r="D45" s="201"/>
      <c r="E45" s="204" t="s">
        <v>123</v>
      </c>
      <c r="F45" s="201"/>
      <c r="G45" s="322" t="s">
        <v>751</v>
      </c>
      <c r="H45" s="322"/>
      <c r="I45" s="322"/>
      <c r="J45" s="322"/>
      <c r="K45" s="199"/>
    </row>
    <row r="46" spans="2:11" customFormat="1" ht="12.75" customHeight="1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customFormat="1" ht="15" customHeight="1">
      <c r="B47" s="202"/>
      <c r="C47" s="203"/>
      <c r="D47" s="322" t="s">
        <v>752</v>
      </c>
      <c r="E47" s="322"/>
      <c r="F47" s="322"/>
      <c r="G47" s="322"/>
      <c r="H47" s="322"/>
      <c r="I47" s="322"/>
      <c r="J47" s="322"/>
      <c r="K47" s="199"/>
    </row>
    <row r="48" spans="2:11" customFormat="1" ht="15" customHeight="1">
      <c r="B48" s="202"/>
      <c r="C48" s="203"/>
      <c r="D48" s="203"/>
      <c r="E48" s="322" t="s">
        <v>753</v>
      </c>
      <c r="F48" s="322"/>
      <c r="G48" s="322"/>
      <c r="H48" s="322"/>
      <c r="I48" s="322"/>
      <c r="J48" s="322"/>
      <c r="K48" s="199"/>
    </row>
    <row r="49" spans="2:11" customFormat="1" ht="15" customHeight="1">
      <c r="B49" s="202"/>
      <c r="C49" s="203"/>
      <c r="D49" s="203"/>
      <c r="E49" s="322" t="s">
        <v>754</v>
      </c>
      <c r="F49" s="322"/>
      <c r="G49" s="322"/>
      <c r="H49" s="322"/>
      <c r="I49" s="322"/>
      <c r="J49" s="322"/>
      <c r="K49" s="199"/>
    </row>
    <row r="50" spans="2:11" customFormat="1" ht="15" customHeight="1">
      <c r="B50" s="202"/>
      <c r="C50" s="203"/>
      <c r="D50" s="203"/>
      <c r="E50" s="322" t="s">
        <v>755</v>
      </c>
      <c r="F50" s="322"/>
      <c r="G50" s="322"/>
      <c r="H50" s="322"/>
      <c r="I50" s="322"/>
      <c r="J50" s="322"/>
      <c r="K50" s="199"/>
    </row>
    <row r="51" spans="2:11" customFormat="1" ht="15" customHeight="1">
      <c r="B51" s="202"/>
      <c r="C51" s="203"/>
      <c r="D51" s="322" t="s">
        <v>756</v>
      </c>
      <c r="E51" s="322"/>
      <c r="F51" s="322"/>
      <c r="G51" s="322"/>
      <c r="H51" s="322"/>
      <c r="I51" s="322"/>
      <c r="J51" s="322"/>
      <c r="K51" s="199"/>
    </row>
    <row r="52" spans="2:11" customFormat="1" ht="25.5" customHeight="1">
      <c r="B52" s="198"/>
      <c r="C52" s="323" t="s">
        <v>757</v>
      </c>
      <c r="D52" s="323"/>
      <c r="E52" s="323"/>
      <c r="F52" s="323"/>
      <c r="G52" s="323"/>
      <c r="H52" s="323"/>
      <c r="I52" s="323"/>
      <c r="J52" s="323"/>
      <c r="K52" s="199"/>
    </row>
    <row r="53" spans="2:11" customFormat="1" ht="5.25" customHeight="1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customFormat="1" ht="15" customHeight="1">
      <c r="B54" s="198"/>
      <c r="C54" s="322" t="s">
        <v>758</v>
      </c>
      <c r="D54" s="322"/>
      <c r="E54" s="322"/>
      <c r="F54" s="322"/>
      <c r="G54" s="322"/>
      <c r="H54" s="322"/>
      <c r="I54" s="322"/>
      <c r="J54" s="322"/>
      <c r="K54" s="199"/>
    </row>
    <row r="55" spans="2:11" customFormat="1" ht="15" customHeight="1">
      <c r="B55" s="198"/>
      <c r="C55" s="322" t="s">
        <v>759</v>
      </c>
      <c r="D55" s="322"/>
      <c r="E55" s="322"/>
      <c r="F55" s="322"/>
      <c r="G55" s="322"/>
      <c r="H55" s="322"/>
      <c r="I55" s="322"/>
      <c r="J55" s="322"/>
      <c r="K55" s="199"/>
    </row>
    <row r="56" spans="2:11" customFormat="1" ht="12.75" customHeight="1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customFormat="1" ht="15" customHeight="1">
      <c r="B57" s="198"/>
      <c r="C57" s="322" t="s">
        <v>760</v>
      </c>
      <c r="D57" s="322"/>
      <c r="E57" s="322"/>
      <c r="F57" s="322"/>
      <c r="G57" s="322"/>
      <c r="H57" s="322"/>
      <c r="I57" s="322"/>
      <c r="J57" s="322"/>
      <c r="K57" s="199"/>
    </row>
    <row r="58" spans="2:11" customFormat="1" ht="15" customHeight="1">
      <c r="B58" s="198"/>
      <c r="C58" s="203"/>
      <c r="D58" s="322" t="s">
        <v>761</v>
      </c>
      <c r="E58" s="322"/>
      <c r="F58" s="322"/>
      <c r="G58" s="322"/>
      <c r="H58" s="322"/>
      <c r="I58" s="322"/>
      <c r="J58" s="322"/>
      <c r="K58" s="199"/>
    </row>
    <row r="59" spans="2:11" customFormat="1" ht="15" customHeight="1">
      <c r="B59" s="198"/>
      <c r="C59" s="203"/>
      <c r="D59" s="322" t="s">
        <v>762</v>
      </c>
      <c r="E59" s="322"/>
      <c r="F59" s="322"/>
      <c r="G59" s="322"/>
      <c r="H59" s="322"/>
      <c r="I59" s="322"/>
      <c r="J59" s="322"/>
      <c r="K59" s="199"/>
    </row>
    <row r="60" spans="2:11" customFormat="1" ht="15" customHeight="1">
      <c r="B60" s="198"/>
      <c r="C60" s="203"/>
      <c r="D60" s="322" t="s">
        <v>763</v>
      </c>
      <c r="E60" s="322"/>
      <c r="F60" s="322"/>
      <c r="G60" s="322"/>
      <c r="H60" s="322"/>
      <c r="I60" s="322"/>
      <c r="J60" s="322"/>
      <c r="K60" s="199"/>
    </row>
    <row r="61" spans="2:11" customFormat="1" ht="15" customHeight="1">
      <c r="B61" s="198"/>
      <c r="C61" s="203"/>
      <c r="D61" s="322" t="s">
        <v>764</v>
      </c>
      <c r="E61" s="322"/>
      <c r="F61" s="322"/>
      <c r="G61" s="322"/>
      <c r="H61" s="322"/>
      <c r="I61" s="322"/>
      <c r="J61" s="322"/>
      <c r="K61" s="199"/>
    </row>
    <row r="62" spans="2:11" customFormat="1" ht="15" customHeight="1">
      <c r="B62" s="198"/>
      <c r="C62" s="203"/>
      <c r="D62" s="325" t="s">
        <v>765</v>
      </c>
      <c r="E62" s="325"/>
      <c r="F62" s="325"/>
      <c r="G62" s="325"/>
      <c r="H62" s="325"/>
      <c r="I62" s="325"/>
      <c r="J62" s="325"/>
      <c r="K62" s="199"/>
    </row>
    <row r="63" spans="2:11" customFormat="1" ht="15" customHeight="1">
      <c r="B63" s="198"/>
      <c r="C63" s="203"/>
      <c r="D63" s="322" t="s">
        <v>766</v>
      </c>
      <c r="E63" s="322"/>
      <c r="F63" s="322"/>
      <c r="G63" s="322"/>
      <c r="H63" s="322"/>
      <c r="I63" s="322"/>
      <c r="J63" s="322"/>
      <c r="K63" s="199"/>
    </row>
    <row r="64" spans="2:11" customFormat="1" ht="12.75" customHeight="1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customFormat="1" ht="15" customHeight="1">
      <c r="B65" s="198"/>
      <c r="C65" s="203"/>
      <c r="D65" s="322" t="s">
        <v>767</v>
      </c>
      <c r="E65" s="322"/>
      <c r="F65" s="322"/>
      <c r="G65" s="322"/>
      <c r="H65" s="322"/>
      <c r="I65" s="322"/>
      <c r="J65" s="322"/>
      <c r="K65" s="199"/>
    </row>
    <row r="66" spans="2:11" customFormat="1" ht="15" customHeight="1">
      <c r="B66" s="198"/>
      <c r="C66" s="203"/>
      <c r="D66" s="325" t="s">
        <v>768</v>
      </c>
      <c r="E66" s="325"/>
      <c r="F66" s="325"/>
      <c r="G66" s="325"/>
      <c r="H66" s="325"/>
      <c r="I66" s="325"/>
      <c r="J66" s="325"/>
      <c r="K66" s="199"/>
    </row>
    <row r="67" spans="2:11" customFormat="1" ht="15" customHeight="1">
      <c r="B67" s="198"/>
      <c r="C67" s="203"/>
      <c r="D67" s="322" t="s">
        <v>769</v>
      </c>
      <c r="E67" s="322"/>
      <c r="F67" s="322"/>
      <c r="G67" s="322"/>
      <c r="H67" s="322"/>
      <c r="I67" s="322"/>
      <c r="J67" s="322"/>
      <c r="K67" s="199"/>
    </row>
    <row r="68" spans="2:11" customFormat="1" ht="15" customHeight="1">
      <c r="B68" s="198"/>
      <c r="C68" s="203"/>
      <c r="D68" s="322" t="s">
        <v>770</v>
      </c>
      <c r="E68" s="322"/>
      <c r="F68" s="322"/>
      <c r="G68" s="322"/>
      <c r="H68" s="322"/>
      <c r="I68" s="322"/>
      <c r="J68" s="322"/>
      <c r="K68" s="199"/>
    </row>
    <row r="69" spans="2:11" customFormat="1" ht="15" customHeight="1">
      <c r="B69" s="198"/>
      <c r="C69" s="203"/>
      <c r="D69" s="322" t="s">
        <v>771</v>
      </c>
      <c r="E69" s="322"/>
      <c r="F69" s="322"/>
      <c r="G69" s="322"/>
      <c r="H69" s="322"/>
      <c r="I69" s="322"/>
      <c r="J69" s="322"/>
      <c r="K69" s="199"/>
    </row>
    <row r="70" spans="2:11" customFormat="1" ht="15" customHeight="1">
      <c r="B70" s="198"/>
      <c r="C70" s="203"/>
      <c r="D70" s="322" t="s">
        <v>772</v>
      </c>
      <c r="E70" s="322"/>
      <c r="F70" s="322"/>
      <c r="G70" s="322"/>
      <c r="H70" s="322"/>
      <c r="I70" s="322"/>
      <c r="J70" s="322"/>
      <c r="K70" s="199"/>
    </row>
    <row r="71" spans="2:11" customFormat="1" ht="12.75" customHeight="1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customFormat="1" ht="18.75" customHeight="1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>
      <c r="B75" s="215"/>
      <c r="C75" s="326" t="s">
        <v>773</v>
      </c>
      <c r="D75" s="326"/>
      <c r="E75" s="326"/>
      <c r="F75" s="326"/>
      <c r="G75" s="326"/>
      <c r="H75" s="326"/>
      <c r="I75" s="326"/>
      <c r="J75" s="326"/>
      <c r="K75" s="216"/>
    </row>
    <row r="76" spans="2:11" customFormat="1" ht="17.25" customHeight="1">
      <c r="B76" s="215"/>
      <c r="C76" s="217" t="s">
        <v>774</v>
      </c>
      <c r="D76" s="217"/>
      <c r="E76" s="217"/>
      <c r="F76" s="217" t="s">
        <v>775</v>
      </c>
      <c r="G76" s="218"/>
      <c r="H76" s="217" t="s">
        <v>59</v>
      </c>
      <c r="I76" s="217" t="s">
        <v>62</v>
      </c>
      <c r="J76" s="217" t="s">
        <v>776</v>
      </c>
      <c r="K76" s="216"/>
    </row>
    <row r="77" spans="2:11" customFormat="1" ht="17.25" customHeight="1">
      <c r="B77" s="215"/>
      <c r="C77" s="219" t="s">
        <v>777</v>
      </c>
      <c r="D77" s="219"/>
      <c r="E77" s="219"/>
      <c r="F77" s="220" t="s">
        <v>778</v>
      </c>
      <c r="G77" s="221"/>
      <c r="H77" s="219"/>
      <c r="I77" s="219"/>
      <c r="J77" s="219" t="s">
        <v>779</v>
      </c>
      <c r="K77" s="216"/>
    </row>
    <row r="78" spans="2:1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>
      <c r="B79" s="215"/>
      <c r="C79" s="204" t="s">
        <v>58</v>
      </c>
      <c r="D79" s="224"/>
      <c r="E79" s="224"/>
      <c r="F79" s="225" t="s">
        <v>780</v>
      </c>
      <c r="G79" s="226"/>
      <c r="H79" s="204" t="s">
        <v>781</v>
      </c>
      <c r="I79" s="204" t="s">
        <v>782</v>
      </c>
      <c r="J79" s="204">
        <v>20</v>
      </c>
      <c r="K79" s="216"/>
    </row>
    <row r="80" spans="2:11" customFormat="1" ht="15" customHeight="1">
      <c r="B80" s="215"/>
      <c r="C80" s="204" t="s">
        <v>783</v>
      </c>
      <c r="D80" s="204"/>
      <c r="E80" s="204"/>
      <c r="F80" s="225" t="s">
        <v>780</v>
      </c>
      <c r="G80" s="226"/>
      <c r="H80" s="204" t="s">
        <v>784</v>
      </c>
      <c r="I80" s="204" t="s">
        <v>782</v>
      </c>
      <c r="J80" s="204">
        <v>120</v>
      </c>
      <c r="K80" s="216"/>
    </row>
    <row r="81" spans="2:11" customFormat="1" ht="15" customHeight="1">
      <c r="B81" s="227"/>
      <c r="C81" s="204" t="s">
        <v>785</v>
      </c>
      <c r="D81" s="204"/>
      <c r="E81" s="204"/>
      <c r="F81" s="225" t="s">
        <v>786</v>
      </c>
      <c r="G81" s="226"/>
      <c r="H81" s="204" t="s">
        <v>787</v>
      </c>
      <c r="I81" s="204" t="s">
        <v>782</v>
      </c>
      <c r="J81" s="204">
        <v>50</v>
      </c>
      <c r="K81" s="216"/>
    </row>
    <row r="82" spans="2:11" customFormat="1" ht="15" customHeight="1">
      <c r="B82" s="227"/>
      <c r="C82" s="204" t="s">
        <v>788</v>
      </c>
      <c r="D82" s="204"/>
      <c r="E82" s="204"/>
      <c r="F82" s="225" t="s">
        <v>780</v>
      </c>
      <c r="G82" s="226"/>
      <c r="H82" s="204" t="s">
        <v>789</v>
      </c>
      <c r="I82" s="204" t="s">
        <v>790</v>
      </c>
      <c r="J82" s="204"/>
      <c r="K82" s="216"/>
    </row>
    <row r="83" spans="2:11" customFormat="1" ht="15" customHeight="1">
      <c r="B83" s="227"/>
      <c r="C83" s="204" t="s">
        <v>791</v>
      </c>
      <c r="D83" s="204"/>
      <c r="E83" s="204"/>
      <c r="F83" s="225" t="s">
        <v>786</v>
      </c>
      <c r="G83" s="204"/>
      <c r="H83" s="204" t="s">
        <v>792</v>
      </c>
      <c r="I83" s="204" t="s">
        <v>782</v>
      </c>
      <c r="J83" s="204">
        <v>15</v>
      </c>
      <c r="K83" s="216"/>
    </row>
    <row r="84" spans="2:11" customFormat="1" ht="15" customHeight="1">
      <c r="B84" s="227"/>
      <c r="C84" s="204" t="s">
        <v>793</v>
      </c>
      <c r="D84" s="204"/>
      <c r="E84" s="204"/>
      <c r="F84" s="225" t="s">
        <v>786</v>
      </c>
      <c r="G84" s="204"/>
      <c r="H84" s="204" t="s">
        <v>794</v>
      </c>
      <c r="I84" s="204" t="s">
        <v>782</v>
      </c>
      <c r="J84" s="204">
        <v>15</v>
      </c>
      <c r="K84" s="216"/>
    </row>
    <row r="85" spans="2:11" customFormat="1" ht="15" customHeight="1">
      <c r="B85" s="227"/>
      <c r="C85" s="204" t="s">
        <v>795</v>
      </c>
      <c r="D85" s="204"/>
      <c r="E85" s="204"/>
      <c r="F85" s="225" t="s">
        <v>786</v>
      </c>
      <c r="G85" s="204"/>
      <c r="H85" s="204" t="s">
        <v>796</v>
      </c>
      <c r="I85" s="204" t="s">
        <v>782</v>
      </c>
      <c r="J85" s="204">
        <v>20</v>
      </c>
      <c r="K85" s="216"/>
    </row>
    <row r="86" spans="2:11" customFormat="1" ht="15" customHeight="1">
      <c r="B86" s="227"/>
      <c r="C86" s="204" t="s">
        <v>797</v>
      </c>
      <c r="D86" s="204"/>
      <c r="E86" s="204"/>
      <c r="F86" s="225" t="s">
        <v>786</v>
      </c>
      <c r="G86" s="204"/>
      <c r="H86" s="204" t="s">
        <v>798</v>
      </c>
      <c r="I86" s="204" t="s">
        <v>782</v>
      </c>
      <c r="J86" s="204">
        <v>20</v>
      </c>
      <c r="K86" s="216"/>
    </row>
    <row r="87" spans="2:11" customFormat="1" ht="15" customHeight="1">
      <c r="B87" s="227"/>
      <c r="C87" s="204" t="s">
        <v>799</v>
      </c>
      <c r="D87" s="204"/>
      <c r="E87" s="204"/>
      <c r="F87" s="225" t="s">
        <v>786</v>
      </c>
      <c r="G87" s="226"/>
      <c r="H87" s="204" t="s">
        <v>800</v>
      </c>
      <c r="I87" s="204" t="s">
        <v>782</v>
      </c>
      <c r="J87" s="204">
        <v>50</v>
      </c>
      <c r="K87" s="216"/>
    </row>
    <row r="88" spans="2:11" customFormat="1" ht="15" customHeight="1">
      <c r="B88" s="227"/>
      <c r="C88" s="204" t="s">
        <v>801</v>
      </c>
      <c r="D88" s="204"/>
      <c r="E88" s="204"/>
      <c r="F88" s="225" t="s">
        <v>786</v>
      </c>
      <c r="G88" s="226"/>
      <c r="H88" s="204" t="s">
        <v>802</v>
      </c>
      <c r="I88" s="204" t="s">
        <v>782</v>
      </c>
      <c r="J88" s="204">
        <v>20</v>
      </c>
      <c r="K88" s="216"/>
    </row>
    <row r="89" spans="2:11" customFormat="1" ht="15" customHeight="1">
      <c r="B89" s="227"/>
      <c r="C89" s="204" t="s">
        <v>803</v>
      </c>
      <c r="D89" s="204"/>
      <c r="E89" s="204"/>
      <c r="F89" s="225" t="s">
        <v>786</v>
      </c>
      <c r="G89" s="226"/>
      <c r="H89" s="204" t="s">
        <v>804</v>
      </c>
      <c r="I89" s="204" t="s">
        <v>782</v>
      </c>
      <c r="J89" s="204">
        <v>20</v>
      </c>
      <c r="K89" s="216"/>
    </row>
    <row r="90" spans="2:11" customFormat="1" ht="15" customHeight="1">
      <c r="B90" s="227"/>
      <c r="C90" s="204" t="s">
        <v>805</v>
      </c>
      <c r="D90" s="204"/>
      <c r="E90" s="204"/>
      <c r="F90" s="225" t="s">
        <v>786</v>
      </c>
      <c r="G90" s="226"/>
      <c r="H90" s="204" t="s">
        <v>806</v>
      </c>
      <c r="I90" s="204" t="s">
        <v>782</v>
      </c>
      <c r="J90" s="204">
        <v>50</v>
      </c>
      <c r="K90" s="216"/>
    </row>
    <row r="91" spans="2:11" customFormat="1" ht="15" customHeight="1">
      <c r="B91" s="227"/>
      <c r="C91" s="204" t="s">
        <v>807</v>
      </c>
      <c r="D91" s="204"/>
      <c r="E91" s="204"/>
      <c r="F91" s="225" t="s">
        <v>786</v>
      </c>
      <c r="G91" s="226"/>
      <c r="H91" s="204" t="s">
        <v>807</v>
      </c>
      <c r="I91" s="204" t="s">
        <v>782</v>
      </c>
      <c r="J91" s="204">
        <v>50</v>
      </c>
      <c r="K91" s="216"/>
    </row>
    <row r="92" spans="2:11" customFormat="1" ht="15" customHeight="1">
      <c r="B92" s="227"/>
      <c r="C92" s="204" t="s">
        <v>808</v>
      </c>
      <c r="D92" s="204"/>
      <c r="E92" s="204"/>
      <c r="F92" s="225" t="s">
        <v>786</v>
      </c>
      <c r="G92" s="226"/>
      <c r="H92" s="204" t="s">
        <v>809</v>
      </c>
      <c r="I92" s="204" t="s">
        <v>782</v>
      </c>
      <c r="J92" s="204">
        <v>255</v>
      </c>
      <c r="K92" s="216"/>
    </row>
    <row r="93" spans="2:11" customFormat="1" ht="15" customHeight="1">
      <c r="B93" s="227"/>
      <c r="C93" s="204" t="s">
        <v>810</v>
      </c>
      <c r="D93" s="204"/>
      <c r="E93" s="204"/>
      <c r="F93" s="225" t="s">
        <v>780</v>
      </c>
      <c r="G93" s="226"/>
      <c r="H93" s="204" t="s">
        <v>811</v>
      </c>
      <c r="I93" s="204" t="s">
        <v>812</v>
      </c>
      <c r="J93" s="204"/>
      <c r="K93" s="216"/>
    </row>
    <row r="94" spans="2:11" customFormat="1" ht="15" customHeight="1">
      <c r="B94" s="227"/>
      <c r="C94" s="204" t="s">
        <v>813</v>
      </c>
      <c r="D94" s="204"/>
      <c r="E94" s="204"/>
      <c r="F94" s="225" t="s">
        <v>780</v>
      </c>
      <c r="G94" s="226"/>
      <c r="H94" s="204" t="s">
        <v>814</v>
      </c>
      <c r="I94" s="204" t="s">
        <v>815</v>
      </c>
      <c r="J94" s="204"/>
      <c r="K94" s="216"/>
    </row>
    <row r="95" spans="2:11" customFormat="1" ht="15" customHeight="1">
      <c r="B95" s="227"/>
      <c r="C95" s="204" t="s">
        <v>816</v>
      </c>
      <c r="D95" s="204"/>
      <c r="E95" s="204"/>
      <c r="F95" s="225" t="s">
        <v>780</v>
      </c>
      <c r="G95" s="226"/>
      <c r="H95" s="204" t="s">
        <v>816</v>
      </c>
      <c r="I95" s="204" t="s">
        <v>815</v>
      </c>
      <c r="J95" s="204"/>
      <c r="K95" s="216"/>
    </row>
    <row r="96" spans="2:11" customFormat="1" ht="15" customHeight="1">
      <c r="B96" s="227"/>
      <c r="C96" s="204" t="s">
        <v>43</v>
      </c>
      <c r="D96" s="204"/>
      <c r="E96" s="204"/>
      <c r="F96" s="225" t="s">
        <v>780</v>
      </c>
      <c r="G96" s="226"/>
      <c r="H96" s="204" t="s">
        <v>817</v>
      </c>
      <c r="I96" s="204" t="s">
        <v>815</v>
      </c>
      <c r="J96" s="204"/>
      <c r="K96" s="216"/>
    </row>
    <row r="97" spans="2:11" customFormat="1" ht="15" customHeight="1">
      <c r="B97" s="227"/>
      <c r="C97" s="204" t="s">
        <v>53</v>
      </c>
      <c r="D97" s="204"/>
      <c r="E97" s="204"/>
      <c r="F97" s="225" t="s">
        <v>780</v>
      </c>
      <c r="G97" s="226"/>
      <c r="H97" s="204" t="s">
        <v>818</v>
      </c>
      <c r="I97" s="204" t="s">
        <v>815</v>
      </c>
      <c r="J97" s="204"/>
      <c r="K97" s="216"/>
    </row>
    <row r="98" spans="2:11" customFormat="1" ht="15" customHeight="1">
      <c r="B98" s="228"/>
      <c r="C98" s="229"/>
      <c r="D98" s="229"/>
      <c r="E98" s="229"/>
      <c r="F98" s="229"/>
      <c r="G98" s="229"/>
      <c r="H98" s="229"/>
      <c r="I98" s="229"/>
      <c r="J98" s="229"/>
      <c r="K98" s="230"/>
    </row>
    <row r="99" spans="2:11" customFormat="1" ht="18.75" customHeight="1">
      <c r="B99" s="231"/>
      <c r="C99" s="232"/>
      <c r="D99" s="232"/>
      <c r="E99" s="232"/>
      <c r="F99" s="232"/>
      <c r="G99" s="232"/>
      <c r="H99" s="232"/>
      <c r="I99" s="232"/>
      <c r="J99" s="232"/>
      <c r="K99" s="231"/>
    </row>
    <row r="100" spans="2:1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>
      <c r="B102" s="215"/>
      <c r="C102" s="326" t="s">
        <v>819</v>
      </c>
      <c r="D102" s="326"/>
      <c r="E102" s="326"/>
      <c r="F102" s="326"/>
      <c r="G102" s="326"/>
      <c r="H102" s="326"/>
      <c r="I102" s="326"/>
      <c r="J102" s="326"/>
      <c r="K102" s="216"/>
    </row>
    <row r="103" spans="2:11" customFormat="1" ht="17.25" customHeight="1">
      <c r="B103" s="215"/>
      <c r="C103" s="217" t="s">
        <v>774</v>
      </c>
      <c r="D103" s="217"/>
      <c r="E103" s="217"/>
      <c r="F103" s="217" t="s">
        <v>775</v>
      </c>
      <c r="G103" s="218"/>
      <c r="H103" s="217" t="s">
        <v>59</v>
      </c>
      <c r="I103" s="217" t="s">
        <v>62</v>
      </c>
      <c r="J103" s="217" t="s">
        <v>776</v>
      </c>
      <c r="K103" s="216"/>
    </row>
    <row r="104" spans="2:11" customFormat="1" ht="17.25" customHeight="1">
      <c r="B104" s="215"/>
      <c r="C104" s="219" t="s">
        <v>777</v>
      </c>
      <c r="D104" s="219"/>
      <c r="E104" s="219"/>
      <c r="F104" s="220" t="s">
        <v>778</v>
      </c>
      <c r="G104" s="221"/>
      <c r="H104" s="219"/>
      <c r="I104" s="219"/>
      <c r="J104" s="219" t="s">
        <v>779</v>
      </c>
      <c r="K104" s="216"/>
    </row>
    <row r="105" spans="2:11" customFormat="1" ht="5.25" customHeight="1">
      <c r="B105" s="215"/>
      <c r="C105" s="217"/>
      <c r="D105" s="217"/>
      <c r="E105" s="217"/>
      <c r="F105" s="217"/>
      <c r="G105" s="233"/>
      <c r="H105" s="217"/>
      <c r="I105" s="217"/>
      <c r="J105" s="217"/>
      <c r="K105" s="216"/>
    </row>
    <row r="106" spans="2:11" customFormat="1" ht="15" customHeight="1">
      <c r="B106" s="215"/>
      <c r="C106" s="204" t="s">
        <v>58</v>
      </c>
      <c r="D106" s="224"/>
      <c r="E106" s="224"/>
      <c r="F106" s="225" t="s">
        <v>780</v>
      </c>
      <c r="G106" s="204"/>
      <c r="H106" s="204" t="s">
        <v>820</v>
      </c>
      <c r="I106" s="204" t="s">
        <v>782</v>
      </c>
      <c r="J106" s="204">
        <v>20</v>
      </c>
      <c r="K106" s="216"/>
    </row>
    <row r="107" spans="2:11" customFormat="1" ht="15" customHeight="1">
      <c r="B107" s="215"/>
      <c r="C107" s="204" t="s">
        <v>783</v>
      </c>
      <c r="D107" s="204"/>
      <c r="E107" s="204"/>
      <c r="F107" s="225" t="s">
        <v>780</v>
      </c>
      <c r="G107" s="204"/>
      <c r="H107" s="204" t="s">
        <v>820</v>
      </c>
      <c r="I107" s="204" t="s">
        <v>782</v>
      </c>
      <c r="J107" s="204">
        <v>120</v>
      </c>
      <c r="K107" s="216"/>
    </row>
    <row r="108" spans="2:11" customFormat="1" ht="15" customHeight="1">
      <c r="B108" s="227"/>
      <c r="C108" s="204" t="s">
        <v>785</v>
      </c>
      <c r="D108" s="204"/>
      <c r="E108" s="204"/>
      <c r="F108" s="225" t="s">
        <v>786</v>
      </c>
      <c r="G108" s="204"/>
      <c r="H108" s="204" t="s">
        <v>820</v>
      </c>
      <c r="I108" s="204" t="s">
        <v>782</v>
      </c>
      <c r="J108" s="204">
        <v>50</v>
      </c>
      <c r="K108" s="216"/>
    </row>
    <row r="109" spans="2:11" customFormat="1" ht="15" customHeight="1">
      <c r="B109" s="227"/>
      <c r="C109" s="204" t="s">
        <v>788</v>
      </c>
      <c r="D109" s="204"/>
      <c r="E109" s="204"/>
      <c r="F109" s="225" t="s">
        <v>780</v>
      </c>
      <c r="G109" s="204"/>
      <c r="H109" s="204" t="s">
        <v>820</v>
      </c>
      <c r="I109" s="204" t="s">
        <v>790</v>
      </c>
      <c r="J109" s="204"/>
      <c r="K109" s="216"/>
    </row>
    <row r="110" spans="2:11" customFormat="1" ht="15" customHeight="1">
      <c r="B110" s="227"/>
      <c r="C110" s="204" t="s">
        <v>799</v>
      </c>
      <c r="D110" s="204"/>
      <c r="E110" s="204"/>
      <c r="F110" s="225" t="s">
        <v>786</v>
      </c>
      <c r="G110" s="204"/>
      <c r="H110" s="204" t="s">
        <v>820</v>
      </c>
      <c r="I110" s="204" t="s">
        <v>782</v>
      </c>
      <c r="J110" s="204">
        <v>50</v>
      </c>
      <c r="K110" s="216"/>
    </row>
    <row r="111" spans="2:11" customFormat="1" ht="15" customHeight="1">
      <c r="B111" s="227"/>
      <c r="C111" s="204" t="s">
        <v>807</v>
      </c>
      <c r="D111" s="204"/>
      <c r="E111" s="204"/>
      <c r="F111" s="225" t="s">
        <v>786</v>
      </c>
      <c r="G111" s="204"/>
      <c r="H111" s="204" t="s">
        <v>820</v>
      </c>
      <c r="I111" s="204" t="s">
        <v>782</v>
      </c>
      <c r="J111" s="204">
        <v>50</v>
      </c>
      <c r="K111" s="216"/>
    </row>
    <row r="112" spans="2:11" customFormat="1" ht="15" customHeight="1">
      <c r="B112" s="227"/>
      <c r="C112" s="204" t="s">
        <v>805</v>
      </c>
      <c r="D112" s="204"/>
      <c r="E112" s="204"/>
      <c r="F112" s="225" t="s">
        <v>786</v>
      </c>
      <c r="G112" s="204"/>
      <c r="H112" s="204" t="s">
        <v>820</v>
      </c>
      <c r="I112" s="204" t="s">
        <v>782</v>
      </c>
      <c r="J112" s="204">
        <v>50</v>
      </c>
      <c r="K112" s="216"/>
    </row>
    <row r="113" spans="2:11" customFormat="1" ht="15" customHeight="1">
      <c r="B113" s="227"/>
      <c r="C113" s="204" t="s">
        <v>58</v>
      </c>
      <c r="D113" s="204"/>
      <c r="E113" s="204"/>
      <c r="F113" s="225" t="s">
        <v>780</v>
      </c>
      <c r="G113" s="204"/>
      <c r="H113" s="204" t="s">
        <v>821</v>
      </c>
      <c r="I113" s="204" t="s">
        <v>782</v>
      </c>
      <c r="J113" s="204">
        <v>20</v>
      </c>
      <c r="K113" s="216"/>
    </row>
    <row r="114" spans="2:11" customFormat="1" ht="15" customHeight="1">
      <c r="B114" s="227"/>
      <c r="C114" s="204" t="s">
        <v>822</v>
      </c>
      <c r="D114" s="204"/>
      <c r="E114" s="204"/>
      <c r="F114" s="225" t="s">
        <v>780</v>
      </c>
      <c r="G114" s="204"/>
      <c r="H114" s="204" t="s">
        <v>823</v>
      </c>
      <c r="I114" s="204" t="s">
        <v>782</v>
      </c>
      <c r="J114" s="204">
        <v>120</v>
      </c>
      <c r="K114" s="216"/>
    </row>
    <row r="115" spans="2:11" customFormat="1" ht="15" customHeight="1">
      <c r="B115" s="227"/>
      <c r="C115" s="204" t="s">
        <v>43</v>
      </c>
      <c r="D115" s="204"/>
      <c r="E115" s="204"/>
      <c r="F115" s="225" t="s">
        <v>780</v>
      </c>
      <c r="G115" s="204"/>
      <c r="H115" s="204" t="s">
        <v>824</v>
      </c>
      <c r="I115" s="204" t="s">
        <v>815</v>
      </c>
      <c r="J115" s="204"/>
      <c r="K115" s="216"/>
    </row>
    <row r="116" spans="2:11" customFormat="1" ht="15" customHeight="1">
      <c r="B116" s="227"/>
      <c r="C116" s="204" t="s">
        <v>53</v>
      </c>
      <c r="D116" s="204"/>
      <c r="E116" s="204"/>
      <c r="F116" s="225" t="s">
        <v>780</v>
      </c>
      <c r="G116" s="204"/>
      <c r="H116" s="204" t="s">
        <v>825</v>
      </c>
      <c r="I116" s="204" t="s">
        <v>815</v>
      </c>
      <c r="J116" s="204"/>
      <c r="K116" s="216"/>
    </row>
    <row r="117" spans="2:11" customFormat="1" ht="15" customHeight="1">
      <c r="B117" s="227"/>
      <c r="C117" s="204" t="s">
        <v>62</v>
      </c>
      <c r="D117" s="204"/>
      <c r="E117" s="204"/>
      <c r="F117" s="225" t="s">
        <v>780</v>
      </c>
      <c r="G117" s="204"/>
      <c r="H117" s="204" t="s">
        <v>826</v>
      </c>
      <c r="I117" s="204" t="s">
        <v>827</v>
      </c>
      <c r="J117" s="204"/>
      <c r="K117" s="216"/>
    </row>
    <row r="118" spans="2:11" customFormat="1" ht="15" customHeight="1">
      <c r="B118" s="228"/>
      <c r="C118" s="234"/>
      <c r="D118" s="234"/>
      <c r="E118" s="234"/>
      <c r="F118" s="234"/>
      <c r="G118" s="234"/>
      <c r="H118" s="234"/>
      <c r="I118" s="234"/>
      <c r="J118" s="234"/>
      <c r="K118" s="230"/>
    </row>
    <row r="119" spans="2:11" customFormat="1" ht="18.75" customHeight="1">
      <c r="B119" s="235"/>
      <c r="C119" s="236"/>
      <c r="D119" s="236"/>
      <c r="E119" s="236"/>
      <c r="F119" s="237"/>
      <c r="G119" s="236"/>
      <c r="H119" s="236"/>
      <c r="I119" s="236"/>
      <c r="J119" s="236"/>
      <c r="K119" s="235"/>
    </row>
    <row r="120" spans="2:1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>
      <c r="B121" s="238"/>
      <c r="C121" s="239"/>
      <c r="D121" s="239"/>
      <c r="E121" s="239"/>
      <c r="F121" s="239"/>
      <c r="G121" s="239"/>
      <c r="H121" s="239"/>
      <c r="I121" s="239"/>
      <c r="J121" s="239"/>
      <c r="K121" s="240"/>
    </row>
    <row r="122" spans="2:11" customFormat="1" ht="45" customHeight="1">
      <c r="B122" s="241"/>
      <c r="C122" s="324" t="s">
        <v>828</v>
      </c>
      <c r="D122" s="324"/>
      <c r="E122" s="324"/>
      <c r="F122" s="324"/>
      <c r="G122" s="324"/>
      <c r="H122" s="324"/>
      <c r="I122" s="324"/>
      <c r="J122" s="324"/>
      <c r="K122" s="242"/>
    </row>
    <row r="123" spans="2:11" customFormat="1" ht="17.25" customHeight="1">
      <c r="B123" s="243"/>
      <c r="C123" s="217" t="s">
        <v>774</v>
      </c>
      <c r="D123" s="217"/>
      <c r="E123" s="217"/>
      <c r="F123" s="217" t="s">
        <v>775</v>
      </c>
      <c r="G123" s="218"/>
      <c r="H123" s="217" t="s">
        <v>59</v>
      </c>
      <c r="I123" s="217" t="s">
        <v>62</v>
      </c>
      <c r="J123" s="217" t="s">
        <v>776</v>
      </c>
      <c r="K123" s="244"/>
    </row>
    <row r="124" spans="2:11" customFormat="1" ht="17.25" customHeight="1">
      <c r="B124" s="243"/>
      <c r="C124" s="219" t="s">
        <v>777</v>
      </c>
      <c r="D124" s="219"/>
      <c r="E124" s="219"/>
      <c r="F124" s="220" t="s">
        <v>778</v>
      </c>
      <c r="G124" s="221"/>
      <c r="H124" s="219"/>
      <c r="I124" s="219"/>
      <c r="J124" s="219" t="s">
        <v>779</v>
      </c>
      <c r="K124" s="244"/>
    </row>
    <row r="125" spans="2:11" customFormat="1" ht="5.25" customHeight="1">
      <c r="B125" s="245"/>
      <c r="C125" s="222"/>
      <c r="D125" s="222"/>
      <c r="E125" s="222"/>
      <c r="F125" s="222"/>
      <c r="G125" s="246"/>
      <c r="H125" s="222"/>
      <c r="I125" s="222"/>
      <c r="J125" s="222"/>
      <c r="K125" s="247"/>
    </row>
    <row r="126" spans="2:11" customFormat="1" ht="15" customHeight="1">
      <c r="B126" s="245"/>
      <c r="C126" s="204" t="s">
        <v>783</v>
      </c>
      <c r="D126" s="224"/>
      <c r="E126" s="224"/>
      <c r="F126" s="225" t="s">
        <v>780</v>
      </c>
      <c r="G126" s="204"/>
      <c r="H126" s="204" t="s">
        <v>820</v>
      </c>
      <c r="I126" s="204" t="s">
        <v>782</v>
      </c>
      <c r="J126" s="204">
        <v>120</v>
      </c>
      <c r="K126" s="248"/>
    </row>
    <row r="127" spans="2:11" customFormat="1" ht="15" customHeight="1">
      <c r="B127" s="245"/>
      <c r="C127" s="204" t="s">
        <v>829</v>
      </c>
      <c r="D127" s="204"/>
      <c r="E127" s="204"/>
      <c r="F127" s="225" t="s">
        <v>780</v>
      </c>
      <c r="G127" s="204"/>
      <c r="H127" s="204" t="s">
        <v>830</v>
      </c>
      <c r="I127" s="204" t="s">
        <v>782</v>
      </c>
      <c r="J127" s="204" t="s">
        <v>831</v>
      </c>
      <c r="K127" s="248"/>
    </row>
    <row r="128" spans="2:11" customFormat="1" ht="15" customHeight="1">
      <c r="B128" s="245"/>
      <c r="C128" s="204" t="s">
        <v>90</v>
      </c>
      <c r="D128" s="204"/>
      <c r="E128" s="204"/>
      <c r="F128" s="225" t="s">
        <v>780</v>
      </c>
      <c r="G128" s="204"/>
      <c r="H128" s="204" t="s">
        <v>832</v>
      </c>
      <c r="I128" s="204" t="s">
        <v>782</v>
      </c>
      <c r="J128" s="204" t="s">
        <v>831</v>
      </c>
      <c r="K128" s="248"/>
    </row>
    <row r="129" spans="2:11" customFormat="1" ht="15" customHeight="1">
      <c r="B129" s="245"/>
      <c r="C129" s="204" t="s">
        <v>791</v>
      </c>
      <c r="D129" s="204"/>
      <c r="E129" s="204"/>
      <c r="F129" s="225" t="s">
        <v>786</v>
      </c>
      <c r="G129" s="204"/>
      <c r="H129" s="204" t="s">
        <v>792</v>
      </c>
      <c r="I129" s="204" t="s">
        <v>782</v>
      </c>
      <c r="J129" s="204">
        <v>15</v>
      </c>
      <c r="K129" s="248"/>
    </row>
    <row r="130" spans="2:11" customFormat="1" ht="15" customHeight="1">
      <c r="B130" s="245"/>
      <c r="C130" s="204" t="s">
        <v>793</v>
      </c>
      <c r="D130" s="204"/>
      <c r="E130" s="204"/>
      <c r="F130" s="225" t="s">
        <v>786</v>
      </c>
      <c r="G130" s="204"/>
      <c r="H130" s="204" t="s">
        <v>794</v>
      </c>
      <c r="I130" s="204" t="s">
        <v>782</v>
      </c>
      <c r="J130" s="204">
        <v>15</v>
      </c>
      <c r="K130" s="248"/>
    </row>
    <row r="131" spans="2:11" customFormat="1" ht="15" customHeight="1">
      <c r="B131" s="245"/>
      <c r="C131" s="204" t="s">
        <v>795</v>
      </c>
      <c r="D131" s="204"/>
      <c r="E131" s="204"/>
      <c r="F131" s="225" t="s">
        <v>786</v>
      </c>
      <c r="G131" s="204"/>
      <c r="H131" s="204" t="s">
        <v>796</v>
      </c>
      <c r="I131" s="204" t="s">
        <v>782</v>
      </c>
      <c r="J131" s="204">
        <v>20</v>
      </c>
      <c r="K131" s="248"/>
    </row>
    <row r="132" spans="2:11" customFormat="1" ht="15" customHeight="1">
      <c r="B132" s="245"/>
      <c r="C132" s="204" t="s">
        <v>797</v>
      </c>
      <c r="D132" s="204"/>
      <c r="E132" s="204"/>
      <c r="F132" s="225" t="s">
        <v>786</v>
      </c>
      <c r="G132" s="204"/>
      <c r="H132" s="204" t="s">
        <v>798</v>
      </c>
      <c r="I132" s="204" t="s">
        <v>782</v>
      </c>
      <c r="J132" s="204">
        <v>20</v>
      </c>
      <c r="K132" s="248"/>
    </row>
    <row r="133" spans="2:11" customFormat="1" ht="15" customHeight="1">
      <c r="B133" s="245"/>
      <c r="C133" s="204" t="s">
        <v>785</v>
      </c>
      <c r="D133" s="204"/>
      <c r="E133" s="204"/>
      <c r="F133" s="225" t="s">
        <v>786</v>
      </c>
      <c r="G133" s="204"/>
      <c r="H133" s="204" t="s">
        <v>820</v>
      </c>
      <c r="I133" s="204" t="s">
        <v>782</v>
      </c>
      <c r="J133" s="204">
        <v>50</v>
      </c>
      <c r="K133" s="248"/>
    </row>
    <row r="134" spans="2:11" customFormat="1" ht="15" customHeight="1">
      <c r="B134" s="245"/>
      <c r="C134" s="204" t="s">
        <v>799</v>
      </c>
      <c r="D134" s="204"/>
      <c r="E134" s="204"/>
      <c r="F134" s="225" t="s">
        <v>786</v>
      </c>
      <c r="G134" s="204"/>
      <c r="H134" s="204" t="s">
        <v>820</v>
      </c>
      <c r="I134" s="204" t="s">
        <v>782</v>
      </c>
      <c r="J134" s="204">
        <v>50</v>
      </c>
      <c r="K134" s="248"/>
    </row>
    <row r="135" spans="2:11" customFormat="1" ht="15" customHeight="1">
      <c r="B135" s="245"/>
      <c r="C135" s="204" t="s">
        <v>805</v>
      </c>
      <c r="D135" s="204"/>
      <c r="E135" s="204"/>
      <c r="F135" s="225" t="s">
        <v>786</v>
      </c>
      <c r="G135" s="204"/>
      <c r="H135" s="204" t="s">
        <v>820</v>
      </c>
      <c r="I135" s="204" t="s">
        <v>782</v>
      </c>
      <c r="J135" s="204">
        <v>50</v>
      </c>
      <c r="K135" s="248"/>
    </row>
    <row r="136" spans="2:11" customFormat="1" ht="15" customHeight="1">
      <c r="B136" s="245"/>
      <c r="C136" s="204" t="s">
        <v>807</v>
      </c>
      <c r="D136" s="204"/>
      <c r="E136" s="204"/>
      <c r="F136" s="225" t="s">
        <v>786</v>
      </c>
      <c r="G136" s="204"/>
      <c r="H136" s="204" t="s">
        <v>820</v>
      </c>
      <c r="I136" s="204" t="s">
        <v>782</v>
      </c>
      <c r="J136" s="204">
        <v>50</v>
      </c>
      <c r="K136" s="248"/>
    </row>
    <row r="137" spans="2:11" customFormat="1" ht="15" customHeight="1">
      <c r="B137" s="245"/>
      <c r="C137" s="204" t="s">
        <v>808</v>
      </c>
      <c r="D137" s="204"/>
      <c r="E137" s="204"/>
      <c r="F137" s="225" t="s">
        <v>786</v>
      </c>
      <c r="G137" s="204"/>
      <c r="H137" s="204" t="s">
        <v>833</v>
      </c>
      <c r="I137" s="204" t="s">
        <v>782</v>
      </c>
      <c r="J137" s="204">
        <v>255</v>
      </c>
      <c r="K137" s="248"/>
    </row>
    <row r="138" spans="2:11" customFormat="1" ht="15" customHeight="1">
      <c r="B138" s="245"/>
      <c r="C138" s="204" t="s">
        <v>810</v>
      </c>
      <c r="D138" s="204"/>
      <c r="E138" s="204"/>
      <c r="F138" s="225" t="s">
        <v>780</v>
      </c>
      <c r="G138" s="204"/>
      <c r="H138" s="204" t="s">
        <v>834</v>
      </c>
      <c r="I138" s="204" t="s">
        <v>812</v>
      </c>
      <c r="J138" s="204"/>
      <c r="K138" s="248"/>
    </row>
    <row r="139" spans="2:11" customFormat="1" ht="15" customHeight="1">
      <c r="B139" s="245"/>
      <c r="C139" s="204" t="s">
        <v>813</v>
      </c>
      <c r="D139" s="204"/>
      <c r="E139" s="204"/>
      <c r="F139" s="225" t="s">
        <v>780</v>
      </c>
      <c r="G139" s="204"/>
      <c r="H139" s="204" t="s">
        <v>835</v>
      </c>
      <c r="I139" s="204" t="s">
        <v>815</v>
      </c>
      <c r="J139" s="204"/>
      <c r="K139" s="248"/>
    </row>
    <row r="140" spans="2:11" customFormat="1" ht="15" customHeight="1">
      <c r="B140" s="245"/>
      <c r="C140" s="204" t="s">
        <v>816</v>
      </c>
      <c r="D140" s="204"/>
      <c r="E140" s="204"/>
      <c r="F140" s="225" t="s">
        <v>780</v>
      </c>
      <c r="G140" s="204"/>
      <c r="H140" s="204" t="s">
        <v>816</v>
      </c>
      <c r="I140" s="204" t="s">
        <v>815</v>
      </c>
      <c r="J140" s="204"/>
      <c r="K140" s="248"/>
    </row>
    <row r="141" spans="2:11" customFormat="1" ht="15" customHeight="1">
      <c r="B141" s="245"/>
      <c r="C141" s="204" t="s">
        <v>43</v>
      </c>
      <c r="D141" s="204"/>
      <c r="E141" s="204"/>
      <c r="F141" s="225" t="s">
        <v>780</v>
      </c>
      <c r="G141" s="204"/>
      <c r="H141" s="204" t="s">
        <v>836</v>
      </c>
      <c r="I141" s="204" t="s">
        <v>815</v>
      </c>
      <c r="J141" s="204"/>
      <c r="K141" s="248"/>
    </row>
    <row r="142" spans="2:11" customFormat="1" ht="15" customHeight="1">
      <c r="B142" s="245"/>
      <c r="C142" s="204" t="s">
        <v>837</v>
      </c>
      <c r="D142" s="204"/>
      <c r="E142" s="204"/>
      <c r="F142" s="225" t="s">
        <v>780</v>
      </c>
      <c r="G142" s="204"/>
      <c r="H142" s="204" t="s">
        <v>838</v>
      </c>
      <c r="I142" s="204" t="s">
        <v>815</v>
      </c>
      <c r="J142" s="204"/>
      <c r="K142" s="248"/>
    </row>
    <row r="143" spans="2:11" customFormat="1" ht="15" customHeight="1">
      <c r="B143" s="249"/>
      <c r="C143" s="250"/>
      <c r="D143" s="250"/>
      <c r="E143" s="250"/>
      <c r="F143" s="250"/>
      <c r="G143" s="250"/>
      <c r="H143" s="250"/>
      <c r="I143" s="250"/>
      <c r="J143" s="250"/>
      <c r="K143" s="251"/>
    </row>
    <row r="144" spans="2:11" customFormat="1" ht="18.75" customHeight="1">
      <c r="B144" s="236"/>
      <c r="C144" s="236"/>
      <c r="D144" s="236"/>
      <c r="E144" s="236"/>
      <c r="F144" s="237"/>
      <c r="G144" s="236"/>
      <c r="H144" s="236"/>
      <c r="I144" s="236"/>
      <c r="J144" s="236"/>
      <c r="K144" s="236"/>
    </row>
    <row r="145" spans="2:1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>
      <c r="B147" s="215"/>
      <c r="C147" s="326" t="s">
        <v>839</v>
      </c>
      <c r="D147" s="326"/>
      <c r="E147" s="326"/>
      <c r="F147" s="326"/>
      <c r="G147" s="326"/>
      <c r="H147" s="326"/>
      <c r="I147" s="326"/>
      <c r="J147" s="326"/>
      <c r="K147" s="216"/>
    </row>
    <row r="148" spans="2:11" customFormat="1" ht="17.25" customHeight="1">
      <c r="B148" s="215"/>
      <c r="C148" s="217" t="s">
        <v>774</v>
      </c>
      <c r="D148" s="217"/>
      <c r="E148" s="217"/>
      <c r="F148" s="217" t="s">
        <v>775</v>
      </c>
      <c r="G148" s="218"/>
      <c r="H148" s="217" t="s">
        <v>59</v>
      </c>
      <c r="I148" s="217" t="s">
        <v>62</v>
      </c>
      <c r="J148" s="217" t="s">
        <v>776</v>
      </c>
      <c r="K148" s="216"/>
    </row>
    <row r="149" spans="2:11" customFormat="1" ht="17.25" customHeight="1">
      <c r="B149" s="215"/>
      <c r="C149" s="219" t="s">
        <v>777</v>
      </c>
      <c r="D149" s="219"/>
      <c r="E149" s="219"/>
      <c r="F149" s="220" t="s">
        <v>778</v>
      </c>
      <c r="G149" s="221"/>
      <c r="H149" s="219"/>
      <c r="I149" s="219"/>
      <c r="J149" s="219" t="s">
        <v>779</v>
      </c>
      <c r="K149" s="216"/>
    </row>
    <row r="150" spans="2:11" customFormat="1" ht="5.25" customHeight="1">
      <c r="B150" s="227"/>
      <c r="C150" s="222"/>
      <c r="D150" s="222"/>
      <c r="E150" s="222"/>
      <c r="F150" s="222"/>
      <c r="G150" s="223"/>
      <c r="H150" s="222"/>
      <c r="I150" s="222"/>
      <c r="J150" s="222"/>
      <c r="K150" s="248"/>
    </row>
    <row r="151" spans="2:11" customFormat="1" ht="15" customHeight="1">
      <c r="B151" s="227"/>
      <c r="C151" s="252" t="s">
        <v>783</v>
      </c>
      <c r="D151" s="204"/>
      <c r="E151" s="204"/>
      <c r="F151" s="253" t="s">
        <v>780</v>
      </c>
      <c r="G151" s="204"/>
      <c r="H151" s="252" t="s">
        <v>820</v>
      </c>
      <c r="I151" s="252" t="s">
        <v>782</v>
      </c>
      <c r="J151" s="252">
        <v>120</v>
      </c>
      <c r="K151" s="248"/>
    </row>
    <row r="152" spans="2:11" customFormat="1" ht="15" customHeight="1">
      <c r="B152" s="227"/>
      <c r="C152" s="252" t="s">
        <v>829</v>
      </c>
      <c r="D152" s="204"/>
      <c r="E152" s="204"/>
      <c r="F152" s="253" t="s">
        <v>780</v>
      </c>
      <c r="G152" s="204"/>
      <c r="H152" s="252" t="s">
        <v>840</v>
      </c>
      <c r="I152" s="252" t="s">
        <v>782</v>
      </c>
      <c r="J152" s="252" t="s">
        <v>831</v>
      </c>
      <c r="K152" s="248"/>
    </row>
    <row r="153" spans="2:11" customFormat="1" ht="15" customHeight="1">
      <c r="B153" s="227"/>
      <c r="C153" s="252" t="s">
        <v>90</v>
      </c>
      <c r="D153" s="204"/>
      <c r="E153" s="204"/>
      <c r="F153" s="253" t="s">
        <v>780</v>
      </c>
      <c r="G153" s="204"/>
      <c r="H153" s="252" t="s">
        <v>841</v>
      </c>
      <c r="I153" s="252" t="s">
        <v>782</v>
      </c>
      <c r="J153" s="252" t="s">
        <v>831</v>
      </c>
      <c r="K153" s="248"/>
    </row>
    <row r="154" spans="2:11" customFormat="1" ht="15" customHeight="1">
      <c r="B154" s="227"/>
      <c r="C154" s="252" t="s">
        <v>785</v>
      </c>
      <c r="D154" s="204"/>
      <c r="E154" s="204"/>
      <c r="F154" s="253" t="s">
        <v>786</v>
      </c>
      <c r="G154" s="204"/>
      <c r="H154" s="252" t="s">
        <v>820</v>
      </c>
      <c r="I154" s="252" t="s">
        <v>782</v>
      </c>
      <c r="J154" s="252">
        <v>50</v>
      </c>
      <c r="K154" s="248"/>
    </row>
    <row r="155" spans="2:11" customFormat="1" ht="15" customHeight="1">
      <c r="B155" s="227"/>
      <c r="C155" s="252" t="s">
        <v>788</v>
      </c>
      <c r="D155" s="204"/>
      <c r="E155" s="204"/>
      <c r="F155" s="253" t="s">
        <v>780</v>
      </c>
      <c r="G155" s="204"/>
      <c r="H155" s="252" t="s">
        <v>820</v>
      </c>
      <c r="I155" s="252" t="s">
        <v>790</v>
      </c>
      <c r="J155" s="252"/>
      <c r="K155" s="248"/>
    </row>
    <row r="156" spans="2:11" customFormat="1" ht="15" customHeight="1">
      <c r="B156" s="227"/>
      <c r="C156" s="252" t="s">
        <v>799</v>
      </c>
      <c r="D156" s="204"/>
      <c r="E156" s="204"/>
      <c r="F156" s="253" t="s">
        <v>786</v>
      </c>
      <c r="G156" s="204"/>
      <c r="H156" s="252" t="s">
        <v>820</v>
      </c>
      <c r="I156" s="252" t="s">
        <v>782</v>
      </c>
      <c r="J156" s="252">
        <v>50</v>
      </c>
      <c r="K156" s="248"/>
    </row>
    <row r="157" spans="2:11" customFormat="1" ht="15" customHeight="1">
      <c r="B157" s="227"/>
      <c r="C157" s="252" t="s">
        <v>807</v>
      </c>
      <c r="D157" s="204"/>
      <c r="E157" s="204"/>
      <c r="F157" s="253" t="s">
        <v>786</v>
      </c>
      <c r="G157" s="204"/>
      <c r="H157" s="252" t="s">
        <v>820</v>
      </c>
      <c r="I157" s="252" t="s">
        <v>782</v>
      </c>
      <c r="J157" s="252">
        <v>50</v>
      </c>
      <c r="K157" s="248"/>
    </row>
    <row r="158" spans="2:11" customFormat="1" ht="15" customHeight="1">
      <c r="B158" s="227"/>
      <c r="C158" s="252" t="s">
        <v>805</v>
      </c>
      <c r="D158" s="204"/>
      <c r="E158" s="204"/>
      <c r="F158" s="253" t="s">
        <v>786</v>
      </c>
      <c r="G158" s="204"/>
      <c r="H158" s="252" t="s">
        <v>820</v>
      </c>
      <c r="I158" s="252" t="s">
        <v>782</v>
      </c>
      <c r="J158" s="252">
        <v>50</v>
      </c>
      <c r="K158" s="248"/>
    </row>
    <row r="159" spans="2:11" customFormat="1" ht="15" customHeight="1">
      <c r="B159" s="227"/>
      <c r="C159" s="252" t="s">
        <v>109</v>
      </c>
      <c r="D159" s="204"/>
      <c r="E159" s="204"/>
      <c r="F159" s="253" t="s">
        <v>780</v>
      </c>
      <c r="G159" s="204"/>
      <c r="H159" s="252" t="s">
        <v>842</v>
      </c>
      <c r="I159" s="252" t="s">
        <v>782</v>
      </c>
      <c r="J159" s="252" t="s">
        <v>843</v>
      </c>
      <c r="K159" s="248"/>
    </row>
    <row r="160" spans="2:11" customFormat="1" ht="15" customHeight="1">
      <c r="B160" s="227"/>
      <c r="C160" s="252" t="s">
        <v>844</v>
      </c>
      <c r="D160" s="204"/>
      <c r="E160" s="204"/>
      <c r="F160" s="253" t="s">
        <v>780</v>
      </c>
      <c r="G160" s="204"/>
      <c r="H160" s="252" t="s">
        <v>845</v>
      </c>
      <c r="I160" s="252" t="s">
        <v>815</v>
      </c>
      <c r="J160" s="252"/>
      <c r="K160" s="248"/>
    </row>
    <row r="161" spans="2:11" customFormat="1" ht="15" customHeight="1">
      <c r="B161" s="254"/>
      <c r="C161" s="234"/>
      <c r="D161" s="234"/>
      <c r="E161" s="234"/>
      <c r="F161" s="234"/>
      <c r="G161" s="234"/>
      <c r="H161" s="234"/>
      <c r="I161" s="234"/>
      <c r="J161" s="234"/>
      <c r="K161" s="255"/>
    </row>
    <row r="162" spans="2:11" customFormat="1" ht="18.75" customHeight="1">
      <c r="B162" s="236"/>
      <c r="C162" s="246"/>
      <c r="D162" s="246"/>
      <c r="E162" s="246"/>
      <c r="F162" s="256"/>
      <c r="G162" s="246"/>
      <c r="H162" s="246"/>
      <c r="I162" s="246"/>
      <c r="J162" s="246"/>
      <c r="K162" s="236"/>
    </row>
    <row r="163" spans="2:1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>
      <c r="B165" s="196"/>
      <c r="C165" s="324" t="s">
        <v>846</v>
      </c>
      <c r="D165" s="324"/>
      <c r="E165" s="324"/>
      <c r="F165" s="324"/>
      <c r="G165" s="324"/>
      <c r="H165" s="324"/>
      <c r="I165" s="324"/>
      <c r="J165" s="324"/>
      <c r="K165" s="197"/>
    </row>
    <row r="166" spans="2:11" customFormat="1" ht="17.25" customHeight="1">
      <c r="B166" s="196"/>
      <c r="C166" s="217" t="s">
        <v>774</v>
      </c>
      <c r="D166" s="217"/>
      <c r="E166" s="217"/>
      <c r="F166" s="217" t="s">
        <v>775</v>
      </c>
      <c r="G166" s="257"/>
      <c r="H166" s="258" t="s">
        <v>59</v>
      </c>
      <c r="I166" s="258" t="s">
        <v>62</v>
      </c>
      <c r="J166" s="217" t="s">
        <v>776</v>
      </c>
      <c r="K166" s="197"/>
    </row>
    <row r="167" spans="2:11" customFormat="1" ht="17.25" customHeight="1">
      <c r="B167" s="198"/>
      <c r="C167" s="219" t="s">
        <v>777</v>
      </c>
      <c r="D167" s="219"/>
      <c r="E167" s="219"/>
      <c r="F167" s="220" t="s">
        <v>778</v>
      </c>
      <c r="G167" s="259"/>
      <c r="H167" s="260"/>
      <c r="I167" s="260"/>
      <c r="J167" s="219" t="s">
        <v>779</v>
      </c>
      <c r="K167" s="199"/>
    </row>
    <row r="168" spans="2:11" customFormat="1" ht="5.25" customHeight="1">
      <c r="B168" s="227"/>
      <c r="C168" s="222"/>
      <c r="D168" s="222"/>
      <c r="E168" s="222"/>
      <c r="F168" s="222"/>
      <c r="G168" s="223"/>
      <c r="H168" s="222"/>
      <c r="I168" s="222"/>
      <c r="J168" s="222"/>
      <c r="K168" s="248"/>
    </row>
    <row r="169" spans="2:11" customFormat="1" ht="15" customHeight="1">
      <c r="B169" s="227"/>
      <c r="C169" s="204" t="s">
        <v>783</v>
      </c>
      <c r="D169" s="204"/>
      <c r="E169" s="204"/>
      <c r="F169" s="225" t="s">
        <v>780</v>
      </c>
      <c r="G169" s="204"/>
      <c r="H169" s="204" t="s">
        <v>820</v>
      </c>
      <c r="I169" s="204" t="s">
        <v>782</v>
      </c>
      <c r="J169" s="204">
        <v>120</v>
      </c>
      <c r="K169" s="248"/>
    </row>
    <row r="170" spans="2:11" customFormat="1" ht="15" customHeight="1">
      <c r="B170" s="227"/>
      <c r="C170" s="204" t="s">
        <v>829</v>
      </c>
      <c r="D170" s="204"/>
      <c r="E170" s="204"/>
      <c r="F170" s="225" t="s">
        <v>780</v>
      </c>
      <c r="G170" s="204"/>
      <c r="H170" s="204" t="s">
        <v>830</v>
      </c>
      <c r="I170" s="204" t="s">
        <v>782</v>
      </c>
      <c r="J170" s="204" t="s">
        <v>831</v>
      </c>
      <c r="K170" s="248"/>
    </row>
    <row r="171" spans="2:11" customFormat="1" ht="15" customHeight="1">
      <c r="B171" s="227"/>
      <c r="C171" s="204" t="s">
        <v>90</v>
      </c>
      <c r="D171" s="204"/>
      <c r="E171" s="204"/>
      <c r="F171" s="225" t="s">
        <v>780</v>
      </c>
      <c r="G171" s="204"/>
      <c r="H171" s="204" t="s">
        <v>847</v>
      </c>
      <c r="I171" s="204" t="s">
        <v>782</v>
      </c>
      <c r="J171" s="204" t="s">
        <v>831</v>
      </c>
      <c r="K171" s="248"/>
    </row>
    <row r="172" spans="2:11" customFormat="1" ht="15" customHeight="1">
      <c r="B172" s="227"/>
      <c r="C172" s="204" t="s">
        <v>785</v>
      </c>
      <c r="D172" s="204"/>
      <c r="E172" s="204"/>
      <c r="F172" s="225" t="s">
        <v>786</v>
      </c>
      <c r="G172" s="204"/>
      <c r="H172" s="204" t="s">
        <v>847</v>
      </c>
      <c r="I172" s="204" t="s">
        <v>782</v>
      </c>
      <c r="J172" s="204">
        <v>50</v>
      </c>
      <c r="K172" s="248"/>
    </row>
    <row r="173" spans="2:11" customFormat="1" ht="15" customHeight="1">
      <c r="B173" s="227"/>
      <c r="C173" s="204" t="s">
        <v>788</v>
      </c>
      <c r="D173" s="204"/>
      <c r="E173" s="204"/>
      <c r="F173" s="225" t="s">
        <v>780</v>
      </c>
      <c r="G173" s="204"/>
      <c r="H173" s="204" t="s">
        <v>847</v>
      </c>
      <c r="I173" s="204" t="s">
        <v>790</v>
      </c>
      <c r="J173" s="204"/>
      <c r="K173" s="248"/>
    </row>
    <row r="174" spans="2:11" customFormat="1" ht="15" customHeight="1">
      <c r="B174" s="227"/>
      <c r="C174" s="204" t="s">
        <v>799</v>
      </c>
      <c r="D174" s="204"/>
      <c r="E174" s="204"/>
      <c r="F174" s="225" t="s">
        <v>786</v>
      </c>
      <c r="G174" s="204"/>
      <c r="H174" s="204" t="s">
        <v>847</v>
      </c>
      <c r="I174" s="204" t="s">
        <v>782</v>
      </c>
      <c r="J174" s="204">
        <v>50</v>
      </c>
      <c r="K174" s="248"/>
    </row>
    <row r="175" spans="2:11" customFormat="1" ht="15" customHeight="1">
      <c r="B175" s="227"/>
      <c r="C175" s="204" t="s">
        <v>807</v>
      </c>
      <c r="D175" s="204"/>
      <c r="E175" s="204"/>
      <c r="F175" s="225" t="s">
        <v>786</v>
      </c>
      <c r="G175" s="204"/>
      <c r="H175" s="204" t="s">
        <v>847</v>
      </c>
      <c r="I175" s="204" t="s">
        <v>782</v>
      </c>
      <c r="J175" s="204">
        <v>50</v>
      </c>
      <c r="K175" s="248"/>
    </row>
    <row r="176" spans="2:11" customFormat="1" ht="15" customHeight="1">
      <c r="B176" s="227"/>
      <c r="C176" s="204" t="s">
        <v>805</v>
      </c>
      <c r="D176" s="204"/>
      <c r="E176" s="204"/>
      <c r="F176" s="225" t="s">
        <v>786</v>
      </c>
      <c r="G176" s="204"/>
      <c r="H176" s="204" t="s">
        <v>847</v>
      </c>
      <c r="I176" s="204" t="s">
        <v>782</v>
      </c>
      <c r="J176" s="204">
        <v>50</v>
      </c>
      <c r="K176" s="248"/>
    </row>
    <row r="177" spans="2:11" customFormat="1" ht="15" customHeight="1">
      <c r="B177" s="227"/>
      <c r="C177" s="204" t="s">
        <v>119</v>
      </c>
      <c r="D177" s="204"/>
      <c r="E177" s="204"/>
      <c r="F177" s="225" t="s">
        <v>780</v>
      </c>
      <c r="G177" s="204"/>
      <c r="H177" s="204" t="s">
        <v>848</v>
      </c>
      <c r="I177" s="204" t="s">
        <v>849</v>
      </c>
      <c r="J177" s="204"/>
      <c r="K177" s="248"/>
    </row>
    <row r="178" spans="2:11" customFormat="1" ht="15" customHeight="1">
      <c r="B178" s="227"/>
      <c r="C178" s="204" t="s">
        <v>62</v>
      </c>
      <c r="D178" s="204"/>
      <c r="E178" s="204"/>
      <c r="F178" s="225" t="s">
        <v>780</v>
      </c>
      <c r="G178" s="204"/>
      <c r="H178" s="204" t="s">
        <v>850</v>
      </c>
      <c r="I178" s="204" t="s">
        <v>851</v>
      </c>
      <c r="J178" s="204">
        <v>1</v>
      </c>
      <c r="K178" s="248"/>
    </row>
    <row r="179" spans="2:11" customFormat="1" ht="15" customHeight="1">
      <c r="B179" s="227"/>
      <c r="C179" s="204" t="s">
        <v>58</v>
      </c>
      <c r="D179" s="204"/>
      <c r="E179" s="204"/>
      <c r="F179" s="225" t="s">
        <v>780</v>
      </c>
      <c r="G179" s="204"/>
      <c r="H179" s="204" t="s">
        <v>852</v>
      </c>
      <c r="I179" s="204" t="s">
        <v>782</v>
      </c>
      <c r="J179" s="204">
        <v>20</v>
      </c>
      <c r="K179" s="248"/>
    </row>
    <row r="180" spans="2:11" customFormat="1" ht="15" customHeight="1">
      <c r="B180" s="227"/>
      <c r="C180" s="204" t="s">
        <v>59</v>
      </c>
      <c r="D180" s="204"/>
      <c r="E180" s="204"/>
      <c r="F180" s="225" t="s">
        <v>780</v>
      </c>
      <c r="G180" s="204"/>
      <c r="H180" s="204" t="s">
        <v>853</v>
      </c>
      <c r="I180" s="204" t="s">
        <v>782</v>
      </c>
      <c r="J180" s="204">
        <v>255</v>
      </c>
      <c r="K180" s="248"/>
    </row>
    <row r="181" spans="2:11" customFormat="1" ht="15" customHeight="1">
      <c r="B181" s="227"/>
      <c r="C181" s="204" t="s">
        <v>120</v>
      </c>
      <c r="D181" s="204"/>
      <c r="E181" s="204"/>
      <c r="F181" s="225" t="s">
        <v>780</v>
      </c>
      <c r="G181" s="204"/>
      <c r="H181" s="204" t="s">
        <v>744</v>
      </c>
      <c r="I181" s="204" t="s">
        <v>782</v>
      </c>
      <c r="J181" s="204">
        <v>10</v>
      </c>
      <c r="K181" s="248"/>
    </row>
    <row r="182" spans="2:11" customFormat="1" ht="15" customHeight="1">
      <c r="B182" s="227"/>
      <c r="C182" s="204" t="s">
        <v>121</v>
      </c>
      <c r="D182" s="204"/>
      <c r="E182" s="204"/>
      <c r="F182" s="225" t="s">
        <v>780</v>
      </c>
      <c r="G182" s="204"/>
      <c r="H182" s="204" t="s">
        <v>854</v>
      </c>
      <c r="I182" s="204" t="s">
        <v>815</v>
      </c>
      <c r="J182" s="204"/>
      <c r="K182" s="248"/>
    </row>
    <row r="183" spans="2:11" customFormat="1" ht="15" customHeight="1">
      <c r="B183" s="227"/>
      <c r="C183" s="204" t="s">
        <v>855</v>
      </c>
      <c r="D183" s="204"/>
      <c r="E183" s="204"/>
      <c r="F183" s="225" t="s">
        <v>780</v>
      </c>
      <c r="G183" s="204"/>
      <c r="H183" s="204" t="s">
        <v>856</v>
      </c>
      <c r="I183" s="204" t="s">
        <v>815</v>
      </c>
      <c r="J183" s="204"/>
      <c r="K183" s="248"/>
    </row>
    <row r="184" spans="2:11" customFormat="1" ht="15" customHeight="1">
      <c r="B184" s="227"/>
      <c r="C184" s="204" t="s">
        <v>844</v>
      </c>
      <c r="D184" s="204"/>
      <c r="E184" s="204"/>
      <c r="F184" s="225" t="s">
        <v>780</v>
      </c>
      <c r="G184" s="204"/>
      <c r="H184" s="204" t="s">
        <v>857</v>
      </c>
      <c r="I184" s="204" t="s">
        <v>815</v>
      </c>
      <c r="J184" s="204"/>
      <c r="K184" s="248"/>
    </row>
    <row r="185" spans="2:11" customFormat="1" ht="15" customHeight="1">
      <c r="B185" s="227"/>
      <c r="C185" s="204" t="s">
        <v>123</v>
      </c>
      <c r="D185" s="204"/>
      <c r="E185" s="204"/>
      <c r="F185" s="225" t="s">
        <v>786</v>
      </c>
      <c r="G185" s="204"/>
      <c r="H185" s="204" t="s">
        <v>858</v>
      </c>
      <c r="I185" s="204" t="s">
        <v>782</v>
      </c>
      <c r="J185" s="204">
        <v>50</v>
      </c>
      <c r="K185" s="248"/>
    </row>
    <row r="186" spans="2:11" customFormat="1" ht="15" customHeight="1">
      <c r="B186" s="227"/>
      <c r="C186" s="204" t="s">
        <v>859</v>
      </c>
      <c r="D186" s="204"/>
      <c r="E186" s="204"/>
      <c r="F186" s="225" t="s">
        <v>786</v>
      </c>
      <c r="G186" s="204"/>
      <c r="H186" s="204" t="s">
        <v>860</v>
      </c>
      <c r="I186" s="204" t="s">
        <v>861</v>
      </c>
      <c r="J186" s="204"/>
      <c r="K186" s="248"/>
    </row>
    <row r="187" spans="2:11" customFormat="1" ht="15" customHeight="1">
      <c r="B187" s="227"/>
      <c r="C187" s="204" t="s">
        <v>862</v>
      </c>
      <c r="D187" s="204"/>
      <c r="E187" s="204"/>
      <c r="F187" s="225" t="s">
        <v>786</v>
      </c>
      <c r="G187" s="204"/>
      <c r="H187" s="204" t="s">
        <v>863</v>
      </c>
      <c r="I187" s="204" t="s">
        <v>861</v>
      </c>
      <c r="J187" s="204"/>
      <c r="K187" s="248"/>
    </row>
    <row r="188" spans="2:11" customFormat="1" ht="15" customHeight="1">
      <c r="B188" s="227"/>
      <c r="C188" s="204" t="s">
        <v>864</v>
      </c>
      <c r="D188" s="204"/>
      <c r="E188" s="204"/>
      <c r="F188" s="225" t="s">
        <v>786</v>
      </c>
      <c r="G188" s="204"/>
      <c r="H188" s="204" t="s">
        <v>865</v>
      </c>
      <c r="I188" s="204" t="s">
        <v>861</v>
      </c>
      <c r="J188" s="204"/>
      <c r="K188" s="248"/>
    </row>
    <row r="189" spans="2:11" customFormat="1" ht="15" customHeight="1">
      <c r="B189" s="227"/>
      <c r="C189" s="261" t="s">
        <v>866</v>
      </c>
      <c r="D189" s="204"/>
      <c r="E189" s="204"/>
      <c r="F189" s="225" t="s">
        <v>786</v>
      </c>
      <c r="G189" s="204"/>
      <c r="H189" s="204" t="s">
        <v>867</v>
      </c>
      <c r="I189" s="204" t="s">
        <v>868</v>
      </c>
      <c r="J189" s="262" t="s">
        <v>869</v>
      </c>
      <c r="K189" s="248"/>
    </row>
    <row r="190" spans="2:11" customFormat="1" ht="15" customHeight="1">
      <c r="B190" s="263"/>
      <c r="C190" s="264" t="s">
        <v>870</v>
      </c>
      <c r="D190" s="265"/>
      <c r="E190" s="265"/>
      <c r="F190" s="266" t="s">
        <v>786</v>
      </c>
      <c r="G190" s="265"/>
      <c r="H190" s="265" t="s">
        <v>871</v>
      </c>
      <c r="I190" s="265" t="s">
        <v>868</v>
      </c>
      <c r="J190" s="267" t="s">
        <v>869</v>
      </c>
      <c r="K190" s="268"/>
    </row>
    <row r="191" spans="2:11" customFormat="1" ht="15" customHeight="1">
      <c r="B191" s="227"/>
      <c r="C191" s="261" t="s">
        <v>47</v>
      </c>
      <c r="D191" s="204"/>
      <c r="E191" s="204"/>
      <c r="F191" s="225" t="s">
        <v>780</v>
      </c>
      <c r="G191" s="204"/>
      <c r="H191" s="201" t="s">
        <v>872</v>
      </c>
      <c r="I191" s="204" t="s">
        <v>873</v>
      </c>
      <c r="J191" s="204"/>
      <c r="K191" s="248"/>
    </row>
    <row r="192" spans="2:11" customFormat="1" ht="15" customHeight="1">
      <c r="B192" s="227"/>
      <c r="C192" s="261" t="s">
        <v>874</v>
      </c>
      <c r="D192" s="204"/>
      <c r="E192" s="204"/>
      <c r="F192" s="225" t="s">
        <v>780</v>
      </c>
      <c r="G192" s="204"/>
      <c r="H192" s="204" t="s">
        <v>875</v>
      </c>
      <c r="I192" s="204" t="s">
        <v>815</v>
      </c>
      <c r="J192" s="204"/>
      <c r="K192" s="248"/>
    </row>
    <row r="193" spans="2:11" customFormat="1" ht="15" customHeight="1">
      <c r="B193" s="227"/>
      <c r="C193" s="261" t="s">
        <v>876</v>
      </c>
      <c r="D193" s="204"/>
      <c r="E193" s="204"/>
      <c r="F193" s="225" t="s">
        <v>780</v>
      </c>
      <c r="G193" s="204"/>
      <c r="H193" s="204" t="s">
        <v>877</v>
      </c>
      <c r="I193" s="204" t="s">
        <v>815</v>
      </c>
      <c r="J193" s="204"/>
      <c r="K193" s="248"/>
    </row>
    <row r="194" spans="2:11" customFormat="1" ht="15" customHeight="1">
      <c r="B194" s="227"/>
      <c r="C194" s="261" t="s">
        <v>878</v>
      </c>
      <c r="D194" s="204"/>
      <c r="E194" s="204"/>
      <c r="F194" s="225" t="s">
        <v>786</v>
      </c>
      <c r="G194" s="204"/>
      <c r="H194" s="204" t="s">
        <v>879</v>
      </c>
      <c r="I194" s="204" t="s">
        <v>815</v>
      </c>
      <c r="J194" s="204"/>
      <c r="K194" s="248"/>
    </row>
    <row r="195" spans="2:11" customFormat="1" ht="15" customHeight="1">
      <c r="B195" s="254"/>
      <c r="C195" s="269"/>
      <c r="D195" s="234"/>
      <c r="E195" s="234"/>
      <c r="F195" s="234"/>
      <c r="G195" s="234"/>
      <c r="H195" s="234"/>
      <c r="I195" s="234"/>
      <c r="J195" s="234"/>
      <c r="K195" s="255"/>
    </row>
    <row r="196" spans="2:11" customFormat="1" ht="18.75" customHeight="1">
      <c r="B196" s="236"/>
      <c r="C196" s="246"/>
      <c r="D196" s="246"/>
      <c r="E196" s="246"/>
      <c r="F196" s="256"/>
      <c r="G196" s="246"/>
      <c r="H196" s="246"/>
      <c r="I196" s="246"/>
      <c r="J196" s="246"/>
      <c r="K196" s="236"/>
    </row>
    <row r="197" spans="2:11" customFormat="1" ht="18.75" customHeight="1">
      <c r="B197" s="236"/>
      <c r="C197" s="246"/>
      <c r="D197" s="246"/>
      <c r="E197" s="246"/>
      <c r="F197" s="256"/>
      <c r="G197" s="246"/>
      <c r="H197" s="246"/>
      <c r="I197" s="246"/>
      <c r="J197" s="246"/>
      <c r="K197" s="236"/>
    </row>
    <row r="198" spans="2:11" customFormat="1" ht="18.75" customHeight="1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customFormat="1" ht="11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customFormat="1" ht="21">
      <c r="B200" s="196"/>
      <c r="C200" s="324" t="s">
        <v>880</v>
      </c>
      <c r="D200" s="324"/>
      <c r="E200" s="324"/>
      <c r="F200" s="324"/>
      <c r="G200" s="324"/>
      <c r="H200" s="324"/>
      <c r="I200" s="324"/>
      <c r="J200" s="324"/>
      <c r="K200" s="197"/>
    </row>
    <row r="201" spans="2:11" customFormat="1" ht="25.5" customHeight="1">
      <c r="B201" s="196"/>
      <c r="C201" s="270" t="s">
        <v>881</v>
      </c>
      <c r="D201" s="270"/>
      <c r="E201" s="270"/>
      <c r="F201" s="270" t="s">
        <v>882</v>
      </c>
      <c r="G201" s="271"/>
      <c r="H201" s="327" t="s">
        <v>883</v>
      </c>
      <c r="I201" s="327"/>
      <c r="J201" s="327"/>
      <c r="K201" s="197"/>
    </row>
    <row r="202" spans="2:11" customFormat="1" ht="5.25" customHeight="1">
      <c r="B202" s="227"/>
      <c r="C202" s="222"/>
      <c r="D202" s="222"/>
      <c r="E202" s="222"/>
      <c r="F202" s="222"/>
      <c r="G202" s="246"/>
      <c r="H202" s="222"/>
      <c r="I202" s="222"/>
      <c r="J202" s="222"/>
      <c r="K202" s="248"/>
    </row>
    <row r="203" spans="2:11" customFormat="1" ht="15" customHeight="1">
      <c r="B203" s="227"/>
      <c r="C203" s="204" t="s">
        <v>873</v>
      </c>
      <c r="D203" s="204"/>
      <c r="E203" s="204"/>
      <c r="F203" s="225" t="s">
        <v>48</v>
      </c>
      <c r="G203" s="204"/>
      <c r="H203" s="328" t="s">
        <v>884</v>
      </c>
      <c r="I203" s="328"/>
      <c r="J203" s="328"/>
      <c r="K203" s="248"/>
    </row>
    <row r="204" spans="2:11" customFormat="1" ht="15" customHeight="1">
      <c r="B204" s="227"/>
      <c r="C204" s="204"/>
      <c r="D204" s="204"/>
      <c r="E204" s="204"/>
      <c r="F204" s="225" t="s">
        <v>49</v>
      </c>
      <c r="G204" s="204"/>
      <c r="H204" s="328" t="s">
        <v>885</v>
      </c>
      <c r="I204" s="328"/>
      <c r="J204" s="328"/>
      <c r="K204" s="248"/>
    </row>
    <row r="205" spans="2:11" customFormat="1" ht="15" customHeight="1">
      <c r="B205" s="227"/>
      <c r="C205" s="204"/>
      <c r="D205" s="204"/>
      <c r="E205" s="204"/>
      <c r="F205" s="225" t="s">
        <v>52</v>
      </c>
      <c r="G205" s="204"/>
      <c r="H205" s="328" t="s">
        <v>886</v>
      </c>
      <c r="I205" s="328"/>
      <c r="J205" s="328"/>
      <c r="K205" s="248"/>
    </row>
    <row r="206" spans="2:11" customFormat="1" ht="15" customHeight="1">
      <c r="B206" s="227"/>
      <c r="C206" s="204"/>
      <c r="D206" s="204"/>
      <c r="E206" s="204"/>
      <c r="F206" s="225" t="s">
        <v>50</v>
      </c>
      <c r="G206" s="204"/>
      <c r="H206" s="328" t="s">
        <v>887</v>
      </c>
      <c r="I206" s="328"/>
      <c r="J206" s="328"/>
      <c r="K206" s="248"/>
    </row>
    <row r="207" spans="2:11" customFormat="1" ht="15" customHeight="1">
      <c r="B207" s="227"/>
      <c r="C207" s="204"/>
      <c r="D207" s="204"/>
      <c r="E207" s="204"/>
      <c r="F207" s="225" t="s">
        <v>51</v>
      </c>
      <c r="G207" s="204"/>
      <c r="H207" s="328" t="s">
        <v>888</v>
      </c>
      <c r="I207" s="328"/>
      <c r="J207" s="328"/>
      <c r="K207" s="248"/>
    </row>
    <row r="208" spans="2:11" customFormat="1" ht="15" customHeight="1">
      <c r="B208" s="227"/>
      <c r="C208" s="204"/>
      <c r="D208" s="204"/>
      <c r="E208" s="204"/>
      <c r="F208" s="225"/>
      <c r="G208" s="204"/>
      <c r="H208" s="204"/>
      <c r="I208" s="204"/>
      <c r="J208" s="204"/>
      <c r="K208" s="248"/>
    </row>
    <row r="209" spans="2:11" customFormat="1" ht="15" customHeight="1">
      <c r="B209" s="227"/>
      <c r="C209" s="204" t="s">
        <v>827</v>
      </c>
      <c r="D209" s="204"/>
      <c r="E209" s="204"/>
      <c r="F209" s="225" t="s">
        <v>83</v>
      </c>
      <c r="G209" s="204"/>
      <c r="H209" s="328" t="s">
        <v>889</v>
      </c>
      <c r="I209" s="328"/>
      <c r="J209" s="328"/>
      <c r="K209" s="248"/>
    </row>
    <row r="210" spans="2:11" customFormat="1" ht="15" customHeight="1">
      <c r="B210" s="227"/>
      <c r="C210" s="204"/>
      <c r="D210" s="204"/>
      <c r="E210" s="204"/>
      <c r="F210" s="225" t="s">
        <v>723</v>
      </c>
      <c r="G210" s="204"/>
      <c r="H210" s="328" t="s">
        <v>724</v>
      </c>
      <c r="I210" s="328"/>
      <c r="J210" s="328"/>
      <c r="K210" s="248"/>
    </row>
    <row r="211" spans="2:11" customFormat="1" ht="15" customHeight="1">
      <c r="B211" s="227"/>
      <c r="C211" s="204"/>
      <c r="D211" s="204"/>
      <c r="E211" s="204"/>
      <c r="F211" s="225" t="s">
        <v>721</v>
      </c>
      <c r="G211" s="204"/>
      <c r="H211" s="328" t="s">
        <v>890</v>
      </c>
      <c r="I211" s="328"/>
      <c r="J211" s="328"/>
      <c r="K211" s="248"/>
    </row>
    <row r="212" spans="2:11" customFormat="1" ht="15" customHeight="1">
      <c r="B212" s="272"/>
      <c r="C212" s="204"/>
      <c r="D212" s="204"/>
      <c r="E212" s="204"/>
      <c r="F212" s="225" t="s">
        <v>725</v>
      </c>
      <c r="G212" s="261"/>
      <c r="H212" s="329" t="s">
        <v>726</v>
      </c>
      <c r="I212" s="329"/>
      <c r="J212" s="329"/>
      <c r="K212" s="273"/>
    </row>
    <row r="213" spans="2:11" customFormat="1" ht="15" customHeight="1">
      <c r="B213" s="272"/>
      <c r="C213" s="204"/>
      <c r="D213" s="204"/>
      <c r="E213" s="204"/>
      <c r="F213" s="225" t="s">
        <v>727</v>
      </c>
      <c r="G213" s="261"/>
      <c r="H213" s="329" t="s">
        <v>891</v>
      </c>
      <c r="I213" s="329"/>
      <c r="J213" s="329"/>
      <c r="K213" s="273"/>
    </row>
    <row r="214" spans="2:11" customFormat="1" ht="15" customHeight="1">
      <c r="B214" s="272"/>
      <c r="C214" s="204"/>
      <c r="D214" s="204"/>
      <c r="E214" s="204"/>
      <c r="F214" s="225"/>
      <c r="G214" s="261"/>
      <c r="H214" s="252"/>
      <c r="I214" s="252"/>
      <c r="J214" s="252"/>
      <c r="K214" s="273"/>
    </row>
    <row r="215" spans="2:11" customFormat="1" ht="15" customHeight="1">
      <c r="B215" s="272"/>
      <c r="C215" s="204" t="s">
        <v>851</v>
      </c>
      <c r="D215" s="204"/>
      <c r="E215" s="204"/>
      <c r="F215" s="225">
        <v>1</v>
      </c>
      <c r="G215" s="261"/>
      <c r="H215" s="329" t="s">
        <v>892</v>
      </c>
      <c r="I215" s="329"/>
      <c r="J215" s="329"/>
      <c r="K215" s="273"/>
    </row>
    <row r="216" spans="2:11" customFormat="1" ht="15" customHeight="1">
      <c r="B216" s="272"/>
      <c r="C216" s="204"/>
      <c r="D216" s="204"/>
      <c r="E216" s="204"/>
      <c r="F216" s="225">
        <v>2</v>
      </c>
      <c r="G216" s="261"/>
      <c r="H216" s="329" t="s">
        <v>893</v>
      </c>
      <c r="I216" s="329"/>
      <c r="J216" s="329"/>
      <c r="K216" s="273"/>
    </row>
    <row r="217" spans="2:11" customFormat="1" ht="15" customHeight="1">
      <c r="B217" s="272"/>
      <c r="C217" s="204"/>
      <c r="D217" s="204"/>
      <c r="E217" s="204"/>
      <c r="F217" s="225">
        <v>3</v>
      </c>
      <c r="G217" s="261"/>
      <c r="H217" s="329" t="s">
        <v>894</v>
      </c>
      <c r="I217" s="329"/>
      <c r="J217" s="329"/>
      <c r="K217" s="273"/>
    </row>
    <row r="218" spans="2:11" customFormat="1" ht="15" customHeight="1">
      <c r="B218" s="272"/>
      <c r="C218" s="204"/>
      <c r="D218" s="204"/>
      <c r="E218" s="204"/>
      <c r="F218" s="225">
        <v>4</v>
      </c>
      <c r="G218" s="261"/>
      <c r="H218" s="329" t="s">
        <v>895</v>
      </c>
      <c r="I218" s="329"/>
      <c r="J218" s="329"/>
      <c r="K218" s="273"/>
    </row>
    <row r="219" spans="2:11" customFormat="1" ht="12.75" customHeight="1">
      <c r="B219" s="274"/>
      <c r="C219" s="275"/>
      <c r="D219" s="275"/>
      <c r="E219" s="275"/>
      <c r="F219" s="275"/>
      <c r="G219" s="275"/>
      <c r="H219" s="275"/>
      <c r="I219" s="275"/>
      <c r="J219" s="275"/>
      <c r="K219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285a3f7f4cd66fbe86d80d903fccd881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2b792370a9ff614e2359203779be1ea7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4A1D7-952D-4162-B256-A6656563F50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ebf73d20-a26e-4321-b5dc-75ca7bbfa1f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b870d30-e543-4857-8181-1e439428867c"/>
  </ds:schemaRefs>
</ds:datastoreItem>
</file>

<file path=customXml/itemProps2.xml><?xml version="1.0" encoding="utf-8"?>
<ds:datastoreItem xmlns:ds="http://schemas.openxmlformats.org/officeDocument/2006/customXml" ds:itemID="{62CA7A20-E325-4BB8-AF34-2E889FE52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7C17F-65FD-4B17-840F-F4FE8F1D1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70d30-e543-4857-8181-1e439428867c"/>
    <ds:schemaRef ds:uri="ebf73d20-a26e-4321-b5dc-75ca7bbfa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IO 101a - Zpevněné plochy...</vt:lpstr>
      <vt:lpstr>IO 101b - Zpevněné plochy...</vt:lpstr>
      <vt:lpstr>IO 102 - Odvodnění a úpra...</vt:lpstr>
      <vt:lpstr>IO 103 - Dopravní značení</vt:lpstr>
      <vt:lpstr>VRN - VRN</vt:lpstr>
      <vt:lpstr>Pokyny pro vyplnění</vt:lpstr>
      <vt:lpstr>'IO 101a - Zpevněné plochy...'!Názvy_tisku</vt:lpstr>
      <vt:lpstr>'IO 101b - Zpevněné plochy...'!Názvy_tisku</vt:lpstr>
      <vt:lpstr>'IO 102 - Odvodnění a úpra...'!Názvy_tisku</vt:lpstr>
      <vt:lpstr>'IO 103 - Dopravní značení'!Názvy_tisku</vt:lpstr>
      <vt:lpstr>'Rekapitulace stavby'!Názvy_tisku</vt:lpstr>
      <vt:lpstr>'VRN - VRN'!Názvy_tisku</vt:lpstr>
      <vt:lpstr>'IO 101a - Zpevněné plochy...'!Oblast_tisku</vt:lpstr>
      <vt:lpstr>'IO 101b - Zpevněné plochy...'!Oblast_tisku</vt:lpstr>
      <vt:lpstr>'IO 102 - Odvodnění a úpra...'!Oblast_tisku</vt:lpstr>
      <vt:lpstr>'IO 103 - Dopravní značení'!Oblast_tisku</vt:lpstr>
      <vt:lpstr>'Pokyny pro vyplnění'!Oblast_tisku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PC-HP\Káťa</dc:creator>
  <cp:lastModifiedBy>Jan Papajanovský</cp:lastModifiedBy>
  <dcterms:created xsi:type="dcterms:W3CDTF">2024-05-20T16:56:09Z</dcterms:created>
  <dcterms:modified xsi:type="dcterms:W3CDTF">2026-02-15T23:24:22Z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