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4.xml" ContentType="application/vnd.openxmlformats-officedocument.drawing+xml"/>
  <Override PartName="/xl/drawings/drawing8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ceskakamenice.sharepoint.com/sites/urad/Sdilene dokumenty/02 Projekty/2024050300 MSPalackeho pavilon/09 Zakazka/02 Zmeny zakazky/"/>
    </mc:Choice>
  </mc:AlternateContent>
  <xr:revisionPtr revIDLastSave="0" documentId="8_{1BC963FE-F056-4BE2-87AD-00CCBDF36A62}" xr6:coauthVersionLast="47" xr6:coauthVersionMax="47" xr10:uidLastSave="{00000000-0000-0000-0000-000000000000}"/>
  <bookViews>
    <workbookView xWindow="-120" yWindow="-120" windowWidth="29040" windowHeight="15840" tabRatio="859" xr2:uid="{00000000-000D-0000-FFFF-FFFF00000000}"/>
  </bookViews>
  <sheets>
    <sheet name="Rekapitulace stavby" sheetId="1" r:id="rId1"/>
    <sheet name="Objekt3 - Stavební část" sheetId="2" r:id="rId2"/>
    <sheet name="Objekt4 - VRN" sheetId="3" r:id="rId3"/>
    <sheet name="Objekt5 - Venkovní úpravy" sheetId="4" r:id="rId4"/>
    <sheet name="Elektroinstalace." sheetId="9" r:id="rId5"/>
    <sheet name="Objekt7 - VZT" sheetId="6" r:id="rId6"/>
    <sheet name="Objekt8 - ZTI" sheetId="7" r:id="rId7"/>
    <sheet name="Objekt9 - ÚT" sheetId="8" r:id="rId8"/>
  </sheets>
  <externalReferences>
    <externalReference r:id="rId9"/>
  </externalReferences>
  <definedNames>
    <definedName name="_xlnm._FilterDatabase" localSheetId="4" hidden="1">Elektroinstalace.!$C$131:$K$393</definedName>
    <definedName name="_xlnm._FilterDatabase" localSheetId="1" hidden="1">'Objekt3 - Stavební část'!$C$135:$K$268</definedName>
    <definedName name="_xlnm._FilterDatabase" localSheetId="2" hidden="1">'Objekt4 - VRN'!$C$116:$K$130</definedName>
    <definedName name="_xlnm._FilterDatabase" localSheetId="3" hidden="1">'Objekt5 - Venkovní úpravy'!$C$118:$K$138</definedName>
    <definedName name="_xlnm._FilterDatabase" localSheetId="5" hidden="1">'Objekt7 - VZT'!$C$117:$K$162</definedName>
    <definedName name="_xlnm._FilterDatabase" localSheetId="6" hidden="1">'Objekt8 - ZTI'!$C$121:$K$233</definedName>
    <definedName name="_xlnm._FilterDatabase" localSheetId="7" hidden="1">'Objekt9 - ÚT'!$C$117:$K$187</definedName>
    <definedName name="_xlnm.Print_Titles" localSheetId="4">Elektroinstalace.!$131:$131</definedName>
    <definedName name="_xlnm.Print_Titles" localSheetId="1">'Objekt3 - Stavební část'!$135:$135</definedName>
    <definedName name="_xlnm.Print_Titles" localSheetId="2">'Objekt4 - VRN'!$116:$116</definedName>
    <definedName name="_xlnm.Print_Titles" localSheetId="3">'Objekt5 - Venkovní úpravy'!$118:$118</definedName>
    <definedName name="_xlnm.Print_Titles" localSheetId="5">'Objekt7 - VZT'!$117:$117</definedName>
    <definedName name="_xlnm.Print_Titles" localSheetId="6">'Objekt8 - ZTI'!$121:$121</definedName>
    <definedName name="_xlnm.Print_Titles" localSheetId="7">'Objekt9 - ÚT'!$117:$117</definedName>
    <definedName name="_xlnm.Print_Titles" localSheetId="0">'Rekapitulace stavby'!$92:$92</definedName>
    <definedName name="_xlnm.Print_Area" localSheetId="4">Elektroinstalace.!$C$4:$J$76,Elektroinstalace.!$C$82:$J$115,Elektroinstalace.!$C$121:$J$393</definedName>
    <definedName name="_xlnm.Print_Area" localSheetId="1">'Objekt3 - Stavební část'!$C$4:$J$76,'Objekt3 - Stavební část'!$C$82:$J$117,'Objekt3 - Stavební část'!$C$123:$J$268</definedName>
    <definedName name="_xlnm.Print_Area" localSheetId="2">'Objekt4 - VRN'!$C$4:$J$76,'Objekt4 - VRN'!$C$82:$J$98,'Objekt4 - VRN'!$C$104:$J$130</definedName>
    <definedName name="_xlnm.Print_Area" localSheetId="3">'Objekt5 - Venkovní úpravy'!$C$4:$J$76,'Objekt5 - Venkovní úpravy'!$C$82:$J$100,'Objekt5 - Venkovní úpravy'!$C$106:$J$138</definedName>
    <definedName name="_xlnm.Print_Area" localSheetId="5">'Objekt7 - VZT'!$C$4:$J$76,'Objekt7 - VZT'!$C$82:$J$99,'Objekt7 - VZT'!$C$105:$J$162</definedName>
    <definedName name="_xlnm.Print_Area" localSheetId="6">'Objekt8 - ZTI'!$C$4:$J$76,'Objekt8 - ZTI'!$C$82:$J$103,'Objekt8 - ZTI'!$C$109:$J$233</definedName>
    <definedName name="_xlnm.Print_Area" localSheetId="7">'Objekt9 - ÚT'!$C$4:$J$76,'Objekt9 - ÚT'!$C$82:$J$99,'Objekt9 - ÚT'!$C$105:$J$187</definedName>
    <definedName name="_xlnm.Print_Area" localSheetId="0">'Rekapitulace stavby'!$D$4:$AO$76,'Rekapitulace stavby'!$C$82:$AQ$102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9" l="1"/>
  <c r="J12" i="9"/>
  <c r="E13" i="9"/>
  <c r="F128" i="9" s="1"/>
  <c r="J13" i="9"/>
  <c r="J15" i="9"/>
  <c r="E16" i="9"/>
  <c r="J16" i="9"/>
  <c r="J18" i="9"/>
  <c r="E19" i="9"/>
  <c r="J89" i="9" s="1"/>
  <c r="J19" i="9"/>
  <c r="J21" i="9"/>
  <c r="E22" i="9"/>
  <c r="J90" i="9" s="1"/>
  <c r="J22" i="9"/>
  <c r="J33" i="9"/>
  <c r="J34" i="9"/>
  <c r="J35" i="9"/>
  <c r="E85" i="9"/>
  <c r="F87" i="9"/>
  <c r="J87" i="9"/>
  <c r="F89" i="9"/>
  <c r="F90" i="9"/>
  <c r="E124" i="9"/>
  <c r="F126" i="9"/>
  <c r="J126" i="9"/>
  <c r="J128" i="9"/>
  <c r="F129" i="9"/>
  <c r="J129" i="9"/>
  <c r="P134" i="9"/>
  <c r="P133" i="9" s="1"/>
  <c r="J135" i="9"/>
  <c r="BE135" i="9" s="1"/>
  <c r="P135" i="9"/>
  <c r="R135" i="9"/>
  <c r="R134" i="9" s="1"/>
  <c r="R133" i="9" s="1"/>
  <c r="T135" i="9"/>
  <c r="T134" i="9" s="1"/>
  <c r="T133" i="9" s="1"/>
  <c r="BF135" i="9"/>
  <c r="BG135" i="9"/>
  <c r="BH135" i="9"/>
  <c r="BI135" i="9"/>
  <c r="BK135" i="9"/>
  <c r="J136" i="9"/>
  <c r="P136" i="9"/>
  <c r="R136" i="9"/>
  <c r="T136" i="9"/>
  <c r="BE136" i="9"/>
  <c r="BF136" i="9"/>
  <c r="BG136" i="9"/>
  <c r="BH136" i="9"/>
  <c r="BI136" i="9"/>
  <c r="BK136" i="9"/>
  <c r="J137" i="9"/>
  <c r="BE137" i="9" s="1"/>
  <c r="P137" i="9"/>
  <c r="R137" i="9"/>
  <c r="T137" i="9"/>
  <c r="BF137" i="9"/>
  <c r="BG137" i="9"/>
  <c r="BH137" i="9"/>
  <c r="BI137" i="9"/>
  <c r="BK137" i="9"/>
  <c r="J138" i="9"/>
  <c r="BE138" i="9" s="1"/>
  <c r="P138" i="9"/>
  <c r="R138" i="9"/>
  <c r="T138" i="9"/>
  <c r="BF138" i="9"/>
  <c r="BG138" i="9"/>
  <c r="BH138" i="9"/>
  <c r="BI138" i="9"/>
  <c r="BK138" i="9"/>
  <c r="J139" i="9"/>
  <c r="BE139" i="9" s="1"/>
  <c r="P139" i="9"/>
  <c r="R139" i="9"/>
  <c r="T139" i="9"/>
  <c r="BF139" i="9"/>
  <c r="BG139" i="9"/>
  <c r="BH139" i="9"/>
  <c r="BI139" i="9"/>
  <c r="BK139" i="9"/>
  <c r="J140" i="9"/>
  <c r="P140" i="9"/>
  <c r="R140" i="9"/>
  <c r="T140" i="9"/>
  <c r="BE140" i="9"/>
  <c r="BF140" i="9"/>
  <c r="BG140" i="9"/>
  <c r="BH140" i="9"/>
  <c r="BI140" i="9"/>
  <c r="BK140" i="9"/>
  <c r="J141" i="9"/>
  <c r="BE141" i="9" s="1"/>
  <c r="P141" i="9"/>
  <c r="R141" i="9"/>
  <c r="T141" i="9"/>
  <c r="BF141" i="9"/>
  <c r="BG141" i="9"/>
  <c r="BH141" i="9"/>
  <c r="BI141" i="9"/>
  <c r="BK141" i="9"/>
  <c r="J142" i="9"/>
  <c r="P142" i="9"/>
  <c r="R142" i="9"/>
  <c r="T142" i="9"/>
  <c r="BE142" i="9"/>
  <c r="BF142" i="9"/>
  <c r="BG142" i="9"/>
  <c r="BH142" i="9"/>
  <c r="BI142" i="9"/>
  <c r="BK142" i="9"/>
  <c r="J143" i="9"/>
  <c r="BE143" i="9" s="1"/>
  <c r="P143" i="9"/>
  <c r="R143" i="9"/>
  <c r="T143" i="9"/>
  <c r="BF143" i="9"/>
  <c r="BG143" i="9"/>
  <c r="BH143" i="9"/>
  <c r="BI143" i="9"/>
  <c r="BK143" i="9"/>
  <c r="J144" i="9"/>
  <c r="BE144" i="9" s="1"/>
  <c r="P144" i="9"/>
  <c r="R144" i="9"/>
  <c r="T144" i="9"/>
  <c r="BF144" i="9"/>
  <c r="BG144" i="9"/>
  <c r="BH144" i="9"/>
  <c r="BI144" i="9"/>
  <c r="BK144" i="9"/>
  <c r="J145" i="9"/>
  <c r="BE145" i="9" s="1"/>
  <c r="P145" i="9"/>
  <c r="R145" i="9"/>
  <c r="T145" i="9"/>
  <c r="BF145" i="9"/>
  <c r="BG145" i="9"/>
  <c r="BH145" i="9"/>
  <c r="BI145" i="9"/>
  <c r="BK145" i="9"/>
  <c r="J146" i="9"/>
  <c r="BE146" i="9" s="1"/>
  <c r="P146" i="9"/>
  <c r="R146" i="9"/>
  <c r="T146" i="9"/>
  <c r="BF146" i="9"/>
  <c r="BG146" i="9"/>
  <c r="BH146" i="9"/>
  <c r="BI146" i="9"/>
  <c r="BK146" i="9"/>
  <c r="J147" i="9"/>
  <c r="BE147" i="9" s="1"/>
  <c r="P147" i="9"/>
  <c r="R147" i="9"/>
  <c r="T147" i="9"/>
  <c r="BF147" i="9"/>
  <c r="BG147" i="9"/>
  <c r="BH147" i="9"/>
  <c r="BI147" i="9"/>
  <c r="BK147" i="9"/>
  <c r="J148" i="9"/>
  <c r="P148" i="9"/>
  <c r="R148" i="9"/>
  <c r="T148" i="9"/>
  <c r="BE148" i="9"/>
  <c r="BF148" i="9"/>
  <c r="BG148" i="9"/>
  <c r="BH148" i="9"/>
  <c r="BI148" i="9"/>
  <c r="BK148" i="9"/>
  <c r="J149" i="9"/>
  <c r="BE149" i="9" s="1"/>
  <c r="P149" i="9"/>
  <c r="R149" i="9"/>
  <c r="T149" i="9"/>
  <c r="BF149" i="9"/>
  <c r="BG149" i="9"/>
  <c r="BH149" i="9"/>
  <c r="BI149" i="9"/>
  <c r="BK149" i="9"/>
  <c r="J150" i="9"/>
  <c r="BE150" i="9" s="1"/>
  <c r="P150" i="9"/>
  <c r="R150" i="9"/>
  <c r="T150" i="9"/>
  <c r="BF150" i="9"/>
  <c r="BG150" i="9"/>
  <c r="BH150" i="9"/>
  <c r="BI150" i="9"/>
  <c r="BK150" i="9"/>
  <c r="J151" i="9"/>
  <c r="BE151" i="9" s="1"/>
  <c r="P151" i="9"/>
  <c r="R151" i="9"/>
  <c r="T151" i="9"/>
  <c r="BF151" i="9"/>
  <c r="BG151" i="9"/>
  <c r="BH151" i="9"/>
  <c r="BI151" i="9"/>
  <c r="BK151" i="9"/>
  <c r="J152" i="9"/>
  <c r="P152" i="9"/>
  <c r="R152" i="9"/>
  <c r="T152" i="9"/>
  <c r="BE152" i="9"/>
  <c r="BF152" i="9"/>
  <c r="BG152" i="9"/>
  <c r="BH152" i="9"/>
  <c r="BI152" i="9"/>
  <c r="BK152" i="9"/>
  <c r="J153" i="9"/>
  <c r="BE153" i="9" s="1"/>
  <c r="P153" i="9"/>
  <c r="R153" i="9"/>
  <c r="T153" i="9"/>
  <c r="BF153" i="9"/>
  <c r="BG153" i="9"/>
  <c r="BH153" i="9"/>
  <c r="BI153" i="9"/>
  <c r="BK153" i="9"/>
  <c r="J154" i="9"/>
  <c r="P154" i="9"/>
  <c r="R154" i="9"/>
  <c r="T154" i="9"/>
  <c r="BE154" i="9"/>
  <c r="BF154" i="9"/>
  <c r="BG154" i="9"/>
  <c r="BH154" i="9"/>
  <c r="BI154" i="9"/>
  <c r="BK154" i="9"/>
  <c r="J155" i="9"/>
  <c r="BE155" i="9" s="1"/>
  <c r="P155" i="9"/>
  <c r="R155" i="9"/>
  <c r="T155" i="9"/>
  <c r="BF155" i="9"/>
  <c r="BG155" i="9"/>
  <c r="BH155" i="9"/>
  <c r="BI155" i="9"/>
  <c r="BK155" i="9"/>
  <c r="J156" i="9"/>
  <c r="BE156" i="9" s="1"/>
  <c r="P156" i="9"/>
  <c r="R156" i="9"/>
  <c r="T156" i="9"/>
  <c r="BF156" i="9"/>
  <c r="BG156" i="9"/>
  <c r="BH156" i="9"/>
  <c r="BI156" i="9"/>
  <c r="BK156" i="9"/>
  <c r="J159" i="9"/>
  <c r="BE159" i="9" s="1"/>
  <c r="P159" i="9"/>
  <c r="P158" i="9" s="1"/>
  <c r="R159" i="9"/>
  <c r="T159" i="9"/>
  <c r="BF159" i="9"/>
  <c r="BG159" i="9"/>
  <c r="BH159" i="9"/>
  <c r="BI159" i="9"/>
  <c r="BK159" i="9"/>
  <c r="J160" i="9"/>
  <c r="BE160" i="9" s="1"/>
  <c r="P160" i="9"/>
  <c r="R160" i="9"/>
  <c r="T160" i="9"/>
  <c r="BF160" i="9"/>
  <c r="BG160" i="9"/>
  <c r="BH160" i="9"/>
  <c r="BI160" i="9"/>
  <c r="BK160" i="9"/>
  <c r="J161" i="9"/>
  <c r="BE161" i="9" s="1"/>
  <c r="P161" i="9"/>
  <c r="R161" i="9"/>
  <c r="R158" i="9" s="1"/>
  <c r="T161" i="9"/>
  <c r="BF161" i="9"/>
  <c r="BG161" i="9"/>
  <c r="BH161" i="9"/>
  <c r="BI161" i="9"/>
  <c r="BK161" i="9"/>
  <c r="J162" i="9"/>
  <c r="BE162" i="9" s="1"/>
  <c r="P162" i="9"/>
  <c r="R162" i="9"/>
  <c r="T162" i="9"/>
  <c r="BF162" i="9"/>
  <c r="BG162" i="9"/>
  <c r="BH162" i="9"/>
  <c r="BI162" i="9"/>
  <c r="BK162" i="9"/>
  <c r="J163" i="9"/>
  <c r="BE163" i="9" s="1"/>
  <c r="P163" i="9"/>
  <c r="R163" i="9"/>
  <c r="T163" i="9"/>
  <c r="BF163" i="9"/>
  <c r="BG163" i="9"/>
  <c r="BH163" i="9"/>
  <c r="BI163" i="9"/>
  <c r="BK163" i="9"/>
  <c r="J164" i="9"/>
  <c r="P164" i="9"/>
  <c r="R164" i="9"/>
  <c r="T164" i="9"/>
  <c r="BE164" i="9"/>
  <c r="BF164" i="9"/>
  <c r="BG164" i="9"/>
  <c r="BH164" i="9"/>
  <c r="BI164" i="9"/>
  <c r="BK164" i="9"/>
  <c r="J165" i="9"/>
  <c r="P165" i="9"/>
  <c r="R165" i="9"/>
  <c r="T165" i="9"/>
  <c r="BE165" i="9"/>
  <c r="BF165" i="9"/>
  <c r="BG165" i="9"/>
  <c r="BH165" i="9"/>
  <c r="BI165" i="9"/>
  <c r="BK165" i="9"/>
  <c r="J166" i="9"/>
  <c r="BE166" i="9" s="1"/>
  <c r="P166" i="9"/>
  <c r="R166" i="9"/>
  <c r="T166" i="9"/>
  <c r="BF166" i="9"/>
  <c r="BG166" i="9"/>
  <c r="BH166" i="9"/>
  <c r="BI166" i="9"/>
  <c r="BK166" i="9"/>
  <c r="J167" i="9"/>
  <c r="BE167" i="9" s="1"/>
  <c r="P167" i="9"/>
  <c r="R167" i="9"/>
  <c r="T167" i="9"/>
  <c r="BF167" i="9"/>
  <c r="BG167" i="9"/>
  <c r="BH167" i="9"/>
  <c r="BI167" i="9"/>
  <c r="BK167" i="9"/>
  <c r="J168" i="9"/>
  <c r="BE168" i="9" s="1"/>
  <c r="P168" i="9"/>
  <c r="R168" i="9"/>
  <c r="T168" i="9"/>
  <c r="BF168" i="9"/>
  <c r="BG168" i="9"/>
  <c r="BH168" i="9"/>
  <c r="BI168" i="9"/>
  <c r="BK168" i="9"/>
  <c r="J169" i="9"/>
  <c r="BE169" i="9" s="1"/>
  <c r="P169" i="9"/>
  <c r="R169" i="9"/>
  <c r="T169" i="9"/>
  <c r="BF169" i="9"/>
  <c r="BG169" i="9"/>
  <c r="BH169" i="9"/>
  <c r="BI169" i="9"/>
  <c r="BK169" i="9"/>
  <c r="J170" i="9"/>
  <c r="BE170" i="9" s="1"/>
  <c r="P170" i="9"/>
  <c r="R170" i="9"/>
  <c r="T170" i="9"/>
  <c r="BF170" i="9"/>
  <c r="BG170" i="9"/>
  <c r="BH170" i="9"/>
  <c r="BI170" i="9"/>
  <c r="BK170" i="9"/>
  <c r="J171" i="9"/>
  <c r="BE171" i="9" s="1"/>
  <c r="P171" i="9"/>
  <c r="R171" i="9"/>
  <c r="T171" i="9"/>
  <c r="BF171" i="9"/>
  <c r="BG171" i="9"/>
  <c r="BH171" i="9"/>
  <c r="BI171" i="9"/>
  <c r="BK171" i="9"/>
  <c r="J172" i="9"/>
  <c r="BE172" i="9" s="1"/>
  <c r="P172" i="9"/>
  <c r="R172" i="9"/>
  <c r="T172" i="9"/>
  <c r="BF172" i="9"/>
  <c r="BG172" i="9"/>
  <c r="BH172" i="9"/>
  <c r="BI172" i="9"/>
  <c r="BK172" i="9"/>
  <c r="J173" i="9"/>
  <c r="P173" i="9"/>
  <c r="R173" i="9"/>
  <c r="T173" i="9"/>
  <c r="T158" i="9" s="1"/>
  <c r="BE173" i="9"/>
  <c r="BF173" i="9"/>
  <c r="BG173" i="9"/>
  <c r="BH173" i="9"/>
  <c r="BI173" i="9"/>
  <c r="BK173" i="9"/>
  <c r="J174" i="9"/>
  <c r="BE174" i="9" s="1"/>
  <c r="P174" i="9"/>
  <c r="R174" i="9"/>
  <c r="T174" i="9"/>
  <c r="BF174" i="9"/>
  <c r="BG174" i="9"/>
  <c r="BH174" i="9"/>
  <c r="BI174" i="9"/>
  <c r="BK174" i="9"/>
  <c r="J175" i="9"/>
  <c r="BE175" i="9" s="1"/>
  <c r="P175" i="9"/>
  <c r="R175" i="9"/>
  <c r="T175" i="9"/>
  <c r="BF175" i="9"/>
  <c r="BG175" i="9"/>
  <c r="BH175" i="9"/>
  <c r="BI175" i="9"/>
  <c r="BK175" i="9"/>
  <c r="J176" i="9"/>
  <c r="BE176" i="9" s="1"/>
  <c r="P176" i="9"/>
  <c r="R176" i="9"/>
  <c r="T176" i="9"/>
  <c r="BF176" i="9"/>
  <c r="BG176" i="9"/>
  <c r="BH176" i="9"/>
  <c r="BI176" i="9"/>
  <c r="BK176" i="9"/>
  <c r="J177" i="9"/>
  <c r="P177" i="9"/>
  <c r="R177" i="9"/>
  <c r="T177" i="9"/>
  <c r="BE177" i="9"/>
  <c r="BF177" i="9"/>
  <c r="BG177" i="9"/>
  <c r="BH177" i="9"/>
  <c r="BI177" i="9"/>
  <c r="BK177" i="9"/>
  <c r="J178" i="9"/>
  <c r="BE178" i="9" s="1"/>
  <c r="P178" i="9"/>
  <c r="R178" i="9"/>
  <c r="T178" i="9"/>
  <c r="BF178" i="9"/>
  <c r="BG178" i="9"/>
  <c r="BH178" i="9"/>
  <c r="BI178" i="9"/>
  <c r="BK178" i="9"/>
  <c r="J179" i="9"/>
  <c r="P179" i="9"/>
  <c r="R179" i="9"/>
  <c r="T179" i="9"/>
  <c r="BE179" i="9"/>
  <c r="BF179" i="9"/>
  <c r="BG179" i="9"/>
  <c r="BH179" i="9"/>
  <c r="BI179" i="9"/>
  <c r="BK179" i="9"/>
  <c r="J180" i="9"/>
  <c r="BE180" i="9" s="1"/>
  <c r="P180" i="9"/>
  <c r="R180" i="9"/>
  <c r="T180" i="9"/>
  <c r="BF180" i="9"/>
  <c r="BG180" i="9"/>
  <c r="BH180" i="9"/>
  <c r="BI180" i="9"/>
  <c r="BK180" i="9"/>
  <c r="J181" i="9"/>
  <c r="BE181" i="9" s="1"/>
  <c r="P181" i="9"/>
  <c r="R181" i="9"/>
  <c r="T181" i="9"/>
  <c r="BF181" i="9"/>
  <c r="BG181" i="9"/>
  <c r="BH181" i="9"/>
  <c r="BI181" i="9"/>
  <c r="BK181" i="9"/>
  <c r="J183" i="9"/>
  <c r="P183" i="9"/>
  <c r="P182" i="9" s="1"/>
  <c r="R183" i="9"/>
  <c r="T183" i="9"/>
  <c r="T182" i="9" s="1"/>
  <c r="BE183" i="9"/>
  <c r="BF183" i="9"/>
  <c r="BG183" i="9"/>
  <c r="BH183" i="9"/>
  <c r="BI183" i="9"/>
  <c r="BK183" i="9"/>
  <c r="J184" i="9"/>
  <c r="P184" i="9"/>
  <c r="R184" i="9"/>
  <c r="T184" i="9"/>
  <c r="BE184" i="9"/>
  <c r="BF184" i="9"/>
  <c r="BG184" i="9"/>
  <c r="BH184" i="9"/>
  <c r="BI184" i="9"/>
  <c r="BK184" i="9"/>
  <c r="J185" i="9"/>
  <c r="BE185" i="9" s="1"/>
  <c r="P185" i="9"/>
  <c r="R185" i="9"/>
  <c r="T185" i="9"/>
  <c r="BF185" i="9"/>
  <c r="BG185" i="9"/>
  <c r="BH185" i="9"/>
  <c r="BI185" i="9"/>
  <c r="BK185" i="9"/>
  <c r="J186" i="9"/>
  <c r="BE186" i="9" s="1"/>
  <c r="P186" i="9"/>
  <c r="R186" i="9"/>
  <c r="T186" i="9"/>
  <c r="BF186" i="9"/>
  <c r="BG186" i="9"/>
  <c r="BH186" i="9"/>
  <c r="BI186" i="9"/>
  <c r="BK186" i="9"/>
  <c r="J187" i="9"/>
  <c r="BE187" i="9" s="1"/>
  <c r="P187" i="9"/>
  <c r="R187" i="9"/>
  <c r="T187" i="9"/>
  <c r="BF187" i="9"/>
  <c r="BG187" i="9"/>
  <c r="BH187" i="9"/>
  <c r="BI187" i="9"/>
  <c r="BK187" i="9"/>
  <c r="J188" i="9"/>
  <c r="BE188" i="9" s="1"/>
  <c r="P188" i="9"/>
  <c r="R188" i="9"/>
  <c r="R182" i="9" s="1"/>
  <c r="T188" i="9"/>
  <c r="BF188" i="9"/>
  <c r="BG188" i="9"/>
  <c r="BH188" i="9"/>
  <c r="BI188" i="9"/>
  <c r="BK188" i="9"/>
  <c r="J189" i="9"/>
  <c r="BE189" i="9" s="1"/>
  <c r="P189" i="9"/>
  <c r="R189" i="9"/>
  <c r="T189" i="9"/>
  <c r="BF189" i="9"/>
  <c r="BG189" i="9"/>
  <c r="BH189" i="9"/>
  <c r="BI189" i="9"/>
  <c r="BK189" i="9"/>
  <c r="J190" i="9"/>
  <c r="P190" i="9"/>
  <c r="R190" i="9"/>
  <c r="T190" i="9"/>
  <c r="BE190" i="9"/>
  <c r="BF190" i="9"/>
  <c r="BG190" i="9"/>
  <c r="BH190" i="9"/>
  <c r="BI190" i="9"/>
  <c r="BK190" i="9"/>
  <c r="J192" i="9"/>
  <c r="BE192" i="9" s="1"/>
  <c r="P192" i="9"/>
  <c r="R192" i="9"/>
  <c r="R191" i="9" s="1"/>
  <c r="T192" i="9"/>
  <c r="BF192" i="9"/>
  <c r="BG192" i="9"/>
  <c r="BH192" i="9"/>
  <c r="BI192" i="9"/>
  <c r="BK192" i="9"/>
  <c r="J193" i="9"/>
  <c r="BE193" i="9" s="1"/>
  <c r="P193" i="9"/>
  <c r="R193" i="9"/>
  <c r="T193" i="9"/>
  <c r="BF193" i="9"/>
  <c r="BG193" i="9"/>
  <c r="BH193" i="9"/>
  <c r="BI193" i="9"/>
  <c r="BK193" i="9"/>
  <c r="J194" i="9"/>
  <c r="BE194" i="9" s="1"/>
  <c r="P194" i="9"/>
  <c r="R194" i="9"/>
  <c r="T194" i="9"/>
  <c r="BF194" i="9"/>
  <c r="BG194" i="9"/>
  <c r="BH194" i="9"/>
  <c r="BI194" i="9"/>
  <c r="BK194" i="9"/>
  <c r="J195" i="9"/>
  <c r="P195" i="9"/>
  <c r="R195" i="9"/>
  <c r="T195" i="9"/>
  <c r="BE195" i="9"/>
  <c r="BF195" i="9"/>
  <c r="BG195" i="9"/>
  <c r="BH195" i="9"/>
  <c r="BI195" i="9"/>
  <c r="BK195" i="9"/>
  <c r="J196" i="9"/>
  <c r="P196" i="9"/>
  <c r="R196" i="9"/>
  <c r="T196" i="9"/>
  <c r="BE196" i="9"/>
  <c r="BF196" i="9"/>
  <c r="BG196" i="9"/>
  <c r="BH196" i="9"/>
  <c r="BI196" i="9"/>
  <c r="BK196" i="9"/>
  <c r="J197" i="9"/>
  <c r="BE197" i="9" s="1"/>
  <c r="P197" i="9"/>
  <c r="P191" i="9" s="1"/>
  <c r="R197" i="9"/>
  <c r="T197" i="9"/>
  <c r="BF197" i="9"/>
  <c r="BG197" i="9"/>
  <c r="BH197" i="9"/>
  <c r="BI197" i="9"/>
  <c r="BK197" i="9"/>
  <c r="J198" i="9"/>
  <c r="BE198" i="9" s="1"/>
  <c r="P198" i="9"/>
  <c r="R198" i="9"/>
  <c r="T198" i="9"/>
  <c r="T191" i="9" s="1"/>
  <c r="BF198" i="9"/>
  <c r="BG198" i="9"/>
  <c r="BH198" i="9"/>
  <c r="BI198" i="9"/>
  <c r="BK198" i="9"/>
  <c r="J199" i="9"/>
  <c r="P199" i="9"/>
  <c r="R199" i="9"/>
  <c r="T199" i="9"/>
  <c r="BE199" i="9"/>
  <c r="BF199" i="9"/>
  <c r="BG199" i="9"/>
  <c r="BH199" i="9"/>
  <c r="BI199" i="9"/>
  <c r="BK199" i="9"/>
  <c r="J200" i="9"/>
  <c r="BE200" i="9" s="1"/>
  <c r="P200" i="9"/>
  <c r="R200" i="9"/>
  <c r="T200" i="9"/>
  <c r="BF200" i="9"/>
  <c r="BG200" i="9"/>
  <c r="BH200" i="9"/>
  <c r="BI200" i="9"/>
  <c r="BK200" i="9"/>
  <c r="J201" i="9"/>
  <c r="P201" i="9"/>
  <c r="R201" i="9"/>
  <c r="T201" i="9"/>
  <c r="BE201" i="9"/>
  <c r="BF201" i="9"/>
  <c r="BG201" i="9"/>
  <c r="BH201" i="9"/>
  <c r="BI201" i="9"/>
  <c r="BK201" i="9"/>
  <c r="J203" i="9"/>
  <c r="BE203" i="9" s="1"/>
  <c r="P203" i="9"/>
  <c r="P202" i="9" s="1"/>
  <c r="R203" i="9"/>
  <c r="T203" i="9"/>
  <c r="T202" i="9" s="1"/>
  <c r="BF203" i="9"/>
  <c r="BG203" i="9"/>
  <c r="BH203" i="9"/>
  <c r="BI203" i="9"/>
  <c r="BK203" i="9"/>
  <c r="J204" i="9"/>
  <c r="BE204" i="9" s="1"/>
  <c r="P204" i="9"/>
  <c r="R204" i="9"/>
  <c r="T204" i="9"/>
  <c r="BF204" i="9"/>
  <c r="BG204" i="9"/>
  <c r="BH204" i="9"/>
  <c r="BI204" i="9"/>
  <c r="BK204" i="9"/>
  <c r="J205" i="9"/>
  <c r="BE205" i="9" s="1"/>
  <c r="P205" i="9"/>
  <c r="R205" i="9"/>
  <c r="T205" i="9"/>
  <c r="BF205" i="9"/>
  <c r="BG205" i="9"/>
  <c r="BH205" i="9"/>
  <c r="BI205" i="9"/>
  <c r="BK205" i="9"/>
  <c r="J206" i="9"/>
  <c r="BE206" i="9" s="1"/>
  <c r="P206" i="9"/>
  <c r="R206" i="9"/>
  <c r="R202" i="9" s="1"/>
  <c r="T206" i="9"/>
  <c r="BF206" i="9"/>
  <c r="BG206" i="9"/>
  <c r="BH206" i="9"/>
  <c r="BI206" i="9"/>
  <c r="BK206" i="9"/>
  <c r="P207" i="9"/>
  <c r="J208" i="9"/>
  <c r="BE208" i="9" s="1"/>
  <c r="P208" i="9"/>
  <c r="R208" i="9"/>
  <c r="T208" i="9"/>
  <c r="BF208" i="9"/>
  <c r="BG208" i="9"/>
  <c r="BH208" i="9"/>
  <c r="BI208" i="9"/>
  <c r="BK208" i="9"/>
  <c r="J209" i="9"/>
  <c r="P209" i="9"/>
  <c r="R209" i="9"/>
  <c r="T209" i="9"/>
  <c r="BE209" i="9"/>
  <c r="BF209" i="9"/>
  <c r="BG209" i="9"/>
  <c r="BH209" i="9"/>
  <c r="BI209" i="9"/>
  <c r="BK209" i="9"/>
  <c r="J210" i="9"/>
  <c r="BE210" i="9" s="1"/>
  <c r="P210" i="9"/>
  <c r="R210" i="9"/>
  <c r="T210" i="9"/>
  <c r="T207" i="9" s="1"/>
  <c r="BF210" i="9"/>
  <c r="BG210" i="9"/>
  <c r="BH210" i="9"/>
  <c r="BI210" i="9"/>
  <c r="BK210" i="9"/>
  <c r="J211" i="9"/>
  <c r="P211" i="9"/>
  <c r="R211" i="9"/>
  <c r="R207" i="9" s="1"/>
  <c r="T211" i="9"/>
  <c r="BE211" i="9"/>
  <c r="BF211" i="9"/>
  <c r="BG211" i="9"/>
  <c r="BH211" i="9"/>
  <c r="BI211" i="9"/>
  <c r="BK211" i="9"/>
  <c r="J212" i="9"/>
  <c r="BE212" i="9" s="1"/>
  <c r="P212" i="9"/>
  <c r="R212" i="9"/>
  <c r="T212" i="9"/>
  <c r="BF212" i="9"/>
  <c r="BG212" i="9"/>
  <c r="BH212" i="9"/>
  <c r="BI212" i="9"/>
  <c r="BK212" i="9"/>
  <c r="J213" i="9"/>
  <c r="BE213" i="9" s="1"/>
  <c r="P213" i="9"/>
  <c r="R213" i="9"/>
  <c r="T213" i="9"/>
  <c r="BF213" i="9"/>
  <c r="BG213" i="9"/>
  <c r="BH213" i="9"/>
  <c r="BI213" i="9"/>
  <c r="BK213" i="9"/>
  <c r="R214" i="9"/>
  <c r="J215" i="9"/>
  <c r="P215" i="9"/>
  <c r="P214" i="9" s="1"/>
  <c r="R215" i="9"/>
  <c r="T215" i="9"/>
  <c r="T214" i="9" s="1"/>
  <c r="BE215" i="9"/>
  <c r="BF215" i="9"/>
  <c r="BG215" i="9"/>
  <c r="BH215" i="9"/>
  <c r="BI215" i="9"/>
  <c r="BK215" i="9"/>
  <c r="J216" i="9"/>
  <c r="BE216" i="9" s="1"/>
  <c r="P216" i="9"/>
  <c r="R216" i="9"/>
  <c r="T216" i="9"/>
  <c r="BF216" i="9"/>
  <c r="BG216" i="9"/>
  <c r="BH216" i="9"/>
  <c r="BI216" i="9"/>
  <c r="BK216" i="9"/>
  <c r="J217" i="9"/>
  <c r="BE217" i="9" s="1"/>
  <c r="P217" i="9"/>
  <c r="R217" i="9"/>
  <c r="T217" i="9"/>
  <c r="BF217" i="9"/>
  <c r="BG217" i="9"/>
  <c r="BH217" i="9"/>
  <c r="BI217" i="9"/>
  <c r="BK217" i="9"/>
  <c r="J218" i="9"/>
  <c r="BE218" i="9" s="1"/>
  <c r="P218" i="9"/>
  <c r="R218" i="9"/>
  <c r="T218" i="9"/>
  <c r="BF218" i="9"/>
  <c r="BG218" i="9"/>
  <c r="BH218" i="9"/>
  <c r="BI218" i="9"/>
  <c r="BK218" i="9"/>
  <c r="J219" i="9"/>
  <c r="BE219" i="9" s="1"/>
  <c r="P219" i="9"/>
  <c r="R219" i="9"/>
  <c r="T219" i="9"/>
  <c r="BF219" i="9"/>
  <c r="BG219" i="9"/>
  <c r="BH219" i="9"/>
  <c r="BI219" i="9"/>
  <c r="BK219" i="9"/>
  <c r="R220" i="9"/>
  <c r="J221" i="9"/>
  <c r="BE221" i="9" s="1"/>
  <c r="P221" i="9"/>
  <c r="R221" i="9"/>
  <c r="T221" i="9"/>
  <c r="BF221" i="9"/>
  <c r="BG221" i="9"/>
  <c r="BH221" i="9"/>
  <c r="BI221" i="9"/>
  <c r="BK221" i="9"/>
  <c r="BK220" i="9" s="1"/>
  <c r="J220" i="9" s="1"/>
  <c r="J104" i="9" s="1"/>
  <c r="J222" i="9"/>
  <c r="P222" i="9"/>
  <c r="R222" i="9"/>
  <c r="T222" i="9"/>
  <c r="T220" i="9" s="1"/>
  <c r="BE222" i="9"/>
  <c r="BF222" i="9"/>
  <c r="BG222" i="9"/>
  <c r="BH222" i="9"/>
  <c r="BI222" i="9"/>
  <c r="BK222" i="9"/>
  <c r="J223" i="9"/>
  <c r="BE223" i="9" s="1"/>
  <c r="P223" i="9"/>
  <c r="P220" i="9" s="1"/>
  <c r="R223" i="9"/>
  <c r="T223" i="9"/>
  <c r="BF223" i="9"/>
  <c r="BG223" i="9"/>
  <c r="BH223" i="9"/>
  <c r="BI223" i="9"/>
  <c r="BK223" i="9"/>
  <c r="J226" i="9"/>
  <c r="P226" i="9"/>
  <c r="P225" i="9" s="1"/>
  <c r="P224" i="9" s="1"/>
  <c r="R226" i="9"/>
  <c r="R225" i="9" s="1"/>
  <c r="R224" i="9" s="1"/>
  <c r="T226" i="9"/>
  <c r="BE226" i="9"/>
  <c r="BF226" i="9"/>
  <c r="BG226" i="9"/>
  <c r="BH226" i="9"/>
  <c r="BI226" i="9"/>
  <c r="BK226" i="9"/>
  <c r="J227" i="9"/>
  <c r="BE227" i="9" s="1"/>
  <c r="P227" i="9"/>
  <c r="R227" i="9"/>
  <c r="T227" i="9"/>
  <c r="BF227" i="9"/>
  <c r="BG227" i="9"/>
  <c r="BH227" i="9"/>
  <c r="BI227" i="9"/>
  <c r="BK227" i="9"/>
  <c r="J228" i="9"/>
  <c r="BE228" i="9" s="1"/>
  <c r="P228" i="9"/>
  <c r="R228" i="9"/>
  <c r="T228" i="9"/>
  <c r="BF228" i="9"/>
  <c r="BG228" i="9"/>
  <c r="BH228" i="9"/>
  <c r="BI228" i="9"/>
  <c r="BK228" i="9"/>
  <c r="J229" i="9"/>
  <c r="P229" i="9"/>
  <c r="R229" i="9"/>
  <c r="T229" i="9"/>
  <c r="BE229" i="9"/>
  <c r="BF229" i="9"/>
  <c r="BG229" i="9"/>
  <c r="BH229" i="9"/>
  <c r="BI229" i="9"/>
  <c r="BK229" i="9"/>
  <c r="J230" i="9"/>
  <c r="BE230" i="9" s="1"/>
  <c r="P230" i="9"/>
  <c r="R230" i="9"/>
  <c r="T230" i="9"/>
  <c r="BF230" i="9"/>
  <c r="BG230" i="9"/>
  <c r="BH230" i="9"/>
  <c r="BI230" i="9"/>
  <c r="BK230" i="9"/>
  <c r="J231" i="9"/>
  <c r="BE231" i="9" s="1"/>
  <c r="P231" i="9"/>
  <c r="R231" i="9"/>
  <c r="T231" i="9"/>
  <c r="T225" i="9" s="1"/>
  <c r="T224" i="9" s="1"/>
  <c r="BF231" i="9"/>
  <c r="BG231" i="9"/>
  <c r="BH231" i="9"/>
  <c r="BI231" i="9"/>
  <c r="BK231" i="9"/>
  <c r="J232" i="9"/>
  <c r="BE232" i="9" s="1"/>
  <c r="P232" i="9"/>
  <c r="R232" i="9"/>
  <c r="T232" i="9"/>
  <c r="BF232" i="9"/>
  <c r="BG232" i="9"/>
  <c r="BH232" i="9"/>
  <c r="BI232" i="9"/>
  <c r="BK232" i="9"/>
  <c r="J233" i="9"/>
  <c r="BE233" i="9" s="1"/>
  <c r="P233" i="9"/>
  <c r="R233" i="9"/>
  <c r="T233" i="9"/>
  <c r="BF233" i="9"/>
  <c r="BG233" i="9"/>
  <c r="BH233" i="9"/>
  <c r="BI233" i="9"/>
  <c r="BK233" i="9"/>
  <c r="J234" i="9"/>
  <c r="BE234" i="9" s="1"/>
  <c r="P234" i="9"/>
  <c r="R234" i="9"/>
  <c r="T234" i="9"/>
  <c r="BF234" i="9"/>
  <c r="BG234" i="9"/>
  <c r="BH234" i="9"/>
  <c r="BI234" i="9"/>
  <c r="BK234" i="9"/>
  <c r="J235" i="9"/>
  <c r="BE235" i="9" s="1"/>
  <c r="P235" i="9"/>
  <c r="R235" i="9"/>
  <c r="T235" i="9"/>
  <c r="BF235" i="9"/>
  <c r="BG235" i="9"/>
  <c r="BH235" i="9"/>
  <c r="BI235" i="9"/>
  <c r="BK235" i="9"/>
  <c r="J236" i="9"/>
  <c r="BE236" i="9" s="1"/>
  <c r="P236" i="9"/>
  <c r="R236" i="9"/>
  <c r="T236" i="9"/>
  <c r="BF236" i="9"/>
  <c r="BG236" i="9"/>
  <c r="BH236" i="9"/>
  <c r="BI236" i="9"/>
  <c r="BK236" i="9"/>
  <c r="J237" i="9"/>
  <c r="BE237" i="9" s="1"/>
  <c r="P237" i="9"/>
  <c r="R237" i="9"/>
  <c r="T237" i="9"/>
  <c r="BF237" i="9"/>
  <c r="BG237" i="9"/>
  <c r="BH237" i="9"/>
  <c r="BI237" i="9"/>
  <c r="BK237" i="9"/>
  <c r="J238" i="9"/>
  <c r="BE238" i="9" s="1"/>
  <c r="P238" i="9"/>
  <c r="R238" i="9"/>
  <c r="T238" i="9"/>
  <c r="BF238" i="9"/>
  <c r="BG238" i="9"/>
  <c r="BH238" i="9"/>
  <c r="BI238" i="9"/>
  <c r="BK238" i="9"/>
  <c r="J239" i="9"/>
  <c r="BE239" i="9" s="1"/>
  <c r="P239" i="9"/>
  <c r="R239" i="9"/>
  <c r="T239" i="9"/>
  <c r="BF239" i="9"/>
  <c r="BG239" i="9"/>
  <c r="BH239" i="9"/>
  <c r="BI239" i="9"/>
  <c r="BK239" i="9"/>
  <c r="J240" i="9"/>
  <c r="BE240" i="9" s="1"/>
  <c r="P240" i="9"/>
  <c r="R240" i="9"/>
  <c r="T240" i="9"/>
  <c r="BF240" i="9"/>
  <c r="BG240" i="9"/>
  <c r="BH240" i="9"/>
  <c r="BI240" i="9"/>
  <c r="BK240" i="9"/>
  <c r="J241" i="9"/>
  <c r="P241" i="9"/>
  <c r="R241" i="9"/>
  <c r="T241" i="9"/>
  <c r="BE241" i="9"/>
  <c r="BF241" i="9"/>
  <c r="BG241" i="9"/>
  <c r="BH241" i="9"/>
  <c r="BI241" i="9"/>
  <c r="BK241" i="9"/>
  <c r="J242" i="9"/>
  <c r="BE242" i="9" s="1"/>
  <c r="P242" i="9"/>
  <c r="R242" i="9"/>
  <c r="T242" i="9"/>
  <c r="BF242" i="9"/>
  <c r="BG242" i="9"/>
  <c r="BH242" i="9"/>
  <c r="BI242" i="9"/>
  <c r="BK242" i="9"/>
  <c r="J243" i="9"/>
  <c r="BE243" i="9" s="1"/>
  <c r="P243" i="9"/>
  <c r="R243" i="9"/>
  <c r="T243" i="9"/>
  <c r="BF243" i="9"/>
  <c r="BG243" i="9"/>
  <c r="BH243" i="9"/>
  <c r="BI243" i="9"/>
  <c r="BK243" i="9"/>
  <c r="J244" i="9"/>
  <c r="P244" i="9"/>
  <c r="R244" i="9"/>
  <c r="T244" i="9"/>
  <c r="BE244" i="9"/>
  <c r="BF244" i="9"/>
  <c r="BG244" i="9"/>
  <c r="BH244" i="9"/>
  <c r="BI244" i="9"/>
  <c r="BK244" i="9"/>
  <c r="J245" i="9"/>
  <c r="BE245" i="9" s="1"/>
  <c r="P245" i="9"/>
  <c r="R245" i="9"/>
  <c r="T245" i="9"/>
  <c r="BF245" i="9"/>
  <c r="BG245" i="9"/>
  <c r="BH245" i="9"/>
  <c r="BI245" i="9"/>
  <c r="BK245" i="9"/>
  <c r="J246" i="9"/>
  <c r="P246" i="9"/>
  <c r="R246" i="9"/>
  <c r="T246" i="9"/>
  <c r="BE246" i="9"/>
  <c r="BF246" i="9"/>
  <c r="BG246" i="9"/>
  <c r="BH246" i="9"/>
  <c r="BI246" i="9"/>
  <c r="BK246" i="9"/>
  <c r="J247" i="9"/>
  <c r="BE247" i="9" s="1"/>
  <c r="P247" i="9"/>
  <c r="R247" i="9"/>
  <c r="T247" i="9"/>
  <c r="BF247" i="9"/>
  <c r="BG247" i="9"/>
  <c r="BH247" i="9"/>
  <c r="BI247" i="9"/>
  <c r="BK247" i="9"/>
  <c r="J248" i="9"/>
  <c r="BE248" i="9" s="1"/>
  <c r="P248" i="9"/>
  <c r="R248" i="9"/>
  <c r="T248" i="9"/>
  <c r="BF248" i="9"/>
  <c r="BG248" i="9"/>
  <c r="BH248" i="9"/>
  <c r="BI248" i="9"/>
  <c r="BK248" i="9"/>
  <c r="J249" i="9"/>
  <c r="P249" i="9"/>
  <c r="R249" i="9"/>
  <c r="T249" i="9"/>
  <c r="BE249" i="9"/>
  <c r="BF249" i="9"/>
  <c r="BG249" i="9"/>
  <c r="BH249" i="9"/>
  <c r="BI249" i="9"/>
  <c r="BK249" i="9"/>
  <c r="J250" i="9"/>
  <c r="BE250" i="9" s="1"/>
  <c r="P250" i="9"/>
  <c r="R250" i="9"/>
  <c r="T250" i="9"/>
  <c r="BF250" i="9"/>
  <c r="BG250" i="9"/>
  <c r="BH250" i="9"/>
  <c r="BI250" i="9"/>
  <c r="BK250" i="9"/>
  <c r="J251" i="9"/>
  <c r="BE251" i="9" s="1"/>
  <c r="P251" i="9"/>
  <c r="R251" i="9"/>
  <c r="T251" i="9"/>
  <c r="BF251" i="9"/>
  <c r="BG251" i="9"/>
  <c r="BH251" i="9"/>
  <c r="BI251" i="9"/>
  <c r="BK251" i="9"/>
  <c r="J252" i="9"/>
  <c r="BE252" i="9" s="1"/>
  <c r="P252" i="9"/>
  <c r="R252" i="9"/>
  <c r="T252" i="9"/>
  <c r="BF252" i="9"/>
  <c r="BG252" i="9"/>
  <c r="BH252" i="9"/>
  <c r="BI252" i="9"/>
  <c r="BK252" i="9"/>
  <c r="J253" i="9"/>
  <c r="P253" i="9"/>
  <c r="R253" i="9"/>
  <c r="T253" i="9"/>
  <c r="BE253" i="9"/>
  <c r="BF253" i="9"/>
  <c r="BG253" i="9"/>
  <c r="BH253" i="9"/>
  <c r="BI253" i="9"/>
  <c r="BK253" i="9"/>
  <c r="J254" i="9"/>
  <c r="BE254" i="9" s="1"/>
  <c r="P254" i="9"/>
  <c r="R254" i="9"/>
  <c r="T254" i="9"/>
  <c r="BF254" i="9"/>
  <c r="BG254" i="9"/>
  <c r="BH254" i="9"/>
  <c r="BI254" i="9"/>
  <c r="BK254" i="9"/>
  <c r="J255" i="9"/>
  <c r="BE255" i="9" s="1"/>
  <c r="P255" i="9"/>
  <c r="R255" i="9"/>
  <c r="T255" i="9"/>
  <c r="BF255" i="9"/>
  <c r="BG255" i="9"/>
  <c r="BH255" i="9"/>
  <c r="BI255" i="9"/>
  <c r="BK255" i="9"/>
  <c r="J256" i="9"/>
  <c r="BE256" i="9" s="1"/>
  <c r="P256" i="9"/>
  <c r="R256" i="9"/>
  <c r="T256" i="9"/>
  <c r="BF256" i="9"/>
  <c r="BG256" i="9"/>
  <c r="BH256" i="9"/>
  <c r="BI256" i="9"/>
  <c r="BK256" i="9"/>
  <c r="J257" i="9"/>
  <c r="BE257" i="9" s="1"/>
  <c r="P257" i="9"/>
  <c r="R257" i="9"/>
  <c r="T257" i="9"/>
  <c r="BF257" i="9"/>
  <c r="BG257" i="9"/>
  <c r="BH257" i="9"/>
  <c r="BI257" i="9"/>
  <c r="BK257" i="9"/>
  <c r="J258" i="9"/>
  <c r="P258" i="9"/>
  <c r="R258" i="9"/>
  <c r="T258" i="9"/>
  <c r="BE258" i="9"/>
  <c r="BF258" i="9"/>
  <c r="BG258" i="9"/>
  <c r="BH258" i="9"/>
  <c r="BI258" i="9"/>
  <c r="BK258" i="9"/>
  <c r="J259" i="9"/>
  <c r="P259" i="9"/>
  <c r="R259" i="9"/>
  <c r="T259" i="9"/>
  <c r="BE259" i="9"/>
  <c r="BF259" i="9"/>
  <c r="BG259" i="9"/>
  <c r="BH259" i="9"/>
  <c r="BI259" i="9"/>
  <c r="BK259" i="9"/>
  <c r="J260" i="9"/>
  <c r="BE260" i="9" s="1"/>
  <c r="P260" i="9"/>
  <c r="R260" i="9"/>
  <c r="T260" i="9"/>
  <c r="BF260" i="9"/>
  <c r="BG260" i="9"/>
  <c r="BH260" i="9"/>
  <c r="BI260" i="9"/>
  <c r="BK260" i="9"/>
  <c r="J261" i="9"/>
  <c r="BE261" i="9" s="1"/>
  <c r="P261" i="9"/>
  <c r="R261" i="9"/>
  <c r="T261" i="9"/>
  <c r="BF261" i="9"/>
  <c r="BG261" i="9"/>
  <c r="BH261" i="9"/>
  <c r="BI261" i="9"/>
  <c r="BK261" i="9"/>
  <c r="J262" i="9"/>
  <c r="P262" i="9"/>
  <c r="R262" i="9"/>
  <c r="T262" i="9"/>
  <c r="BE262" i="9"/>
  <c r="BF262" i="9"/>
  <c r="BG262" i="9"/>
  <c r="BH262" i="9"/>
  <c r="BI262" i="9"/>
  <c r="BK262" i="9"/>
  <c r="J263" i="9"/>
  <c r="BE263" i="9" s="1"/>
  <c r="P263" i="9"/>
  <c r="R263" i="9"/>
  <c r="T263" i="9"/>
  <c r="BF263" i="9"/>
  <c r="BG263" i="9"/>
  <c r="BH263" i="9"/>
  <c r="BI263" i="9"/>
  <c r="BK263" i="9"/>
  <c r="J264" i="9"/>
  <c r="P264" i="9"/>
  <c r="R264" i="9"/>
  <c r="T264" i="9"/>
  <c r="BE264" i="9"/>
  <c r="BF264" i="9"/>
  <c r="BG264" i="9"/>
  <c r="BH264" i="9"/>
  <c r="BI264" i="9"/>
  <c r="BK264" i="9"/>
  <c r="J265" i="9"/>
  <c r="BE265" i="9" s="1"/>
  <c r="P265" i="9"/>
  <c r="R265" i="9"/>
  <c r="T265" i="9"/>
  <c r="BF265" i="9"/>
  <c r="BG265" i="9"/>
  <c r="BH265" i="9"/>
  <c r="BI265" i="9"/>
  <c r="BK265" i="9"/>
  <c r="J266" i="9"/>
  <c r="BE266" i="9" s="1"/>
  <c r="P266" i="9"/>
  <c r="R266" i="9"/>
  <c r="T266" i="9"/>
  <c r="BF266" i="9"/>
  <c r="BG266" i="9"/>
  <c r="BH266" i="9"/>
  <c r="BI266" i="9"/>
  <c r="BK266" i="9"/>
  <c r="J267" i="9"/>
  <c r="P267" i="9"/>
  <c r="R267" i="9"/>
  <c r="T267" i="9"/>
  <c r="BE267" i="9"/>
  <c r="BF267" i="9"/>
  <c r="BG267" i="9"/>
  <c r="BH267" i="9"/>
  <c r="BI267" i="9"/>
  <c r="BK267" i="9"/>
  <c r="J268" i="9"/>
  <c r="BE268" i="9" s="1"/>
  <c r="P268" i="9"/>
  <c r="R268" i="9"/>
  <c r="T268" i="9"/>
  <c r="BF268" i="9"/>
  <c r="BG268" i="9"/>
  <c r="BH268" i="9"/>
  <c r="BI268" i="9"/>
  <c r="BK268" i="9"/>
  <c r="J269" i="9"/>
  <c r="BE269" i="9" s="1"/>
  <c r="P269" i="9"/>
  <c r="R269" i="9"/>
  <c r="T269" i="9"/>
  <c r="BF269" i="9"/>
  <c r="BG269" i="9"/>
  <c r="BH269" i="9"/>
  <c r="BI269" i="9"/>
  <c r="BK269" i="9"/>
  <c r="J270" i="9"/>
  <c r="BE270" i="9" s="1"/>
  <c r="P270" i="9"/>
  <c r="R270" i="9"/>
  <c r="T270" i="9"/>
  <c r="BF270" i="9"/>
  <c r="BG270" i="9"/>
  <c r="BH270" i="9"/>
  <c r="BI270" i="9"/>
  <c r="BK270" i="9"/>
  <c r="J271" i="9"/>
  <c r="BE271" i="9" s="1"/>
  <c r="P271" i="9"/>
  <c r="R271" i="9"/>
  <c r="T271" i="9"/>
  <c r="BF271" i="9"/>
  <c r="BG271" i="9"/>
  <c r="BH271" i="9"/>
  <c r="BI271" i="9"/>
  <c r="BK271" i="9"/>
  <c r="J272" i="9"/>
  <c r="BE272" i="9" s="1"/>
  <c r="P272" i="9"/>
  <c r="R272" i="9"/>
  <c r="T272" i="9"/>
  <c r="BF272" i="9"/>
  <c r="BG272" i="9"/>
  <c r="BH272" i="9"/>
  <c r="BI272" i="9"/>
  <c r="BK272" i="9"/>
  <c r="J273" i="9"/>
  <c r="P273" i="9"/>
  <c r="R273" i="9"/>
  <c r="T273" i="9"/>
  <c r="BE273" i="9"/>
  <c r="BF273" i="9"/>
  <c r="BG273" i="9"/>
  <c r="BH273" i="9"/>
  <c r="BI273" i="9"/>
  <c r="BK273" i="9"/>
  <c r="J274" i="9"/>
  <c r="BE274" i="9" s="1"/>
  <c r="P274" i="9"/>
  <c r="R274" i="9"/>
  <c r="T274" i="9"/>
  <c r="BF274" i="9"/>
  <c r="BG274" i="9"/>
  <c r="BH274" i="9"/>
  <c r="BI274" i="9"/>
  <c r="BK274" i="9"/>
  <c r="J275" i="9"/>
  <c r="BE275" i="9" s="1"/>
  <c r="P275" i="9"/>
  <c r="R275" i="9"/>
  <c r="T275" i="9"/>
  <c r="BF275" i="9"/>
  <c r="BG275" i="9"/>
  <c r="BH275" i="9"/>
  <c r="BI275" i="9"/>
  <c r="BK275" i="9"/>
  <c r="J276" i="9"/>
  <c r="BE276" i="9" s="1"/>
  <c r="P276" i="9"/>
  <c r="R276" i="9"/>
  <c r="T276" i="9"/>
  <c r="BF276" i="9"/>
  <c r="BG276" i="9"/>
  <c r="BH276" i="9"/>
  <c r="BI276" i="9"/>
  <c r="BK276" i="9"/>
  <c r="J277" i="9"/>
  <c r="P277" i="9"/>
  <c r="R277" i="9"/>
  <c r="T277" i="9"/>
  <c r="BE277" i="9"/>
  <c r="BF277" i="9"/>
  <c r="BG277" i="9"/>
  <c r="BH277" i="9"/>
  <c r="BI277" i="9"/>
  <c r="BK277" i="9"/>
  <c r="J278" i="9"/>
  <c r="BE278" i="9" s="1"/>
  <c r="P278" i="9"/>
  <c r="R278" i="9"/>
  <c r="T278" i="9"/>
  <c r="BF278" i="9"/>
  <c r="BG278" i="9"/>
  <c r="BH278" i="9"/>
  <c r="BI278" i="9"/>
  <c r="BK278" i="9"/>
  <c r="J279" i="9"/>
  <c r="BE279" i="9" s="1"/>
  <c r="P279" i="9"/>
  <c r="R279" i="9"/>
  <c r="T279" i="9"/>
  <c r="BF279" i="9"/>
  <c r="BG279" i="9"/>
  <c r="BH279" i="9"/>
  <c r="BI279" i="9"/>
  <c r="BK279" i="9"/>
  <c r="J280" i="9"/>
  <c r="P280" i="9"/>
  <c r="R280" i="9"/>
  <c r="T280" i="9"/>
  <c r="BE280" i="9"/>
  <c r="BF280" i="9"/>
  <c r="BG280" i="9"/>
  <c r="BH280" i="9"/>
  <c r="BI280" i="9"/>
  <c r="BK280" i="9"/>
  <c r="J281" i="9"/>
  <c r="BE281" i="9" s="1"/>
  <c r="P281" i="9"/>
  <c r="R281" i="9"/>
  <c r="T281" i="9"/>
  <c r="BF281" i="9"/>
  <c r="BG281" i="9"/>
  <c r="BH281" i="9"/>
  <c r="BI281" i="9"/>
  <c r="BK281" i="9"/>
  <c r="J282" i="9"/>
  <c r="P282" i="9"/>
  <c r="R282" i="9"/>
  <c r="T282" i="9"/>
  <c r="BE282" i="9"/>
  <c r="BF282" i="9"/>
  <c r="BG282" i="9"/>
  <c r="BH282" i="9"/>
  <c r="BI282" i="9"/>
  <c r="BK282" i="9"/>
  <c r="J283" i="9"/>
  <c r="BE283" i="9" s="1"/>
  <c r="P283" i="9"/>
  <c r="R283" i="9"/>
  <c r="T283" i="9"/>
  <c r="BF283" i="9"/>
  <c r="BG283" i="9"/>
  <c r="BH283" i="9"/>
  <c r="BI283" i="9"/>
  <c r="BK283" i="9"/>
  <c r="J284" i="9"/>
  <c r="BE284" i="9" s="1"/>
  <c r="P284" i="9"/>
  <c r="R284" i="9"/>
  <c r="T284" i="9"/>
  <c r="BF284" i="9"/>
  <c r="BG284" i="9"/>
  <c r="BH284" i="9"/>
  <c r="BI284" i="9"/>
  <c r="BK284" i="9"/>
  <c r="J285" i="9"/>
  <c r="P285" i="9"/>
  <c r="R285" i="9"/>
  <c r="T285" i="9"/>
  <c r="BE285" i="9"/>
  <c r="BF285" i="9"/>
  <c r="BG285" i="9"/>
  <c r="BH285" i="9"/>
  <c r="BI285" i="9"/>
  <c r="BK285" i="9"/>
  <c r="J286" i="9"/>
  <c r="BE286" i="9" s="1"/>
  <c r="P286" i="9"/>
  <c r="R286" i="9"/>
  <c r="T286" i="9"/>
  <c r="BF286" i="9"/>
  <c r="BG286" i="9"/>
  <c r="BH286" i="9"/>
  <c r="BI286" i="9"/>
  <c r="BK286" i="9"/>
  <c r="J287" i="9"/>
  <c r="BE287" i="9" s="1"/>
  <c r="P287" i="9"/>
  <c r="R287" i="9"/>
  <c r="T287" i="9"/>
  <c r="BF287" i="9"/>
  <c r="BG287" i="9"/>
  <c r="BH287" i="9"/>
  <c r="BI287" i="9"/>
  <c r="BK287" i="9"/>
  <c r="J288" i="9"/>
  <c r="BE288" i="9" s="1"/>
  <c r="P288" i="9"/>
  <c r="R288" i="9"/>
  <c r="T288" i="9"/>
  <c r="BF288" i="9"/>
  <c r="BG288" i="9"/>
  <c r="BH288" i="9"/>
  <c r="BI288" i="9"/>
  <c r="BK288" i="9"/>
  <c r="J289" i="9"/>
  <c r="P289" i="9"/>
  <c r="R289" i="9"/>
  <c r="T289" i="9"/>
  <c r="BE289" i="9"/>
  <c r="BF289" i="9"/>
  <c r="BG289" i="9"/>
  <c r="BH289" i="9"/>
  <c r="BI289" i="9"/>
  <c r="BK289" i="9"/>
  <c r="J290" i="9"/>
  <c r="BE290" i="9" s="1"/>
  <c r="P290" i="9"/>
  <c r="R290" i="9"/>
  <c r="T290" i="9"/>
  <c r="BF290" i="9"/>
  <c r="BG290" i="9"/>
  <c r="BH290" i="9"/>
  <c r="BI290" i="9"/>
  <c r="BK290" i="9"/>
  <c r="J291" i="9"/>
  <c r="BE291" i="9" s="1"/>
  <c r="P291" i="9"/>
  <c r="R291" i="9"/>
  <c r="T291" i="9"/>
  <c r="BF291" i="9"/>
  <c r="BG291" i="9"/>
  <c r="BH291" i="9"/>
  <c r="BI291" i="9"/>
  <c r="BK291" i="9"/>
  <c r="J292" i="9"/>
  <c r="BE292" i="9" s="1"/>
  <c r="P292" i="9"/>
  <c r="R292" i="9"/>
  <c r="T292" i="9"/>
  <c r="BF292" i="9"/>
  <c r="BG292" i="9"/>
  <c r="BH292" i="9"/>
  <c r="BI292" i="9"/>
  <c r="BK292" i="9"/>
  <c r="J293" i="9"/>
  <c r="BE293" i="9" s="1"/>
  <c r="P293" i="9"/>
  <c r="R293" i="9"/>
  <c r="T293" i="9"/>
  <c r="BF293" i="9"/>
  <c r="BG293" i="9"/>
  <c r="BH293" i="9"/>
  <c r="BI293" i="9"/>
  <c r="BK293" i="9"/>
  <c r="J294" i="9"/>
  <c r="P294" i="9"/>
  <c r="R294" i="9"/>
  <c r="T294" i="9"/>
  <c r="BE294" i="9"/>
  <c r="BF294" i="9"/>
  <c r="BG294" i="9"/>
  <c r="BH294" i="9"/>
  <c r="BI294" i="9"/>
  <c r="BK294" i="9"/>
  <c r="J295" i="9"/>
  <c r="P295" i="9"/>
  <c r="R295" i="9"/>
  <c r="T295" i="9"/>
  <c r="BE295" i="9"/>
  <c r="BF295" i="9"/>
  <c r="BG295" i="9"/>
  <c r="BH295" i="9"/>
  <c r="BI295" i="9"/>
  <c r="BK295" i="9"/>
  <c r="J296" i="9"/>
  <c r="BE296" i="9" s="1"/>
  <c r="P296" i="9"/>
  <c r="R296" i="9"/>
  <c r="T296" i="9"/>
  <c r="BF296" i="9"/>
  <c r="BG296" i="9"/>
  <c r="BH296" i="9"/>
  <c r="BI296" i="9"/>
  <c r="BK296" i="9"/>
  <c r="J297" i="9"/>
  <c r="BE297" i="9" s="1"/>
  <c r="P297" i="9"/>
  <c r="R297" i="9"/>
  <c r="T297" i="9"/>
  <c r="BF297" i="9"/>
  <c r="BG297" i="9"/>
  <c r="BH297" i="9"/>
  <c r="BI297" i="9"/>
  <c r="BK297" i="9"/>
  <c r="J298" i="9"/>
  <c r="P298" i="9"/>
  <c r="R298" i="9"/>
  <c r="T298" i="9"/>
  <c r="BE298" i="9"/>
  <c r="BF298" i="9"/>
  <c r="BG298" i="9"/>
  <c r="BH298" i="9"/>
  <c r="BI298" i="9"/>
  <c r="BK298" i="9"/>
  <c r="J299" i="9"/>
  <c r="BE299" i="9" s="1"/>
  <c r="P299" i="9"/>
  <c r="R299" i="9"/>
  <c r="T299" i="9"/>
  <c r="BF299" i="9"/>
  <c r="BG299" i="9"/>
  <c r="BH299" i="9"/>
  <c r="BI299" i="9"/>
  <c r="BK299" i="9"/>
  <c r="J300" i="9"/>
  <c r="P300" i="9"/>
  <c r="R300" i="9"/>
  <c r="T300" i="9"/>
  <c r="BE300" i="9"/>
  <c r="BF300" i="9"/>
  <c r="BG300" i="9"/>
  <c r="BH300" i="9"/>
  <c r="BI300" i="9"/>
  <c r="BK300" i="9"/>
  <c r="J301" i="9"/>
  <c r="BE301" i="9" s="1"/>
  <c r="P301" i="9"/>
  <c r="R301" i="9"/>
  <c r="T301" i="9"/>
  <c r="BF301" i="9"/>
  <c r="BG301" i="9"/>
  <c r="BH301" i="9"/>
  <c r="BI301" i="9"/>
  <c r="BK301" i="9"/>
  <c r="J302" i="9"/>
  <c r="BE302" i="9" s="1"/>
  <c r="P302" i="9"/>
  <c r="R302" i="9"/>
  <c r="T302" i="9"/>
  <c r="BF302" i="9"/>
  <c r="BG302" i="9"/>
  <c r="BH302" i="9"/>
  <c r="BI302" i="9"/>
  <c r="BK302" i="9"/>
  <c r="J303" i="9"/>
  <c r="P303" i="9"/>
  <c r="R303" i="9"/>
  <c r="T303" i="9"/>
  <c r="BE303" i="9"/>
  <c r="BF303" i="9"/>
  <c r="BG303" i="9"/>
  <c r="BH303" i="9"/>
  <c r="BI303" i="9"/>
  <c r="BK303" i="9"/>
  <c r="J304" i="9"/>
  <c r="BE304" i="9" s="1"/>
  <c r="P304" i="9"/>
  <c r="R304" i="9"/>
  <c r="T304" i="9"/>
  <c r="BF304" i="9"/>
  <c r="BG304" i="9"/>
  <c r="BH304" i="9"/>
  <c r="BI304" i="9"/>
  <c r="BK304" i="9"/>
  <c r="J305" i="9"/>
  <c r="BE305" i="9" s="1"/>
  <c r="P305" i="9"/>
  <c r="R305" i="9"/>
  <c r="T305" i="9"/>
  <c r="BF305" i="9"/>
  <c r="BG305" i="9"/>
  <c r="BH305" i="9"/>
  <c r="BI305" i="9"/>
  <c r="BK305" i="9"/>
  <c r="J306" i="9"/>
  <c r="BE306" i="9" s="1"/>
  <c r="P306" i="9"/>
  <c r="R306" i="9"/>
  <c r="T306" i="9"/>
  <c r="BF306" i="9"/>
  <c r="BG306" i="9"/>
  <c r="BH306" i="9"/>
  <c r="BI306" i="9"/>
  <c r="BK306" i="9"/>
  <c r="J307" i="9"/>
  <c r="BE307" i="9" s="1"/>
  <c r="P307" i="9"/>
  <c r="R307" i="9"/>
  <c r="T307" i="9"/>
  <c r="BF307" i="9"/>
  <c r="BG307" i="9"/>
  <c r="BH307" i="9"/>
  <c r="BI307" i="9"/>
  <c r="BK307" i="9"/>
  <c r="J308" i="9"/>
  <c r="BE308" i="9" s="1"/>
  <c r="P308" i="9"/>
  <c r="R308" i="9"/>
  <c r="T308" i="9"/>
  <c r="BF308" i="9"/>
  <c r="BG308" i="9"/>
  <c r="BH308" i="9"/>
  <c r="BI308" i="9"/>
  <c r="BK308" i="9"/>
  <c r="J309" i="9"/>
  <c r="P309" i="9"/>
  <c r="R309" i="9"/>
  <c r="T309" i="9"/>
  <c r="BE309" i="9"/>
  <c r="BF309" i="9"/>
  <c r="BG309" i="9"/>
  <c r="BH309" i="9"/>
  <c r="BI309" i="9"/>
  <c r="BK309" i="9"/>
  <c r="J310" i="9"/>
  <c r="BE310" i="9" s="1"/>
  <c r="P310" i="9"/>
  <c r="R310" i="9"/>
  <c r="T310" i="9"/>
  <c r="BF310" i="9"/>
  <c r="BG310" i="9"/>
  <c r="BH310" i="9"/>
  <c r="BI310" i="9"/>
  <c r="BK310" i="9"/>
  <c r="J311" i="9"/>
  <c r="BE311" i="9" s="1"/>
  <c r="P311" i="9"/>
  <c r="R311" i="9"/>
  <c r="T311" i="9"/>
  <c r="BF311" i="9"/>
  <c r="BG311" i="9"/>
  <c r="BH311" i="9"/>
  <c r="BI311" i="9"/>
  <c r="BK311" i="9"/>
  <c r="J312" i="9"/>
  <c r="BE312" i="9" s="1"/>
  <c r="P312" i="9"/>
  <c r="R312" i="9"/>
  <c r="T312" i="9"/>
  <c r="BF312" i="9"/>
  <c r="BG312" i="9"/>
  <c r="BH312" i="9"/>
  <c r="BI312" i="9"/>
  <c r="BK312" i="9"/>
  <c r="J313" i="9"/>
  <c r="P313" i="9"/>
  <c r="R313" i="9"/>
  <c r="T313" i="9"/>
  <c r="BE313" i="9"/>
  <c r="BF313" i="9"/>
  <c r="BG313" i="9"/>
  <c r="BH313" i="9"/>
  <c r="BI313" i="9"/>
  <c r="BK313" i="9"/>
  <c r="J314" i="9"/>
  <c r="BE314" i="9" s="1"/>
  <c r="P314" i="9"/>
  <c r="R314" i="9"/>
  <c r="T314" i="9"/>
  <c r="BF314" i="9"/>
  <c r="BG314" i="9"/>
  <c r="BH314" i="9"/>
  <c r="BI314" i="9"/>
  <c r="BK314" i="9"/>
  <c r="J315" i="9"/>
  <c r="BE315" i="9" s="1"/>
  <c r="P315" i="9"/>
  <c r="R315" i="9"/>
  <c r="T315" i="9"/>
  <c r="BF315" i="9"/>
  <c r="BG315" i="9"/>
  <c r="BH315" i="9"/>
  <c r="BI315" i="9"/>
  <c r="BK315" i="9"/>
  <c r="J316" i="9"/>
  <c r="P316" i="9"/>
  <c r="R316" i="9"/>
  <c r="T316" i="9"/>
  <c r="BE316" i="9"/>
  <c r="BF316" i="9"/>
  <c r="BG316" i="9"/>
  <c r="BH316" i="9"/>
  <c r="BI316" i="9"/>
  <c r="BK316" i="9"/>
  <c r="J317" i="9"/>
  <c r="BE317" i="9" s="1"/>
  <c r="P317" i="9"/>
  <c r="R317" i="9"/>
  <c r="T317" i="9"/>
  <c r="BF317" i="9"/>
  <c r="BG317" i="9"/>
  <c r="BH317" i="9"/>
  <c r="BI317" i="9"/>
  <c r="BK317" i="9"/>
  <c r="J318" i="9"/>
  <c r="P318" i="9"/>
  <c r="R318" i="9"/>
  <c r="T318" i="9"/>
  <c r="BE318" i="9"/>
  <c r="BF318" i="9"/>
  <c r="BG318" i="9"/>
  <c r="BH318" i="9"/>
  <c r="BI318" i="9"/>
  <c r="BK318" i="9"/>
  <c r="J319" i="9"/>
  <c r="BE319" i="9" s="1"/>
  <c r="P319" i="9"/>
  <c r="R319" i="9"/>
  <c r="T319" i="9"/>
  <c r="BF319" i="9"/>
  <c r="BG319" i="9"/>
  <c r="BH319" i="9"/>
  <c r="BI319" i="9"/>
  <c r="BK319" i="9"/>
  <c r="J320" i="9"/>
  <c r="BE320" i="9" s="1"/>
  <c r="P320" i="9"/>
  <c r="R320" i="9"/>
  <c r="T320" i="9"/>
  <c r="BF320" i="9"/>
  <c r="BG320" i="9"/>
  <c r="BH320" i="9"/>
  <c r="BI320" i="9"/>
  <c r="BK320" i="9"/>
  <c r="J321" i="9"/>
  <c r="P321" i="9"/>
  <c r="R321" i="9"/>
  <c r="T321" i="9"/>
  <c r="BE321" i="9"/>
  <c r="BF321" i="9"/>
  <c r="BG321" i="9"/>
  <c r="BH321" i="9"/>
  <c r="BI321" i="9"/>
  <c r="BK321" i="9"/>
  <c r="J322" i="9"/>
  <c r="BE322" i="9" s="1"/>
  <c r="P322" i="9"/>
  <c r="R322" i="9"/>
  <c r="T322" i="9"/>
  <c r="BF322" i="9"/>
  <c r="BG322" i="9"/>
  <c r="BH322" i="9"/>
  <c r="BI322" i="9"/>
  <c r="BK322" i="9"/>
  <c r="J323" i="9"/>
  <c r="BE323" i="9" s="1"/>
  <c r="P323" i="9"/>
  <c r="R323" i="9"/>
  <c r="T323" i="9"/>
  <c r="BF323" i="9"/>
  <c r="BG323" i="9"/>
  <c r="BH323" i="9"/>
  <c r="BI323" i="9"/>
  <c r="BK323" i="9"/>
  <c r="J324" i="9"/>
  <c r="BE324" i="9" s="1"/>
  <c r="P324" i="9"/>
  <c r="R324" i="9"/>
  <c r="T324" i="9"/>
  <c r="BF324" i="9"/>
  <c r="BG324" i="9"/>
  <c r="BH324" i="9"/>
  <c r="BI324" i="9"/>
  <c r="BK324" i="9"/>
  <c r="J325" i="9"/>
  <c r="P325" i="9"/>
  <c r="R325" i="9"/>
  <c r="T325" i="9"/>
  <c r="BE325" i="9"/>
  <c r="BF325" i="9"/>
  <c r="BG325" i="9"/>
  <c r="BH325" i="9"/>
  <c r="BI325" i="9"/>
  <c r="BK325" i="9"/>
  <c r="J326" i="9"/>
  <c r="BE326" i="9" s="1"/>
  <c r="P326" i="9"/>
  <c r="R326" i="9"/>
  <c r="T326" i="9"/>
  <c r="BF326" i="9"/>
  <c r="BG326" i="9"/>
  <c r="BH326" i="9"/>
  <c r="BI326" i="9"/>
  <c r="BK326" i="9"/>
  <c r="J327" i="9"/>
  <c r="BE327" i="9" s="1"/>
  <c r="P327" i="9"/>
  <c r="R327" i="9"/>
  <c r="T327" i="9"/>
  <c r="BF327" i="9"/>
  <c r="BG327" i="9"/>
  <c r="BH327" i="9"/>
  <c r="BI327" i="9"/>
  <c r="BK327" i="9"/>
  <c r="J328" i="9"/>
  <c r="BE328" i="9" s="1"/>
  <c r="P328" i="9"/>
  <c r="R328" i="9"/>
  <c r="T328" i="9"/>
  <c r="BF328" i="9"/>
  <c r="BG328" i="9"/>
  <c r="BH328" i="9"/>
  <c r="BI328" i="9"/>
  <c r="BK328" i="9"/>
  <c r="J329" i="9"/>
  <c r="BE329" i="9" s="1"/>
  <c r="P329" i="9"/>
  <c r="R329" i="9"/>
  <c r="T329" i="9"/>
  <c r="BF329" i="9"/>
  <c r="BG329" i="9"/>
  <c r="BH329" i="9"/>
  <c r="BI329" i="9"/>
  <c r="BK329" i="9"/>
  <c r="J331" i="9"/>
  <c r="P331" i="9"/>
  <c r="P330" i="9" s="1"/>
  <c r="R331" i="9"/>
  <c r="T331" i="9"/>
  <c r="T330" i="9" s="1"/>
  <c r="BE331" i="9"/>
  <c r="BF331" i="9"/>
  <c r="BG331" i="9"/>
  <c r="BH331" i="9"/>
  <c r="BI331" i="9"/>
  <c r="BK331" i="9"/>
  <c r="J332" i="9"/>
  <c r="P332" i="9"/>
  <c r="R332" i="9"/>
  <c r="T332" i="9"/>
  <c r="BE332" i="9"/>
  <c r="BF332" i="9"/>
  <c r="BG332" i="9"/>
  <c r="BH332" i="9"/>
  <c r="BI332" i="9"/>
  <c r="BK332" i="9"/>
  <c r="J333" i="9"/>
  <c r="BE333" i="9" s="1"/>
  <c r="P333" i="9"/>
  <c r="R333" i="9"/>
  <c r="T333" i="9"/>
  <c r="BF333" i="9"/>
  <c r="BG333" i="9"/>
  <c r="BH333" i="9"/>
  <c r="BI333" i="9"/>
  <c r="BK333" i="9"/>
  <c r="J334" i="9"/>
  <c r="BE334" i="9" s="1"/>
  <c r="P334" i="9"/>
  <c r="R334" i="9"/>
  <c r="T334" i="9"/>
  <c r="BF334" i="9"/>
  <c r="BG334" i="9"/>
  <c r="BH334" i="9"/>
  <c r="BI334" i="9"/>
  <c r="BK334" i="9"/>
  <c r="J335" i="9"/>
  <c r="BE335" i="9" s="1"/>
  <c r="P335" i="9"/>
  <c r="R335" i="9"/>
  <c r="T335" i="9"/>
  <c r="BF335" i="9"/>
  <c r="BG335" i="9"/>
  <c r="BH335" i="9"/>
  <c r="BI335" i="9"/>
  <c r="BK335" i="9"/>
  <c r="J336" i="9"/>
  <c r="BE336" i="9" s="1"/>
  <c r="P336" i="9"/>
  <c r="R336" i="9"/>
  <c r="R330" i="9" s="1"/>
  <c r="T336" i="9"/>
  <c r="BF336" i="9"/>
  <c r="BG336" i="9"/>
  <c r="BH336" i="9"/>
  <c r="BI336" i="9"/>
  <c r="BK336" i="9"/>
  <c r="J337" i="9"/>
  <c r="P337" i="9"/>
  <c r="R337" i="9"/>
  <c r="T337" i="9"/>
  <c r="BE337" i="9"/>
  <c r="BF337" i="9"/>
  <c r="BG337" i="9"/>
  <c r="BH337" i="9"/>
  <c r="BI337" i="9"/>
  <c r="BK337" i="9"/>
  <c r="J338" i="9"/>
  <c r="BE338" i="9" s="1"/>
  <c r="P338" i="9"/>
  <c r="R338" i="9"/>
  <c r="T338" i="9"/>
  <c r="BF338" i="9"/>
  <c r="BG338" i="9"/>
  <c r="BH338" i="9"/>
  <c r="BI338" i="9"/>
  <c r="BK338" i="9"/>
  <c r="J339" i="9"/>
  <c r="BE339" i="9" s="1"/>
  <c r="P339" i="9"/>
  <c r="R339" i="9"/>
  <c r="T339" i="9"/>
  <c r="BF339" i="9"/>
  <c r="BG339" i="9"/>
  <c r="BH339" i="9"/>
  <c r="BI339" i="9"/>
  <c r="BK339" i="9"/>
  <c r="J340" i="9"/>
  <c r="BE340" i="9" s="1"/>
  <c r="P340" i="9"/>
  <c r="R340" i="9"/>
  <c r="T340" i="9"/>
  <c r="BF340" i="9"/>
  <c r="BG340" i="9"/>
  <c r="BH340" i="9"/>
  <c r="BI340" i="9"/>
  <c r="BK340" i="9"/>
  <c r="J341" i="9"/>
  <c r="BE341" i="9" s="1"/>
  <c r="P341" i="9"/>
  <c r="R341" i="9"/>
  <c r="T341" i="9"/>
  <c r="BF341" i="9"/>
  <c r="BG341" i="9"/>
  <c r="BH341" i="9"/>
  <c r="BI341" i="9"/>
  <c r="BK341" i="9"/>
  <c r="J342" i="9"/>
  <c r="BE342" i="9" s="1"/>
  <c r="P342" i="9"/>
  <c r="R342" i="9"/>
  <c r="T342" i="9"/>
  <c r="BF342" i="9"/>
  <c r="BG342" i="9"/>
  <c r="BH342" i="9"/>
  <c r="BI342" i="9"/>
  <c r="BK342" i="9"/>
  <c r="J343" i="9"/>
  <c r="BE343" i="9" s="1"/>
  <c r="P343" i="9"/>
  <c r="R343" i="9"/>
  <c r="T343" i="9"/>
  <c r="BF343" i="9"/>
  <c r="BG343" i="9"/>
  <c r="BH343" i="9"/>
  <c r="BI343" i="9"/>
  <c r="BK343" i="9"/>
  <c r="J344" i="9"/>
  <c r="P344" i="9"/>
  <c r="R344" i="9"/>
  <c r="T344" i="9"/>
  <c r="BE344" i="9"/>
  <c r="BF344" i="9"/>
  <c r="BG344" i="9"/>
  <c r="BH344" i="9"/>
  <c r="BI344" i="9"/>
  <c r="BK344" i="9"/>
  <c r="J345" i="9"/>
  <c r="BE345" i="9" s="1"/>
  <c r="P345" i="9"/>
  <c r="R345" i="9"/>
  <c r="T345" i="9"/>
  <c r="BF345" i="9"/>
  <c r="BG345" i="9"/>
  <c r="BH345" i="9"/>
  <c r="BI345" i="9"/>
  <c r="BK345" i="9"/>
  <c r="J346" i="9"/>
  <c r="BE346" i="9" s="1"/>
  <c r="P346" i="9"/>
  <c r="R346" i="9"/>
  <c r="T346" i="9"/>
  <c r="BF346" i="9"/>
  <c r="BG346" i="9"/>
  <c r="BH346" i="9"/>
  <c r="BI346" i="9"/>
  <c r="BK346" i="9"/>
  <c r="J347" i="9"/>
  <c r="BE347" i="9" s="1"/>
  <c r="P347" i="9"/>
  <c r="R347" i="9"/>
  <c r="T347" i="9"/>
  <c r="BF347" i="9"/>
  <c r="BG347" i="9"/>
  <c r="BH347" i="9"/>
  <c r="BI347" i="9"/>
  <c r="BK347" i="9"/>
  <c r="J348" i="9"/>
  <c r="BE348" i="9" s="1"/>
  <c r="P348" i="9"/>
  <c r="R348" i="9"/>
  <c r="T348" i="9"/>
  <c r="BF348" i="9"/>
  <c r="BG348" i="9"/>
  <c r="BH348" i="9"/>
  <c r="BI348" i="9"/>
  <c r="BK348" i="9"/>
  <c r="J349" i="9"/>
  <c r="BE349" i="9" s="1"/>
  <c r="P349" i="9"/>
  <c r="R349" i="9"/>
  <c r="T349" i="9"/>
  <c r="BF349" i="9"/>
  <c r="BG349" i="9"/>
  <c r="BH349" i="9"/>
  <c r="BI349" i="9"/>
  <c r="BK349" i="9"/>
  <c r="J350" i="9"/>
  <c r="BE350" i="9" s="1"/>
  <c r="P350" i="9"/>
  <c r="R350" i="9"/>
  <c r="T350" i="9"/>
  <c r="BF350" i="9"/>
  <c r="BG350" i="9"/>
  <c r="BH350" i="9"/>
  <c r="BI350" i="9"/>
  <c r="BK350" i="9"/>
  <c r="J351" i="9"/>
  <c r="P351" i="9"/>
  <c r="R351" i="9"/>
  <c r="T351" i="9"/>
  <c r="BE351" i="9"/>
  <c r="BF351" i="9"/>
  <c r="BG351" i="9"/>
  <c r="BH351" i="9"/>
  <c r="BI351" i="9"/>
  <c r="BK351" i="9"/>
  <c r="J352" i="9"/>
  <c r="BE352" i="9" s="1"/>
  <c r="P352" i="9"/>
  <c r="R352" i="9"/>
  <c r="T352" i="9"/>
  <c r="BF352" i="9"/>
  <c r="BG352" i="9"/>
  <c r="BH352" i="9"/>
  <c r="BI352" i="9"/>
  <c r="BK352" i="9"/>
  <c r="J353" i="9"/>
  <c r="BE353" i="9" s="1"/>
  <c r="P353" i="9"/>
  <c r="R353" i="9"/>
  <c r="T353" i="9"/>
  <c r="BF353" i="9"/>
  <c r="BG353" i="9"/>
  <c r="BH353" i="9"/>
  <c r="BI353" i="9"/>
  <c r="BK353" i="9"/>
  <c r="J354" i="9"/>
  <c r="BE354" i="9" s="1"/>
  <c r="P354" i="9"/>
  <c r="R354" i="9"/>
  <c r="T354" i="9"/>
  <c r="BF354" i="9"/>
  <c r="BG354" i="9"/>
  <c r="BH354" i="9"/>
  <c r="BI354" i="9"/>
  <c r="BK354" i="9"/>
  <c r="J355" i="9"/>
  <c r="BE355" i="9" s="1"/>
  <c r="P355" i="9"/>
  <c r="R355" i="9"/>
  <c r="T355" i="9"/>
  <c r="BF355" i="9"/>
  <c r="BG355" i="9"/>
  <c r="BH355" i="9"/>
  <c r="BI355" i="9"/>
  <c r="BK355" i="9"/>
  <c r="J356" i="9"/>
  <c r="P356" i="9"/>
  <c r="R356" i="9"/>
  <c r="T356" i="9"/>
  <c r="BE356" i="9"/>
  <c r="BF356" i="9"/>
  <c r="BG356" i="9"/>
  <c r="BH356" i="9"/>
  <c r="BI356" i="9"/>
  <c r="BK356" i="9"/>
  <c r="J357" i="9"/>
  <c r="BE357" i="9" s="1"/>
  <c r="P357" i="9"/>
  <c r="R357" i="9"/>
  <c r="T357" i="9"/>
  <c r="BF357" i="9"/>
  <c r="BG357" i="9"/>
  <c r="BH357" i="9"/>
  <c r="BI357" i="9"/>
  <c r="BK357" i="9"/>
  <c r="J358" i="9"/>
  <c r="BE358" i="9" s="1"/>
  <c r="P358" i="9"/>
  <c r="R358" i="9"/>
  <c r="T358" i="9"/>
  <c r="BF358" i="9"/>
  <c r="BG358" i="9"/>
  <c r="BH358" i="9"/>
  <c r="BI358" i="9"/>
  <c r="BK358" i="9"/>
  <c r="J359" i="9"/>
  <c r="BE359" i="9" s="1"/>
  <c r="P359" i="9"/>
  <c r="R359" i="9"/>
  <c r="T359" i="9"/>
  <c r="BF359" i="9"/>
  <c r="BG359" i="9"/>
  <c r="BH359" i="9"/>
  <c r="BI359" i="9"/>
  <c r="BK359" i="9"/>
  <c r="J360" i="9"/>
  <c r="BE360" i="9" s="1"/>
  <c r="P360" i="9"/>
  <c r="R360" i="9"/>
  <c r="T360" i="9"/>
  <c r="BF360" i="9"/>
  <c r="BG360" i="9"/>
  <c r="BH360" i="9"/>
  <c r="BI360" i="9"/>
  <c r="BK360" i="9"/>
  <c r="J361" i="9"/>
  <c r="BE361" i="9" s="1"/>
  <c r="P361" i="9"/>
  <c r="R361" i="9"/>
  <c r="T361" i="9"/>
  <c r="BF361" i="9"/>
  <c r="BG361" i="9"/>
  <c r="BH361" i="9"/>
  <c r="BI361" i="9"/>
  <c r="BK361" i="9"/>
  <c r="J362" i="9"/>
  <c r="BE362" i="9" s="1"/>
  <c r="P362" i="9"/>
  <c r="R362" i="9"/>
  <c r="T362" i="9"/>
  <c r="BF362" i="9"/>
  <c r="BG362" i="9"/>
  <c r="BH362" i="9"/>
  <c r="BI362" i="9"/>
  <c r="BK362" i="9"/>
  <c r="J363" i="9"/>
  <c r="BE363" i="9" s="1"/>
  <c r="P363" i="9"/>
  <c r="R363" i="9"/>
  <c r="T363" i="9"/>
  <c r="BF363" i="9"/>
  <c r="BG363" i="9"/>
  <c r="BH363" i="9"/>
  <c r="BI363" i="9"/>
  <c r="BK363" i="9"/>
  <c r="J364" i="9"/>
  <c r="BE364" i="9" s="1"/>
  <c r="P364" i="9"/>
  <c r="R364" i="9"/>
  <c r="T364" i="9"/>
  <c r="BF364" i="9"/>
  <c r="BG364" i="9"/>
  <c r="BH364" i="9"/>
  <c r="BI364" i="9"/>
  <c r="BK364" i="9"/>
  <c r="J365" i="9"/>
  <c r="BE365" i="9" s="1"/>
  <c r="P365" i="9"/>
  <c r="R365" i="9"/>
  <c r="T365" i="9"/>
  <c r="BF365" i="9"/>
  <c r="BG365" i="9"/>
  <c r="BH365" i="9"/>
  <c r="BI365" i="9"/>
  <c r="BK365" i="9"/>
  <c r="R366" i="9"/>
  <c r="J367" i="9"/>
  <c r="BE367" i="9" s="1"/>
  <c r="P367" i="9"/>
  <c r="R367" i="9"/>
  <c r="T367" i="9"/>
  <c r="BF367" i="9"/>
  <c r="BG367" i="9"/>
  <c r="BH367" i="9"/>
  <c r="BI367" i="9"/>
  <c r="BK367" i="9"/>
  <c r="J368" i="9"/>
  <c r="BE368" i="9" s="1"/>
  <c r="P368" i="9"/>
  <c r="R368" i="9"/>
  <c r="T368" i="9"/>
  <c r="BF368" i="9"/>
  <c r="BG368" i="9"/>
  <c r="BH368" i="9"/>
  <c r="BI368" i="9"/>
  <c r="BK368" i="9"/>
  <c r="J369" i="9"/>
  <c r="BE369" i="9" s="1"/>
  <c r="P369" i="9"/>
  <c r="P366" i="9" s="1"/>
  <c r="R369" i="9"/>
  <c r="T369" i="9"/>
  <c r="T366" i="9" s="1"/>
  <c r="BF369" i="9"/>
  <c r="BG369" i="9"/>
  <c r="BH369" i="9"/>
  <c r="BI369" i="9"/>
  <c r="BK369" i="9"/>
  <c r="T370" i="9"/>
  <c r="J371" i="9"/>
  <c r="BE371" i="9" s="1"/>
  <c r="P371" i="9"/>
  <c r="R371" i="9"/>
  <c r="T371" i="9"/>
  <c r="BF371" i="9"/>
  <c r="BG371" i="9"/>
  <c r="BH371" i="9"/>
  <c r="BI371" i="9"/>
  <c r="BK371" i="9"/>
  <c r="J372" i="9"/>
  <c r="BE372" i="9" s="1"/>
  <c r="P372" i="9"/>
  <c r="R372" i="9"/>
  <c r="T372" i="9"/>
  <c r="BF372" i="9"/>
  <c r="BG372" i="9"/>
  <c r="BH372" i="9"/>
  <c r="BI372" i="9"/>
  <c r="BK372" i="9"/>
  <c r="J373" i="9"/>
  <c r="BE373" i="9" s="1"/>
  <c r="P373" i="9"/>
  <c r="P370" i="9" s="1"/>
  <c r="R373" i="9"/>
  <c r="R370" i="9" s="1"/>
  <c r="T373" i="9"/>
  <c r="BF373" i="9"/>
  <c r="BG373" i="9"/>
  <c r="BH373" i="9"/>
  <c r="BI373" i="9"/>
  <c r="BK373" i="9"/>
  <c r="J374" i="9"/>
  <c r="BE374" i="9" s="1"/>
  <c r="P374" i="9"/>
  <c r="R374" i="9"/>
  <c r="T374" i="9"/>
  <c r="BF374" i="9"/>
  <c r="BG374" i="9"/>
  <c r="BH374" i="9"/>
  <c r="BI374" i="9"/>
  <c r="BK374" i="9"/>
  <c r="J375" i="9"/>
  <c r="P375" i="9"/>
  <c r="R375" i="9"/>
  <c r="T375" i="9"/>
  <c r="BE375" i="9"/>
  <c r="BF375" i="9"/>
  <c r="BG375" i="9"/>
  <c r="BH375" i="9"/>
  <c r="BI375" i="9"/>
  <c r="BK375" i="9"/>
  <c r="J376" i="9"/>
  <c r="BE376" i="9" s="1"/>
  <c r="P376" i="9"/>
  <c r="R376" i="9"/>
  <c r="T376" i="9"/>
  <c r="BF376" i="9"/>
  <c r="BG376" i="9"/>
  <c r="BH376" i="9"/>
  <c r="BI376" i="9"/>
  <c r="BK376" i="9"/>
  <c r="J377" i="9"/>
  <c r="BE377" i="9" s="1"/>
  <c r="P377" i="9"/>
  <c r="R377" i="9"/>
  <c r="T377" i="9"/>
  <c r="BF377" i="9"/>
  <c r="BG377" i="9"/>
  <c r="BH377" i="9"/>
  <c r="BI377" i="9"/>
  <c r="BK377" i="9"/>
  <c r="J378" i="9"/>
  <c r="BE378" i="9" s="1"/>
  <c r="P378" i="9"/>
  <c r="R378" i="9"/>
  <c r="T378" i="9"/>
  <c r="BF378" i="9"/>
  <c r="BG378" i="9"/>
  <c r="BH378" i="9"/>
  <c r="BI378" i="9"/>
  <c r="BK378" i="9"/>
  <c r="J379" i="9"/>
  <c r="BE379" i="9" s="1"/>
  <c r="P379" i="9"/>
  <c r="R379" i="9"/>
  <c r="T379" i="9"/>
  <c r="BF379" i="9"/>
  <c r="BG379" i="9"/>
  <c r="BH379" i="9"/>
  <c r="BI379" i="9"/>
  <c r="BK379" i="9"/>
  <c r="J380" i="9"/>
  <c r="P380" i="9"/>
  <c r="R380" i="9"/>
  <c r="T380" i="9"/>
  <c r="BE380" i="9"/>
  <c r="BF380" i="9"/>
  <c r="BG380" i="9"/>
  <c r="BH380" i="9"/>
  <c r="BI380" i="9"/>
  <c r="BK380" i="9"/>
  <c r="J381" i="9"/>
  <c r="BE381" i="9" s="1"/>
  <c r="P381" i="9"/>
  <c r="R381" i="9"/>
  <c r="T381" i="9"/>
  <c r="BF381" i="9"/>
  <c r="BG381" i="9"/>
  <c r="BH381" i="9"/>
  <c r="BI381" i="9"/>
  <c r="BK381" i="9"/>
  <c r="J382" i="9"/>
  <c r="BE382" i="9" s="1"/>
  <c r="P382" i="9"/>
  <c r="R382" i="9"/>
  <c r="T382" i="9"/>
  <c r="BF382" i="9"/>
  <c r="BG382" i="9"/>
  <c r="BH382" i="9"/>
  <c r="BI382" i="9"/>
  <c r="BK382" i="9"/>
  <c r="J383" i="9"/>
  <c r="BE383" i="9" s="1"/>
  <c r="P383" i="9"/>
  <c r="R383" i="9"/>
  <c r="T383" i="9"/>
  <c r="BF383" i="9"/>
  <c r="BG383" i="9"/>
  <c r="BH383" i="9"/>
  <c r="BI383" i="9"/>
  <c r="BK383" i="9"/>
  <c r="J384" i="9"/>
  <c r="BE384" i="9" s="1"/>
  <c r="P384" i="9"/>
  <c r="R384" i="9"/>
  <c r="T384" i="9"/>
  <c r="BF384" i="9"/>
  <c r="BG384" i="9"/>
  <c r="BH384" i="9"/>
  <c r="BI384" i="9"/>
  <c r="BK384" i="9"/>
  <c r="P385" i="9"/>
  <c r="R385" i="9"/>
  <c r="J386" i="9"/>
  <c r="P386" i="9"/>
  <c r="R386" i="9"/>
  <c r="T386" i="9"/>
  <c r="T385" i="9" s="1"/>
  <c r="BE386" i="9"/>
  <c r="BF386" i="9"/>
  <c r="BG386" i="9"/>
  <c r="BH386" i="9"/>
  <c r="BI386" i="9"/>
  <c r="BK386" i="9"/>
  <c r="BK385" i="9" s="1"/>
  <c r="J385" i="9" s="1"/>
  <c r="J110" i="9" s="1"/>
  <c r="BK388" i="9"/>
  <c r="J388" i="9" s="1"/>
  <c r="J112" i="9" s="1"/>
  <c r="J389" i="9"/>
  <c r="BE389" i="9" s="1"/>
  <c r="P389" i="9"/>
  <c r="P388" i="9" s="1"/>
  <c r="P387" i="9" s="1"/>
  <c r="R389" i="9"/>
  <c r="R388" i="9" s="1"/>
  <c r="R387" i="9" s="1"/>
  <c r="T389" i="9"/>
  <c r="T388" i="9" s="1"/>
  <c r="T387" i="9" s="1"/>
  <c r="BF389" i="9"/>
  <c r="BG389" i="9"/>
  <c r="BH389" i="9"/>
  <c r="BI389" i="9"/>
  <c r="BK389" i="9"/>
  <c r="P390" i="9"/>
  <c r="R390" i="9"/>
  <c r="T390" i="9"/>
  <c r="J391" i="9"/>
  <c r="BE391" i="9" s="1"/>
  <c r="P391" i="9"/>
  <c r="R391" i="9"/>
  <c r="T391" i="9"/>
  <c r="BF391" i="9"/>
  <c r="BG391" i="9"/>
  <c r="BH391" i="9"/>
  <c r="BI391" i="9"/>
  <c r="BK391" i="9"/>
  <c r="BK390" i="9" s="1"/>
  <c r="J393" i="9"/>
  <c r="BE393" i="9" s="1"/>
  <c r="P393" i="9"/>
  <c r="P392" i="9" s="1"/>
  <c r="R393" i="9"/>
  <c r="R392" i="9" s="1"/>
  <c r="T393" i="9"/>
  <c r="T392" i="9" s="1"/>
  <c r="BF393" i="9"/>
  <c r="BG393" i="9"/>
  <c r="BH393" i="9"/>
  <c r="BI393" i="9"/>
  <c r="BK393" i="9"/>
  <c r="BK392" i="9" s="1"/>
  <c r="J392" i="9" s="1"/>
  <c r="J114" i="9" s="1"/>
  <c r="F33" i="9" l="1"/>
  <c r="J32" i="9"/>
  <c r="BK225" i="9"/>
  <c r="BK224" i="9" s="1"/>
  <c r="J224" i="9" s="1"/>
  <c r="J105" i="9" s="1"/>
  <c r="BK330" i="9"/>
  <c r="J330" i="9" s="1"/>
  <c r="J107" i="9" s="1"/>
  <c r="BK214" i="9"/>
  <c r="J214" i="9" s="1"/>
  <c r="J103" i="9" s="1"/>
  <c r="BK202" i="9"/>
  <c r="J202" i="9" s="1"/>
  <c r="J101" i="9" s="1"/>
  <c r="BK370" i="9"/>
  <c r="J370" i="9" s="1"/>
  <c r="J109" i="9" s="1"/>
  <c r="BK158" i="9"/>
  <c r="BK157" i="9" s="1"/>
  <c r="J157" i="9" s="1"/>
  <c r="J97" i="9" s="1"/>
  <c r="F32" i="9"/>
  <c r="BK207" i="9"/>
  <c r="J207" i="9" s="1"/>
  <c r="J102" i="9" s="1"/>
  <c r="BK134" i="9"/>
  <c r="BK133" i="9" s="1"/>
  <c r="F35" i="9"/>
  <c r="BK366" i="9"/>
  <c r="J366" i="9" s="1"/>
  <c r="J108" i="9" s="1"/>
  <c r="BK191" i="9"/>
  <c r="J191" i="9" s="1"/>
  <c r="J100" i="9" s="1"/>
  <c r="BK182" i="9"/>
  <c r="J182" i="9" s="1"/>
  <c r="J99" i="9" s="1"/>
  <c r="F34" i="9"/>
  <c r="T157" i="9"/>
  <c r="P157" i="9"/>
  <c r="T132" i="9"/>
  <c r="J390" i="9"/>
  <c r="J113" i="9" s="1"/>
  <c r="BK387" i="9"/>
  <c r="J387" i="9" s="1"/>
  <c r="J111" i="9" s="1"/>
  <c r="R157" i="9"/>
  <c r="R132" i="9" s="1"/>
  <c r="P132" i="9"/>
  <c r="F31" i="9"/>
  <c r="J31" i="9"/>
  <c r="J158" i="9"/>
  <c r="J98" i="9" s="1"/>
  <c r="J134" i="9" l="1"/>
  <c r="J96" i="9" s="1"/>
  <c r="J225" i="9"/>
  <c r="J106" i="9" s="1"/>
  <c r="BK132" i="9"/>
  <c r="J132" i="9" s="1"/>
  <c r="J133" i="9"/>
  <c r="J95" i="9" s="1"/>
  <c r="J28" i="9" l="1"/>
  <c r="J94" i="9"/>
  <c r="J37" i="9" l="1"/>
  <c r="AN98" i="1" s="1"/>
  <c r="AG98" i="1"/>
  <c r="J187" i="8"/>
  <c r="J37" i="8"/>
  <c r="J36" i="8"/>
  <c r="AY101" i="1" s="1"/>
  <c r="J35" i="8"/>
  <c r="AX101" i="1"/>
  <c r="J98" i="8"/>
  <c r="BI186" i="8"/>
  <c r="BH186" i="8"/>
  <c r="BG186" i="8"/>
  <c r="BF186" i="8"/>
  <c r="T186" i="8"/>
  <c r="R186" i="8"/>
  <c r="P186" i="8"/>
  <c r="BI185" i="8"/>
  <c r="BH185" i="8"/>
  <c r="BG185" i="8"/>
  <c r="BF185" i="8"/>
  <c r="T185" i="8"/>
  <c r="R185" i="8"/>
  <c r="P185" i="8"/>
  <c r="BI184" i="8"/>
  <c r="BH184" i="8"/>
  <c r="BG184" i="8"/>
  <c r="BF184" i="8"/>
  <c r="T184" i="8"/>
  <c r="R184" i="8"/>
  <c r="P184" i="8"/>
  <c r="BI183" i="8"/>
  <c r="BH183" i="8"/>
  <c r="BG183" i="8"/>
  <c r="BF183" i="8"/>
  <c r="T183" i="8"/>
  <c r="R183" i="8"/>
  <c r="P183" i="8"/>
  <c r="BI182" i="8"/>
  <c r="BH182" i="8"/>
  <c r="BG182" i="8"/>
  <c r="BF182" i="8"/>
  <c r="T182" i="8"/>
  <c r="R182" i="8"/>
  <c r="P182" i="8"/>
  <c r="BI181" i="8"/>
  <c r="BH181" i="8"/>
  <c r="BG181" i="8"/>
  <c r="BF181" i="8"/>
  <c r="T181" i="8"/>
  <c r="R181" i="8"/>
  <c r="P181" i="8"/>
  <c r="BI180" i="8"/>
  <c r="BH180" i="8"/>
  <c r="BG180" i="8"/>
  <c r="BF180" i="8"/>
  <c r="T180" i="8"/>
  <c r="R180" i="8"/>
  <c r="P180" i="8"/>
  <c r="BI179" i="8"/>
  <c r="BH179" i="8"/>
  <c r="BG179" i="8"/>
  <c r="BF179" i="8"/>
  <c r="T179" i="8"/>
  <c r="R179" i="8"/>
  <c r="P179" i="8"/>
  <c r="BI178" i="8"/>
  <c r="BH178" i="8"/>
  <c r="BG178" i="8"/>
  <c r="BF178" i="8"/>
  <c r="T178" i="8"/>
  <c r="R178" i="8"/>
  <c r="P178" i="8"/>
  <c r="BI177" i="8"/>
  <c r="BH177" i="8"/>
  <c r="BG177" i="8"/>
  <c r="BF177" i="8"/>
  <c r="T177" i="8"/>
  <c r="R177" i="8"/>
  <c r="P177" i="8"/>
  <c r="BI176" i="8"/>
  <c r="BH176" i="8"/>
  <c r="BG176" i="8"/>
  <c r="BF176" i="8"/>
  <c r="T176" i="8"/>
  <c r="R176" i="8"/>
  <c r="P176" i="8"/>
  <c r="BI175" i="8"/>
  <c r="BH175" i="8"/>
  <c r="BG175" i="8"/>
  <c r="BF175" i="8"/>
  <c r="T175" i="8"/>
  <c r="R175" i="8"/>
  <c r="P175" i="8"/>
  <c r="BI174" i="8"/>
  <c r="BH174" i="8"/>
  <c r="BG174" i="8"/>
  <c r="BF174" i="8"/>
  <c r="T174" i="8"/>
  <c r="R174" i="8"/>
  <c r="P174" i="8"/>
  <c r="BI173" i="8"/>
  <c r="BH173" i="8"/>
  <c r="BG173" i="8"/>
  <c r="BF173" i="8"/>
  <c r="T173" i="8"/>
  <c r="R173" i="8"/>
  <c r="P173" i="8"/>
  <c r="BI172" i="8"/>
  <c r="BH172" i="8"/>
  <c r="BG172" i="8"/>
  <c r="BF172" i="8"/>
  <c r="T172" i="8"/>
  <c r="R172" i="8"/>
  <c r="P172" i="8"/>
  <c r="BI171" i="8"/>
  <c r="BH171" i="8"/>
  <c r="BG171" i="8"/>
  <c r="BF171" i="8"/>
  <c r="T171" i="8"/>
  <c r="R171" i="8"/>
  <c r="P171" i="8"/>
  <c r="BI170" i="8"/>
  <c r="BH170" i="8"/>
  <c r="BG170" i="8"/>
  <c r="BF170" i="8"/>
  <c r="T170" i="8"/>
  <c r="R170" i="8"/>
  <c r="P170" i="8"/>
  <c r="BI169" i="8"/>
  <c r="BH169" i="8"/>
  <c r="BG169" i="8"/>
  <c r="BF169" i="8"/>
  <c r="T169" i="8"/>
  <c r="R169" i="8"/>
  <c r="P169" i="8"/>
  <c r="BI168" i="8"/>
  <c r="BH168" i="8"/>
  <c r="BG168" i="8"/>
  <c r="BF168" i="8"/>
  <c r="T168" i="8"/>
  <c r="R168" i="8"/>
  <c r="P168" i="8"/>
  <c r="BI167" i="8"/>
  <c r="BH167" i="8"/>
  <c r="BG167" i="8"/>
  <c r="BF167" i="8"/>
  <c r="T167" i="8"/>
  <c r="R167" i="8"/>
  <c r="P167" i="8"/>
  <c r="BI166" i="8"/>
  <c r="BH166" i="8"/>
  <c r="BG166" i="8"/>
  <c r="BF166" i="8"/>
  <c r="T166" i="8"/>
  <c r="R166" i="8"/>
  <c r="P166" i="8"/>
  <c r="BI165" i="8"/>
  <c r="BH165" i="8"/>
  <c r="BG165" i="8"/>
  <c r="BF165" i="8"/>
  <c r="T165" i="8"/>
  <c r="R165" i="8"/>
  <c r="P165" i="8"/>
  <c r="BI164" i="8"/>
  <c r="BH164" i="8"/>
  <c r="BG164" i="8"/>
  <c r="BF164" i="8"/>
  <c r="T164" i="8"/>
  <c r="R164" i="8"/>
  <c r="P164" i="8"/>
  <c r="BI163" i="8"/>
  <c r="BH163" i="8"/>
  <c r="BG163" i="8"/>
  <c r="BF163" i="8"/>
  <c r="T163" i="8"/>
  <c r="R163" i="8"/>
  <c r="P163" i="8"/>
  <c r="BI162" i="8"/>
  <c r="BH162" i="8"/>
  <c r="BG162" i="8"/>
  <c r="BF162" i="8"/>
  <c r="T162" i="8"/>
  <c r="R162" i="8"/>
  <c r="P162" i="8"/>
  <c r="BI161" i="8"/>
  <c r="BH161" i="8"/>
  <c r="BG161" i="8"/>
  <c r="BF161" i="8"/>
  <c r="T161" i="8"/>
  <c r="R161" i="8"/>
  <c r="P161" i="8"/>
  <c r="BI160" i="8"/>
  <c r="BH160" i="8"/>
  <c r="BG160" i="8"/>
  <c r="BF160" i="8"/>
  <c r="T160" i="8"/>
  <c r="R160" i="8"/>
  <c r="P160" i="8"/>
  <c r="BI159" i="8"/>
  <c r="BH159" i="8"/>
  <c r="BG159" i="8"/>
  <c r="BF159" i="8"/>
  <c r="T159" i="8"/>
  <c r="R159" i="8"/>
  <c r="P159" i="8"/>
  <c r="BI158" i="8"/>
  <c r="BH158" i="8"/>
  <c r="BG158" i="8"/>
  <c r="BF158" i="8"/>
  <c r="T158" i="8"/>
  <c r="R158" i="8"/>
  <c r="P158" i="8"/>
  <c r="BI157" i="8"/>
  <c r="BH157" i="8"/>
  <c r="BG157" i="8"/>
  <c r="BF157" i="8"/>
  <c r="T157" i="8"/>
  <c r="R157" i="8"/>
  <c r="P157" i="8"/>
  <c r="BI156" i="8"/>
  <c r="BH156" i="8"/>
  <c r="BG156" i="8"/>
  <c r="BF156" i="8"/>
  <c r="T156" i="8"/>
  <c r="R156" i="8"/>
  <c r="P156" i="8"/>
  <c r="BI155" i="8"/>
  <c r="BH155" i="8"/>
  <c r="BG155" i="8"/>
  <c r="BF155" i="8"/>
  <c r="T155" i="8"/>
  <c r="R155" i="8"/>
  <c r="P155" i="8"/>
  <c r="BI154" i="8"/>
  <c r="BH154" i="8"/>
  <c r="BG154" i="8"/>
  <c r="BF154" i="8"/>
  <c r="T154" i="8"/>
  <c r="R154" i="8"/>
  <c r="P154" i="8"/>
  <c r="BI153" i="8"/>
  <c r="BH153" i="8"/>
  <c r="BG153" i="8"/>
  <c r="BF153" i="8"/>
  <c r="T153" i="8"/>
  <c r="R153" i="8"/>
  <c r="P153" i="8"/>
  <c r="BI152" i="8"/>
  <c r="BH152" i="8"/>
  <c r="BG152" i="8"/>
  <c r="BF152" i="8"/>
  <c r="T152" i="8"/>
  <c r="R152" i="8"/>
  <c r="P152" i="8"/>
  <c r="BI151" i="8"/>
  <c r="BH151" i="8"/>
  <c r="BG151" i="8"/>
  <c r="BF151" i="8"/>
  <c r="T151" i="8"/>
  <c r="R151" i="8"/>
  <c r="P151" i="8"/>
  <c r="BI150" i="8"/>
  <c r="BH150" i="8"/>
  <c r="BG150" i="8"/>
  <c r="BF150" i="8"/>
  <c r="T150" i="8"/>
  <c r="R150" i="8"/>
  <c r="P150" i="8"/>
  <c r="BI149" i="8"/>
  <c r="BH149" i="8"/>
  <c r="BG149" i="8"/>
  <c r="BF149" i="8"/>
  <c r="T149" i="8"/>
  <c r="R149" i="8"/>
  <c r="P149" i="8"/>
  <c r="BI148" i="8"/>
  <c r="BH148" i="8"/>
  <c r="BG148" i="8"/>
  <c r="BF148" i="8"/>
  <c r="T148" i="8"/>
  <c r="R148" i="8"/>
  <c r="P148" i="8"/>
  <c r="BI147" i="8"/>
  <c r="BH147" i="8"/>
  <c r="BG147" i="8"/>
  <c r="BF147" i="8"/>
  <c r="T147" i="8"/>
  <c r="R147" i="8"/>
  <c r="P147" i="8"/>
  <c r="BI146" i="8"/>
  <c r="BH146" i="8"/>
  <c r="BG146" i="8"/>
  <c r="BF146" i="8"/>
  <c r="T146" i="8"/>
  <c r="R146" i="8"/>
  <c r="P146" i="8"/>
  <c r="BI145" i="8"/>
  <c r="BH145" i="8"/>
  <c r="BG145" i="8"/>
  <c r="BF145" i="8"/>
  <c r="T145" i="8"/>
  <c r="R145" i="8"/>
  <c r="P145" i="8"/>
  <c r="BI144" i="8"/>
  <c r="BH144" i="8"/>
  <c r="BG144" i="8"/>
  <c r="BF144" i="8"/>
  <c r="T144" i="8"/>
  <c r="R144" i="8"/>
  <c r="P144" i="8"/>
  <c r="BI143" i="8"/>
  <c r="BH143" i="8"/>
  <c r="BG143" i="8"/>
  <c r="BF143" i="8"/>
  <c r="T143" i="8"/>
  <c r="R143" i="8"/>
  <c r="P143" i="8"/>
  <c r="BI142" i="8"/>
  <c r="BH142" i="8"/>
  <c r="BG142" i="8"/>
  <c r="BF142" i="8"/>
  <c r="T142" i="8"/>
  <c r="R142" i="8"/>
  <c r="P142" i="8"/>
  <c r="BI141" i="8"/>
  <c r="BH141" i="8"/>
  <c r="BG141" i="8"/>
  <c r="BF141" i="8"/>
  <c r="T141" i="8"/>
  <c r="R141" i="8"/>
  <c r="P141" i="8"/>
  <c r="BI140" i="8"/>
  <c r="BH140" i="8"/>
  <c r="BG140" i="8"/>
  <c r="BF140" i="8"/>
  <c r="T140" i="8"/>
  <c r="R140" i="8"/>
  <c r="P140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BI124" i="8"/>
  <c r="BH124" i="8"/>
  <c r="BG124" i="8"/>
  <c r="BF124" i="8"/>
  <c r="T124" i="8"/>
  <c r="R124" i="8"/>
  <c r="P124" i="8"/>
  <c r="BI123" i="8"/>
  <c r="BH123" i="8"/>
  <c r="BG123" i="8"/>
  <c r="BF123" i="8"/>
  <c r="T123" i="8"/>
  <c r="R123" i="8"/>
  <c r="P123" i="8"/>
  <c r="BI122" i="8"/>
  <c r="BH122" i="8"/>
  <c r="BG122" i="8"/>
  <c r="BF122" i="8"/>
  <c r="T122" i="8"/>
  <c r="R122" i="8"/>
  <c r="P122" i="8"/>
  <c r="BI121" i="8"/>
  <c r="BH121" i="8"/>
  <c r="BG121" i="8"/>
  <c r="BF121" i="8"/>
  <c r="T121" i="8"/>
  <c r="R121" i="8"/>
  <c r="P121" i="8"/>
  <c r="BI120" i="8"/>
  <c r="BH120" i="8"/>
  <c r="BG120" i="8"/>
  <c r="BF120" i="8"/>
  <c r="T120" i="8"/>
  <c r="R120" i="8"/>
  <c r="P120" i="8"/>
  <c r="F112" i="8"/>
  <c r="E110" i="8"/>
  <c r="F89" i="8"/>
  <c r="E87" i="8"/>
  <c r="J24" i="8"/>
  <c r="E24" i="8"/>
  <c r="J115" i="8" s="1"/>
  <c r="J23" i="8"/>
  <c r="J21" i="8"/>
  <c r="E21" i="8"/>
  <c r="J91" i="8" s="1"/>
  <c r="J20" i="8"/>
  <c r="J18" i="8"/>
  <c r="E18" i="8"/>
  <c r="F92" i="8" s="1"/>
  <c r="J17" i="8"/>
  <c r="J15" i="8"/>
  <c r="E15" i="8"/>
  <c r="F91" i="8" s="1"/>
  <c r="J14" i="8"/>
  <c r="J12" i="8"/>
  <c r="J112" i="8" s="1"/>
  <c r="E7" i="8"/>
  <c r="E85" i="8" s="1"/>
  <c r="J233" i="7"/>
  <c r="J102" i="7" s="1"/>
  <c r="J37" i="7"/>
  <c r="J36" i="7"/>
  <c r="AY100" i="1" s="1"/>
  <c r="J35" i="7"/>
  <c r="AX100" i="1" s="1"/>
  <c r="BI232" i="7"/>
  <c r="BH232" i="7"/>
  <c r="BG232" i="7"/>
  <c r="BF232" i="7"/>
  <c r="T232" i="7"/>
  <c r="R232" i="7"/>
  <c r="P232" i="7"/>
  <c r="BI231" i="7"/>
  <c r="BH231" i="7"/>
  <c r="BG231" i="7"/>
  <c r="BF231" i="7"/>
  <c r="T231" i="7"/>
  <c r="R231" i="7"/>
  <c r="P231" i="7"/>
  <c r="BI230" i="7"/>
  <c r="BH230" i="7"/>
  <c r="BG230" i="7"/>
  <c r="BF230" i="7"/>
  <c r="T230" i="7"/>
  <c r="R230" i="7"/>
  <c r="P230" i="7"/>
  <c r="BI229" i="7"/>
  <c r="BH229" i="7"/>
  <c r="BG229" i="7"/>
  <c r="BF229" i="7"/>
  <c r="T229" i="7"/>
  <c r="R229" i="7"/>
  <c r="P229" i="7"/>
  <c r="BI228" i="7"/>
  <c r="BH228" i="7"/>
  <c r="BG228" i="7"/>
  <c r="BF228" i="7"/>
  <c r="T228" i="7"/>
  <c r="R228" i="7"/>
  <c r="P228" i="7"/>
  <c r="BI227" i="7"/>
  <c r="BH227" i="7"/>
  <c r="BG227" i="7"/>
  <c r="BF227" i="7"/>
  <c r="T227" i="7"/>
  <c r="R227" i="7"/>
  <c r="P227" i="7"/>
  <c r="BI226" i="7"/>
  <c r="BH226" i="7"/>
  <c r="BG226" i="7"/>
  <c r="BF226" i="7"/>
  <c r="T226" i="7"/>
  <c r="R226" i="7"/>
  <c r="P226" i="7"/>
  <c r="BI225" i="7"/>
  <c r="BH225" i="7"/>
  <c r="BG225" i="7"/>
  <c r="BF225" i="7"/>
  <c r="T225" i="7"/>
  <c r="R225" i="7"/>
  <c r="P225" i="7"/>
  <c r="BI224" i="7"/>
  <c r="BH224" i="7"/>
  <c r="BG224" i="7"/>
  <c r="BF224" i="7"/>
  <c r="T224" i="7"/>
  <c r="R224" i="7"/>
  <c r="P224" i="7"/>
  <c r="BI223" i="7"/>
  <c r="BH223" i="7"/>
  <c r="BG223" i="7"/>
  <c r="BF223" i="7"/>
  <c r="T223" i="7"/>
  <c r="R223" i="7"/>
  <c r="P223" i="7"/>
  <c r="BI222" i="7"/>
  <c r="BH222" i="7"/>
  <c r="BG222" i="7"/>
  <c r="BF222" i="7"/>
  <c r="T222" i="7"/>
  <c r="R222" i="7"/>
  <c r="P222" i="7"/>
  <c r="BI221" i="7"/>
  <c r="BH221" i="7"/>
  <c r="BG221" i="7"/>
  <c r="BF221" i="7"/>
  <c r="T221" i="7"/>
  <c r="R221" i="7"/>
  <c r="P221" i="7"/>
  <c r="BI220" i="7"/>
  <c r="BH220" i="7"/>
  <c r="BG220" i="7"/>
  <c r="BF220" i="7"/>
  <c r="T220" i="7"/>
  <c r="R220" i="7"/>
  <c r="P220" i="7"/>
  <c r="BI219" i="7"/>
  <c r="BH219" i="7"/>
  <c r="BG219" i="7"/>
  <c r="BF219" i="7"/>
  <c r="T219" i="7"/>
  <c r="R219" i="7"/>
  <c r="P219" i="7"/>
  <c r="BI218" i="7"/>
  <c r="BH218" i="7"/>
  <c r="BG218" i="7"/>
  <c r="BF218" i="7"/>
  <c r="T218" i="7"/>
  <c r="R218" i="7"/>
  <c r="P218" i="7"/>
  <c r="BI217" i="7"/>
  <c r="BH217" i="7"/>
  <c r="BG217" i="7"/>
  <c r="BF217" i="7"/>
  <c r="T217" i="7"/>
  <c r="R217" i="7"/>
  <c r="P217" i="7"/>
  <c r="BI216" i="7"/>
  <c r="BH216" i="7"/>
  <c r="BG216" i="7"/>
  <c r="BF216" i="7"/>
  <c r="T216" i="7"/>
  <c r="R216" i="7"/>
  <c r="P216" i="7"/>
  <c r="BI214" i="7"/>
  <c r="BH214" i="7"/>
  <c r="BG214" i="7"/>
  <c r="BF214" i="7"/>
  <c r="T214" i="7"/>
  <c r="R214" i="7"/>
  <c r="P214" i="7"/>
  <c r="BI213" i="7"/>
  <c r="BH213" i="7"/>
  <c r="BG213" i="7"/>
  <c r="BF213" i="7"/>
  <c r="T213" i="7"/>
  <c r="R213" i="7"/>
  <c r="P213" i="7"/>
  <c r="BI212" i="7"/>
  <c r="BH212" i="7"/>
  <c r="BG212" i="7"/>
  <c r="BF212" i="7"/>
  <c r="T212" i="7"/>
  <c r="R212" i="7"/>
  <c r="P212" i="7"/>
  <c r="BI211" i="7"/>
  <c r="BH211" i="7"/>
  <c r="BG211" i="7"/>
  <c r="BF211" i="7"/>
  <c r="T211" i="7"/>
  <c r="R211" i="7"/>
  <c r="P211" i="7"/>
  <c r="BI210" i="7"/>
  <c r="BH210" i="7"/>
  <c r="BG210" i="7"/>
  <c r="BF210" i="7"/>
  <c r="T210" i="7"/>
  <c r="R210" i="7"/>
  <c r="P210" i="7"/>
  <c r="BI209" i="7"/>
  <c r="BH209" i="7"/>
  <c r="BG209" i="7"/>
  <c r="BF209" i="7"/>
  <c r="T209" i="7"/>
  <c r="R209" i="7"/>
  <c r="P209" i="7"/>
  <c r="BI208" i="7"/>
  <c r="BH208" i="7"/>
  <c r="BG208" i="7"/>
  <c r="BF208" i="7"/>
  <c r="T208" i="7"/>
  <c r="R208" i="7"/>
  <c r="P208" i="7"/>
  <c r="BI207" i="7"/>
  <c r="BH207" i="7"/>
  <c r="BG207" i="7"/>
  <c r="BF207" i="7"/>
  <c r="T207" i="7"/>
  <c r="R207" i="7"/>
  <c r="P207" i="7"/>
  <c r="BI206" i="7"/>
  <c r="BH206" i="7"/>
  <c r="BG206" i="7"/>
  <c r="BF206" i="7"/>
  <c r="T206" i="7"/>
  <c r="R206" i="7"/>
  <c r="P206" i="7"/>
  <c r="BI205" i="7"/>
  <c r="BH205" i="7"/>
  <c r="BG205" i="7"/>
  <c r="BF205" i="7"/>
  <c r="T205" i="7"/>
  <c r="R205" i="7"/>
  <c r="P205" i="7"/>
  <c r="BI204" i="7"/>
  <c r="BH204" i="7"/>
  <c r="BG204" i="7"/>
  <c r="BF204" i="7"/>
  <c r="T204" i="7"/>
  <c r="R204" i="7"/>
  <c r="P204" i="7"/>
  <c r="BI203" i="7"/>
  <c r="BH203" i="7"/>
  <c r="BG203" i="7"/>
  <c r="BF203" i="7"/>
  <c r="T203" i="7"/>
  <c r="R203" i="7"/>
  <c r="P203" i="7"/>
  <c r="BI202" i="7"/>
  <c r="BH202" i="7"/>
  <c r="BG202" i="7"/>
  <c r="BF202" i="7"/>
  <c r="T202" i="7"/>
  <c r="R202" i="7"/>
  <c r="P202" i="7"/>
  <c r="BI201" i="7"/>
  <c r="BH201" i="7"/>
  <c r="BG201" i="7"/>
  <c r="BF201" i="7"/>
  <c r="T201" i="7"/>
  <c r="R201" i="7"/>
  <c r="P201" i="7"/>
  <c r="BI200" i="7"/>
  <c r="BH200" i="7"/>
  <c r="BG200" i="7"/>
  <c r="BF200" i="7"/>
  <c r="T200" i="7"/>
  <c r="R200" i="7"/>
  <c r="P200" i="7"/>
  <c r="BI199" i="7"/>
  <c r="BH199" i="7"/>
  <c r="BG199" i="7"/>
  <c r="BF199" i="7"/>
  <c r="T199" i="7"/>
  <c r="R199" i="7"/>
  <c r="P199" i="7"/>
  <c r="BI198" i="7"/>
  <c r="BH198" i="7"/>
  <c r="BG198" i="7"/>
  <c r="BF198" i="7"/>
  <c r="T198" i="7"/>
  <c r="R198" i="7"/>
  <c r="P198" i="7"/>
  <c r="BI197" i="7"/>
  <c r="BH197" i="7"/>
  <c r="BG197" i="7"/>
  <c r="BF197" i="7"/>
  <c r="T197" i="7"/>
  <c r="R197" i="7"/>
  <c r="P197" i="7"/>
  <c r="BI196" i="7"/>
  <c r="BH196" i="7"/>
  <c r="BG196" i="7"/>
  <c r="BF196" i="7"/>
  <c r="T196" i="7"/>
  <c r="R196" i="7"/>
  <c r="P196" i="7"/>
  <c r="BI195" i="7"/>
  <c r="BH195" i="7"/>
  <c r="BG195" i="7"/>
  <c r="BF195" i="7"/>
  <c r="T195" i="7"/>
  <c r="R195" i="7"/>
  <c r="P195" i="7"/>
  <c r="BI194" i="7"/>
  <c r="BH194" i="7"/>
  <c r="BG194" i="7"/>
  <c r="BF194" i="7"/>
  <c r="T194" i="7"/>
  <c r="R194" i="7"/>
  <c r="P194" i="7"/>
  <c r="BI193" i="7"/>
  <c r="BH193" i="7"/>
  <c r="BG193" i="7"/>
  <c r="BF193" i="7"/>
  <c r="T193" i="7"/>
  <c r="R193" i="7"/>
  <c r="P193" i="7"/>
  <c r="BI192" i="7"/>
  <c r="BH192" i="7"/>
  <c r="BG192" i="7"/>
  <c r="BF192" i="7"/>
  <c r="T192" i="7"/>
  <c r="R192" i="7"/>
  <c r="P192" i="7"/>
  <c r="BI191" i="7"/>
  <c r="BH191" i="7"/>
  <c r="BG191" i="7"/>
  <c r="BF191" i="7"/>
  <c r="T191" i="7"/>
  <c r="R191" i="7"/>
  <c r="P191" i="7"/>
  <c r="BI190" i="7"/>
  <c r="BH190" i="7"/>
  <c r="BG190" i="7"/>
  <c r="BF190" i="7"/>
  <c r="T190" i="7"/>
  <c r="R190" i="7"/>
  <c r="P190" i="7"/>
  <c r="BI189" i="7"/>
  <c r="BH189" i="7"/>
  <c r="BG189" i="7"/>
  <c r="BF189" i="7"/>
  <c r="T189" i="7"/>
  <c r="R189" i="7"/>
  <c r="P189" i="7"/>
  <c r="BI188" i="7"/>
  <c r="BH188" i="7"/>
  <c r="BG188" i="7"/>
  <c r="BF188" i="7"/>
  <c r="T188" i="7"/>
  <c r="R188" i="7"/>
  <c r="P188" i="7"/>
  <c r="BI187" i="7"/>
  <c r="BH187" i="7"/>
  <c r="BG187" i="7"/>
  <c r="BF187" i="7"/>
  <c r="T187" i="7"/>
  <c r="R187" i="7"/>
  <c r="P187" i="7"/>
  <c r="BI186" i="7"/>
  <c r="BH186" i="7"/>
  <c r="BG186" i="7"/>
  <c r="BF186" i="7"/>
  <c r="T186" i="7"/>
  <c r="R186" i="7"/>
  <c r="P186" i="7"/>
  <c r="BI185" i="7"/>
  <c r="BH185" i="7"/>
  <c r="BG185" i="7"/>
  <c r="BF185" i="7"/>
  <c r="T185" i="7"/>
  <c r="R185" i="7"/>
  <c r="P185" i="7"/>
  <c r="BI184" i="7"/>
  <c r="BH184" i="7"/>
  <c r="BG184" i="7"/>
  <c r="BF184" i="7"/>
  <c r="T184" i="7"/>
  <c r="R184" i="7"/>
  <c r="P184" i="7"/>
  <c r="BI183" i="7"/>
  <c r="BH183" i="7"/>
  <c r="BG183" i="7"/>
  <c r="BF183" i="7"/>
  <c r="T183" i="7"/>
  <c r="R183" i="7"/>
  <c r="P183" i="7"/>
  <c r="BI182" i="7"/>
  <c r="BH182" i="7"/>
  <c r="BG182" i="7"/>
  <c r="BF182" i="7"/>
  <c r="T182" i="7"/>
  <c r="R182" i="7"/>
  <c r="P182" i="7"/>
  <c r="BI181" i="7"/>
  <c r="BH181" i="7"/>
  <c r="BG181" i="7"/>
  <c r="BF181" i="7"/>
  <c r="T181" i="7"/>
  <c r="R181" i="7"/>
  <c r="P181" i="7"/>
  <c r="BI179" i="7"/>
  <c r="BH179" i="7"/>
  <c r="BG179" i="7"/>
  <c r="BF179" i="7"/>
  <c r="T179" i="7"/>
  <c r="R179" i="7"/>
  <c r="P179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6" i="7"/>
  <c r="BH176" i="7"/>
  <c r="BG176" i="7"/>
  <c r="BF176" i="7"/>
  <c r="T176" i="7"/>
  <c r="R176" i="7"/>
  <c r="P176" i="7"/>
  <c r="BI175" i="7"/>
  <c r="BH175" i="7"/>
  <c r="BG175" i="7"/>
  <c r="BF175" i="7"/>
  <c r="T175" i="7"/>
  <c r="R175" i="7"/>
  <c r="P175" i="7"/>
  <c r="BI174" i="7"/>
  <c r="BH174" i="7"/>
  <c r="BG174" i="7"/>
  <c r="BF174" i="7"/>
  <c r="T174" i="7"/>
  <c r="R174" i="7"/>
  <c r="P174" i="7"/>
  <c r="BI173" i="7"/>
  <c r="BH173" i="7"/>
  <c r="BG173" i="7"/>
  <c r="BF173" i="7"/>
  <c r="T173" i="7"/>
  <c r="R173" i="7"/>
  <c r="P173" i="7"/>
  <c r="BI172" i="7"/>
  <c r="BH172" i="7"/>
  <c r="BG172" i="7"/>
  <c r="BF172" i="7"/>
  <c r="T172" i="7"/>
  <c r="R172" i="7"/>
  <c r="P172" i="7"/>
  <c r="BI171" i="7"/>
  <c r="BH171" i="7"/>
  <c r="BG171" i="7"/>
  <c r="BF171" i="7"/>
  <c r="T171" i="7"/>
  <c r="R171" i="7"/>
  <c r="P171" i="7"/>
  <c r="BI170" i="7"/>
  <c r="BH170" i="7"/>
  <c r="BG170" i="7"/>
  <c r="BF170" i="7"/>
  <c r="T170" i="7"/>
  <c r="R170" i="7"/>
  <c r="P170" i="7"/>
  <c r="BI169" i="7"/>
  <c r="BH169" i="7"/>
  <c r="BG169" i="7"/>
  <c r="BF169" i="7"/>
  <c r="T169" i="7"/>
  <c r="R169" i="7"/>
  <c r="P169" i="7"/>
  <c r="BI168" i="7"/>
  <c r="BH168" i="7"/>
  <c r="BG168" i="7"/>
  <c r="BF168" i="7"/>
  <c r="T168" i="7"/>
  <c r="R168" i="7"/>
  <c r="P168" i="7"/>
  <c r="BI167" i="7"/>
  <c r="BH167" i="7"/>
  <c r="BG167" i="7"/>
  <c r="BF167" i="7"/>
  <c r="T167" i="7"/>
  <c r="R167" i="7"/>
  <c r="P167" i="7"/>
  <c r="BI166" i="7"/>
  <c r="BH166" i="7"/>
  <c r="BG166" i="7"/>
  <c r="BF166" i="7"/>
  <c r="T166" i="7"/>
  <c r="R166" i="7"/>
  <c r="P166" i="7"/>
  <c r="BI165" i="7"/>
  <c r="BH165" i="7"/>
  <c r="BG165" i="7"/>
  <c r="BF165" i="7"/>
  <c r="T165" i="7"/>
  <c r="R165" i="7"/>
  <c r="P165" i="7"/>
  <c r="BI164" i="7"/>
  <c r="BH164" i="7"/>
  <c r="BG164" i="7"/>
  <c r="BF164" i="7"/>
  <c r="T164" i="7"/>
  <c r="R164" i="7"/>
  <c r="P164" i="7"/>
  <c r="BI163" i="7"/>
  <c r="BH163" i="7"/>
  <c r="BG163" i="7"/>
  <c r="BF163" i="7"/>
  <c r="T163" i="7"/>
  <c r="R163" i="7"/>
  <c r="P163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8" i="7"/>
  <c r="BH158" i="7"/>
  <c r="BG158" i="7"/>
  <c r="BF158" i="7"/>
  <c r="T158" i="7"/>
  <c r="R158" i="7"/>
  <c r="P158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5" i="7"/>
  <c r="BH155" i="7"/>
  <c r="BG155" i="7"/>
  <c r="BF155" i="7"/>
  <c r="T155" i="7"/>
  <c r="R155" i="7"/>
  <c r="P155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1" i="7"/>
  <c r="BH131" i="7"/>
  <c r="BG131" i="7"/>
  <c r="BF131" i="7"/>
  <c r="T131" i="7"/>
  <c r="R131" i="7"/>
  <c r="P131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BI128" i="7"/>
  <c r="BH128" i="7"/>
  <c r="BG128" i="7"/>
  <c r="BF128" i="7"/>
  <c r="T128" i="7"/>
  <c r="R128" i="7"/>
  <c r="P128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BI125" i="7"/>
  <c r="BH125" i="7"/>
  <c r="BG125" i="7"/>
  <c r="BF125" i="7"/>
  <c r="T125" i="7"/>
  <c r="R125" i="7"/>
  <c r="P125" i="7"/>
  <c r="BI124" i="7"/>
  <c r="BH124" i="7"/>
  <c r="BG124" i="7"/>
  <c r="BF124" i="7"/>
  <c r="T124" i="7"/>
  <c r="R124" i="7"/>
  <c r="P124" i="7"/>
  <c r="F116" i="7"/>
  <c r="E114" i="7"/>
  <c r="F89" i="7"/>
  <c r="E87" i="7"/>
  <c r="J24" i="7"/>
  <c r="E24" i="7"/>
  <c r="J92" i="7"/>
  <c r="J23" i="7"/>
  <c r="J21" i="7"/>
  <c r="E21" i="7"/>
  <c r="J91" i="7" s="1"/>
  <c r="J20" i="7"/>
  <c r="J18" i="7"/>
  <c r="E18" i="7"/>
  <c r="F92" i="7" s="1"/>
  <c r="J17" i="7"/>
  <c r="J15" i="7"/>
  <c r="E15" i="7"/>
  <c r="F118" i="7"/>
  <c r="J14" i="7"/>
  <c r="J12" i="7"/>
  <c r="J116" i="7"/>
  <c r="E7" i="7"/>
  <c r="E112" i="7" s="1"/>
  <c r="J37" i="6"/>
  <c r="J36" i="6"/>
  <c r="AY99" i="1" s="1"/>
  <c r="J35" i="6"/>
  <c r="AX99" i="1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56" i="6"/>
  <c r="BH156" i="6"/>
  <c r="BG156" i="6"/>
  <c r="BF156" i="6"/>
  <c r="T156" i="6"/>
  <c r="R156" i="6"/>
  <c r="P156" i="6"/>
  <c r="BI155" i="6"/>
  <c r="BH155" i="6"/>
  <c r="BG155" i="6"/>
  <c r="BF155" i="6"/>
  <c r="T155" i="6"/>
  <c r="R155" i="6"/>
  <c r="P155" i="6"/>
  <c r="BI154" i="6"/>
  <c r="BH154" i="6"/>
  <c r="BG154" i="6"/>
  <c r="BF154" i="6"/>
  <c r="T154" i="6"/>
  <c r="R154" i="6"/>
  <c r="P154" i="6"/>
  <c r="BI153" i="6"/>
  <c r="BH153" i="6"/>
  <c r="BG153" i="6"/>
  <c r="BF153" i="6"/>
  <c r="T153" i="6"/>
  <c r="R153" i="6"/>
  <c r="P153" i="6"/>
  <c r="BI151" i="6"/>
  <c r="BH151" i="6"/>
  <c r="BG151" i="6"/>
  <c r="BF151" i="6"/>
  <c r="T151" i="6"/>
  <c r="R151" i="6"/>
  <c r="P151" i="6"/>
  <c r="BI150" i="6"/>
  <c r="BH150" i="6"/>
  <c r="BG150" i="6"/>
  <c r="BF150" i="6"/>
  <c r="T150" i="6"/>
  <c r="R150" i="6"/>
  <c r="P150" i="6"/>
  <c r="BI149" i="6"/>
  <c r="BH149" i="6"/>
  <c r="BG149" i="6"/>
  <c r="BF149" i="6"/>
  <c r="T149" i="6"/>
  <c r="R149" i="6"/>
  <c r="P149" i="6"/>
  <c r="BI148" i="6"/>
  <c r="BH148" i="6"/>
  <c r="BG148" i="6"/>
  <c r="BF148" i="6"/>
  <c r="T148" i="6"/>
  <c r="R148" i="6"/>
  <c r="P148" i="6"/>
  <c r="BI147" i="6"/>
  <c r="BH147" i="6"/>
  <c r="BG147" i="6"/>
  <c r="BF147" i="6"/>
  <c r="T147" i="6"/>
  <c r="R147" i="6"/>
  <c r="P147" i="6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1" i="6"/>
  <c r="BH121" i="6"/>
  <c r="BG121" i="6"/>
  <c r="BF121" i="6"/>
  <c r="T121" i="6"/>
  <c r="R121" i="6"/>
  <c r="P121" i="6"/>
  <c r="F112" i="6"/>
  <c r="E110" i="6"/>
  <c r="F89" i="6"/>
  <c r="E87" i="6"/>
  <c r="J24" i="6"/>
  <c r="E24" i="6"/>
  <c r="J92" i="6" s="1"/>
  <c r="J23" i="6"/>
  <c r="J21" i="6"/>
  <c r="E21" i="6"/>
  <c r="J91" i="6"/>
  <c r="J20" i="6"/>
  <c r="J18" i="6"/>
  <c r="E18" i="6"/>
  <c r="F115" i="6"/>
  <c r="J17" i="6"/>
  <c r="J15" i="6"/>
  <c r="E15" i="6"/>
  <c r="F91" i="6" s="1"/>
  <c r="J14" i="6"/>
  <c r="J12" i="6"/>
  <c r="J89" i="6" s="1"/>
  <c r="E7" i="6"/>
  <c r="E85" i="6" s="1"/>
  <c r="AY98" i="1"/>
  <c r="AX98" i="1"/>
  <c r="J37" i="4"/>
  <c r="J36" i="4"/>
  <c r="AY97" i="1"/>
  <c r="J35" i="4"/>
  <c r="AX97" i="1" s="1"/>
  <c r="BI138" i="4"/>
  <c r="BH138" i="4"/>
  <c r="BG138" i="4"/>
  <c r="BF138" i="4"/>
  <c r="T138" i="4"/>
  <c r="T137" i="4" s="1"/>
  <c r="R138" i="4"/>
  <c r="R137" i="4" s="1"/>
  <c r="P138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F113" i="4"/>
  <c r="E111" i="4"/>
  <c r="F89" i="4"/>
  <c r="E87" i="4"/>
  <c r="J24" i="4"/>
  <c r="E24" i="4"/>
  <c r="J116" i="4" s="1"/>
  <c r="J23" i="4"/>
  <c r="J21" i="4"/>
  <c r="E21" i="4"/>
  <c r="J91" i="4" s="1"/>
  <c r="J20" i="4"/>
  <c r="J18" i="4"/>
  <c r="E18" i="4"/>
  <c r="F116" i="4"/>
  <c r="J17" i="4"/>
  <c r="J15" i="4"/>
  <c r="E15" i="4"/>
  <c r="F115" i="4" s="1"/>
  <c r="J14" i="4"/>
  <c r="J12" i="4"/>
  <c r="J89" i="4" s="1"/>
  <c r="E7" i="4"/>
  <c r="E109" i="4"/>
  <c r="J37" i="3"/>
  <c r="J36" i="3"/>
  <c r="AY96" i="1"/>
  <c r="J35" i="3"/>
  <c r="AX96" i="1" s="1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BI120" i="3"/>
  <c r="BH120" i="3"/>
  <c r="BG120" i="3"/>
  <c r="BF120" i="3"/>
  <c r="T120" i="3"/>
  <c r="R120" i="3"/>
  <c r="P120" i="3"/>
  <c r="BI119" i="3"/>
  <c r="BH119" i="3"/>
  <c r="BG119" i="3"/>
  <c r="BF119" i="3"/>
  <c r="T119" i="3"/>
  <c r="R119" i="3"/>
  <c r="P119" i="3"/>
  <c r="F111" i="3"/>
  <c r="E109" i="3"/>
  <c r="F89" i="3"/>
  <c r="E87" i="3"/>
  <c r="J24" i="3"/>
  <c r="E24" i="3"/>
  <c r="J114" i="3" s="1"/>
  <c r="J23" i="3"/>
  <c r="J21" i="3"/>
  <c r="E21" i="3"/>
  <c r="J113" i="3" s="1"/>
  <c r="J20" i="3"/>
  <c r="J18" i="3"/>
  <c r="E18" i="3"/>
  <c r="F92" i="3" s="1"/>
  <c r="J17" i="3"/>
  <c r="J15" i="3"/>
  <c r="E15" i="3"/>
  <c r="F113" i="3" s="1"/>
  <c r="J14" i="3"/>
  <c r="J12" i="3"/>
  <c r="J111" i="3"/>
  <c r="E7" i="3"/>
  <c r="E107" i="3" s="1"/>
  <c r="J37" i="2"/>
  <c r="J36" i="2"/>
  <c r="AY95" i="1" s="1"/>
  <c r="J35" i="2"/>
  <c r="AX95" i="1" s="1"/>
  <c r="BI268" i="2"/>
  <c r="BH268" i="2"/>
  <c r="BG268" i="2"/>
  <c r="BF268" i="2"/>
  <c r="T268" i="2"/>
  <c r="R268" i="2"/>
  <c r="P268" i="2"/>
  <c r="BI267" i="2"/>
  <c r="BH267" i="2"/>
  <c r="BG267" i="2"/>
  <c r="BF267" i="2"/>
  <c r="T267" i="2"/>
  <c r="R267" i="2"/>
  <c r="P267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62" i="2"/>
  <c r="BH262" i="2"/>
  <c r="BG262" i="2"/>
  <c r="BF262" i="2"/>
  <c r="T262" i="2"/>
  <c r="R262" i="2"/>
  <c r="P262" i="2"/>
  <c r="BI260" i="2"/>
  <c r="BH260" i="2"/>
  <c r="BG260" i="2"/>
  <c r="BF260" i="2"/>
  <c r="T260" i="2"/>
  <c r="R260" i="2"/>
  <c r="P260" i="2"/>
  <c r="BI259" i="2"/>
  <c r="BH259" i="2"/>
  <c r="BG259" i="2"/>
  <c r="BF259" i="2"/>
  <c r="T259" i="2"/>
  <c r="R259" i="2"/>
  <c r="P259" i="2"/>
  <c r="BI258" i="2"/>
  <c r="BH258" i="2"/>
  <c r="BG258" i="2"/>
  <c r="BF258" i="2"/>
  <c r="T258" i="2"/>
  <c r="R258" i="2"/>
  <c r="P258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T172" i="2"/>
  <c r="R173" i="2"/>
  <c r="R172" i="2" s="1"/>
  <c r="P173" i="2"/>
  <c r="P172" i="2" s="1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F130" i="2"/>
  <c r="E128" i="2"/>
  <c r="F89" i="2"/>
  <c r="E87" i="2"/>
  <c r="J24" i="2"/>
  <c r="E24" i="2"/>
  <c r="J133" i="2" s="1"/>
  <c r="J23" i="2"/>
  <c r="J21" i="2"/>
  <c r="E21" i="2"/>
  <c r="J132" i="2" s="1"/>
  <c r="J20" i="2"/>
  <c r="J18" i="2"/>
  <c r="E18" i="2"/>
  <c r="F133" i="2"/>
  <c r="J17" i="2"/>
  <c r="J15" i="2"/>
  <c r="E15" i="2"/>
  <c r="F91" i="2" s="1"/>
  <c r="J14" i="2"/>
  <c r="J12" i="2"/>
  <c r="J130" i="2"/>
  <c r="E7" i="2"/>
  <c r="E126" i="2" s="1"/>
  <c r="L90" i="1"/>
  <c r="AM90" i="1"/>
  <c r="AM89" i="1"/>
  <c r="L89" i="1"/>
  <c r="AM87" i="1"/>
  <c r="L87" i="1"/>
  <c r="L85" i="1"/>
  <c r="L84" i="1"/>
  <c r="J259" i="2"/>
  <c r="J142" i="2"/>
  <c r="BK244" i="2"/>
  <c r="J203" i="2"/>
  <c r="J188" i="2"/>
  <c r="BK167" i="2"/>
  <c r="BK202" i="2"/>
  <c r="J154" i="2"/>
  <c r="BK232" i="2"/>
  <c r="J201" i="2"/>
  <c r="BK163" i="2"/>
  <c r="BK138" i="2"/>
  <c r="J250" i="2"/>
  <c r="BK223" i="2"/>
  <c r="BK216" i="2"/>
  <c r="BK197" i="2"/>
  <c r="BK182" i="2"/>
  <c r="J156" i="2"/>
  <c r="J238" i="2"/>
  <c r="BK212" i="2"/>
  <c r="BK181" i="2"/>
  <c r="J160" i="2"/>
  <c r="BK149" i="2"/>
  <c r="J223" i="2"/>
  <c r="J176" i="2"/>
  <c r="J141" i="2"/>
  <c r="J265" i="2"/>
  <c r="BK262" i="2"/>
  <c r="J189" i="2"/>
  <c r="BK164" i="2"/>
  <c r="J215" i="2"/>
  <c r="BK189" i="2"/>
  <c r="BK171" i="2"/>
  <c r="J129" i="3"/>
  <c r="J121" i="3"/>
  <c r="J127" i="3"/>
  <c r="J128" i="4"/>
  <c r="BK133" i="4"/>
  <c r="BK126" i="4"/>
  <c r="BK132" i="4"/>
  <c r="J131" i="4"/>
  <c r="J127" i="4"/>
  <c r="BK122" i="4"/>
  <c r="J157" i="6"/>
  <c r="BK126" i="6"/>
  <c r="BK157" i="6"/>
  <c r="J129" i="6"/>
  <c r="J159" i="6"/>
  <c r="BK125" i="6"/>
  <c r="J151" i="6"/>
  <c r="J156" i="6"/>
  <c r="BK138" i="6"/>
  <c r="BK133" i="6"/>
  <c r="BK142" i="6"/>
  <c r="J148" i="6"/>
  <c r="BK135" i="6"/>
  <c r="BK134" i="6"/>
  <c r="J126" i="6"/>
  <c r="J203" i="7"/>
  <c r="BK177" i="7"/>
  <c r="BK125" i="7"/>
  <c r="BK199" i="7"/>
  <c r="BK174" i="7"/>
  <c r="BK149" i="7"/>
  <c r="BK124" i="7"/>
  <c r="BK204" i="7"/>
  <c r="J178" i="7"/>
  <c r="BK164" i="7"/>
  <c r="J161" i="7"/>
  <c r="BK142" i="7"/>
  <c r="BK136" i="7"/>
  <c r="BK228" i="7"/>
  <c r="BK178" i="7"/>
  <c r="J156" i="7"/>
  <c r="J145" i="7"/>
  <c r="J187" i="7"/>
  <c r="BK140" i="7"/>
  <c r="BK132" i="7"/>
  <c r="BK224" i="7"/>
  <c r="J158" i="7"/>
  <c r="BK185" i="7"/>
  <c r="BK128" i="7"/>
  <c r="BK219" i="7"/>
  <c r="J170" i="7"/>
  <c r="BK226" i="7"/>
  <c r="BK217" i="7"/>
  <c r="J184" i="7"/>
  <c r="BK184" i="7"/>
  <c r="BK147" i="7"/>
  <c r="J124" i="7"/>
  <c r="J164" i="7"/>
  <c r="BK194" i="7"/>
  <c r="BK168" i="7"/>
  <c r="BK191" i="7"/>
  <c r="BK197" i="7"/>
  <c r="J142" i="7"/>
  <c r="BK183" i="7"/>
  <c r="BK210" i="7"/>
  <c r="J198" i="7"/>
  <c r="BK136" i="8"/>
  <c r="J183" i="8"/>
  <c r="BK170" i="8"/>
  <c r="BK125" i="8"/>
  <c r="BK176" i="8"/>
  <c r="BK147" i="8"/>
  <c r="BK137" i="8"/>
  <c r="BK144" i="8"/>
  <c r="J172" i="8"/>
  <c r="J146" i="8"/>
  <c r="J124" i="8"/>
  <c r="J133" i="8"/>
  <c r="BK180" i="8"/>
  <c r="BK141" i="8"/>
  <c r="BK128" i="8"/>
  <c r="BK149" i="8"/>
  <c r="J158" i="8"/>
  <c r="BK130" i="8"/>
  <c r="BK179" i="8"/>
  <c r="BK160" i="8"/>
  <c r="BK127" i="8"/>
  <c r="J129" i="8"/>
  <c r="J153" i="8"/>
  <c r="BK165" i="8"/>
  <c r="J139" i="8"/>
  <c r="J164" i="8"/>
  <c r="J137" i="8"/>
  <c r="BK174" i="8"/>
  <c r="J164" i="2"/>
  <c r="BK242" i="2"/>
  <c r="BK184" i="2"/>
  <c r="J162" i="2"/>
  <c r="BK193" i="2"/>
  <c r="J153" i="2"/>
  <c r="J145" i="2"/>
  <c r="J222" i="2"/>
  <c r="J166" i="2"/>
  <c r="J267" i="2"/>
  <c r="BK221" i="2"/>
  <c r="J175" i="2"/>
  <c r="BK224" i="2"/>
  <c r="J184" i="2"/>
  <c r="J147" i="2"/>
  <c r="BK124" i="3"/>
  <c r="BK130" i="3"/>
  <c r="J126" i="3"/>
  <c r="BK127" i="3"/>
  <c r="BK119" i="3"/>
  <c r="J133" i="4"/>
  <c r="BK124" i="4"/>
  <c r="J135" i="4"/>
  <c r="J130" i="4"/>
  <c r="J132" i="4"/>
  <c r="J126" i="4"/>
  <c r="BK129" i="4"/>
  <c r="BK151" i="6"/>
  <c r="J139" i="6"/>
  <c r="J152" i="7"/>
  <c r="J128" i="7"/>
  <c r="J211" i="7"/>
  <c r="BK192" i="7"/>
  <c r="BK175" i="7"/>
  <c r="J162" i="7"/>
  <c r="BK146" i="7"/>
  <c r="BK129" i="7"/>
  <c r="J179" i="7"/>
  <c r="BK155" i="7"/>
  <c r="J127" i="7"/>
  <c r="J174" i="7"/>
  <c r="J139" i="7"/>
  <c r="J131" i="7"/>
  <c r="BK218" i="7"/>
  <c r="BK201" i="7"/>
  <c r="BK169" i="7"/>
  <c r="J220" i="7"/>
  <c r="BK171" i="7"/>
  <c r="BK123" i="8"/>
  <c r="J132" i="8"/>
  <c r="BK172" i="8"/>
  <c r="J138" i="8"/>
  <c r="J156" i="8"/>
  <c r="J182" i="8"/>
  <c r="J150" i="8"/>
  <c r="BK185" i="8"/>
  <c r="J157" i="8"/>
  <c r="J170" i="8"/>
  <c r="J174" i="8"/>
  <c r="BK146" i="8"/>
  <c r="BK184" i="8"/>
  <c r="J140" i="8"/>
  <c r="BK161" i="8"/>
  <c r="J121" i="8"/>
  <c r="BK206" i="2"/>
  <c r="J148" i="2"/>
  <c r="J232" i="2"/>
  <c r="J167" i="2"/>
  <c r="BK144" i="2"/>
  <c r="BK253" i="2"/>
  <c r="BK247" i="2"/>
  <c r="J218" i="2"/>
  <c r="BK213" i="2"/>
  <c r="BK196" i="2"/>
  <c r="BK175" i="2"/>
  <c r="BK238" i="2"/>
  <c r="J235" i="2"/>
  <c r="J195" i="2"/>
  <c r="J157" i="2"/>
  <c r="BK157" i="2"/>
  <c r="J228" i="2"/>
  <c r="BK188" i="2"/>
  <c r="J151" i="2"/>
  <c r="BK265" i="2"/>
  <c r="J260" i="2"/>
  <c r="J186" i="2"/>
  <c r="J169" i="2"/>
  <c r="BK218" i="2"/>
  <c r="J212" i="2"/>
  <c r="BK169" i="2"/>
  <c r="BK128" i="3"/>
  <c r="BK129" i="3"/>
  <c r="J123" i="3"/>
  <c r="BK123" i="3"/>
  <c r="J130" i="3"/>
  <c r="BK125" i="4"/>
  <c r="J136" i="4"/>
  <c r="BK131" i="4"/>
  <c r="J123" i="4"/>
  <c r="J124" i="4"/>
  <c r="BK154" i="6"/>
  <c r="J132" i="6"/>
  <c r="BK143" i="6"/>
  <c r="J121" i="6"/>
  <c r="BK161" i="6"/>
  <c r="BK150" i="6"/>
  <c r="BK158" i="6"/>
  <c r="BK155" i="6"/>
  <c r="BK149" i="6"/>
  <c r="BK147" i="6"/>
  <c r="J147" i="6"/>
  <c r="J128" i="6"/>
  <c r="J138" i="6"/>
  <c r="BK137" i="6"/>
  <c r="J228" i="7"/>
  <c r="BK159" i="7"/>
  <c r="BK232" i="7"/>
  <c r="J206" i="7"/>
  <c r="J165" i="7"/>
  <c r="J205" i="7"/>
  <c r="J182" i="7"/>
  <c r="J163" i="7"/>
  <c r="BK148" i="7"/>
  <c r="J134" i="7"/>
  <c r="J225" i="7"/>
  <c r="BK152" i="7"/>
  <c r="BK209" i="7"/>
  <c r="BK157" i="7"/>
  <c r="J126" i="7"/>
  <c r="J200" i="7"/>
  <c r="J148" i="7"/>
  <c r="BK151" i="7"/>
  <c r="J177" i="8"/>
  <c r="BK182" i="8"/>
  <c r="BK167" i="8"/>
  <c r="BK124" i="8"/>
  <c r="J173" i="8"/>
  <c r="J148" i="8"/>
  <c r="J125" i="8"/>
  <c r="J176" i="8"/>
  <c r="J163" i="8"/>
  <c r="J147" i="8"/>
  <c r="BK139" i="8"/>
  <c r="BK138" i="8"/>
  <c r="BK135" i="8"/>
  <c r="BK162" i="8"/>
  <c r="BK140" i="8"/>
  <c r="BK186" i="8"/>
  <c r="J166" i="8"/>
  <c r="BK157" i="8"/>
  <c r="BK121" i="8"/>
  <c r="BK175" i="8"/>
  <c r="J154" i="8"/>
  <c r="BK142" i="8"/>
  <c r="BK168" i="8"/>
  <c r="BK126" i="8"/>
  <c r="BK150" i="8"/>
  <c r="J180" i="8"/>
  <c r="BK140" i="2"/>
  <c r="BK210" i="2"/>
  <c r="BK195" i="2"/>
  <c r="J173" i="2"/>
  <c r="J224" i="2"/>
  <c r="J181" i="2"/>
  <c r="BK233" i="2"/>
  <c r="BK230" i="2"/>
  <c r="BK200" i="2"/>
  <c r="BK151" i="2"/>
  <c r="BK259" i="2"/>
  <c r="J227" i="2"/>
  <c r="J221" i="2"/>
  <c r="J231" i="2"/>
  <c r="BK198" i="2"/>
  <c r="J163" i="2"/>
  <c r="BK240" i="2"/>
  <c r="BK211" i="2"/>
  <c r="BK177" i="2"/>
  <c r="J155" i="2"/>
  <c r="J152" i="2"/>
  <c r="BK260" i="2"/>
  <c r="BK257" i="2"/>
  <c r="BK256" i="2"/>
  <c r="BK252" i="2"/>
  <c r="J229" i="2"/>
  <c r="J214" i="2"/>
  <c r="BK187" i="2"/>
  <c r="BK159" i="2"/>
  <c r="J159" i="2"/>
  <c r="BK245" i="2"/>
  <c r="J240" i="2"/>
  <c r="J199" i="2"/>
  <c r="BK179" i="2"/>
  <c r="BK142" i="2"/>
  <c r="J187" i="2"/>
  <c r="J236" i="2"/>
  <c r="J233" i="2"/>
  <c r="BK225" i="2"/>
  <c r="J192" i="2"/>
  <c r="J263" i="2"/>
  <c r="J252" i="2"/>
  <c r="J226" i="2"/>
  <c r="J207" i="2"/>
  <c r="J211" i="2"/>
  <c r="BK185" i="2"/>
  <c r="BK141" i="2"/>
  <c r="J237" i="2"/>
  <c r="J206" i="2"/>
  <c r="BK156" i="2"/>
  <c r="BK246" i="2"/>
  <c r="BK207" i="2"/>
  <c r="J170" i="2"/>
  <c r="J138" i="2"/>
  <c r="BK263" i="2"/>
  <c r="BK154" i="2"/>
  <c r="J140" i="2"/>
  <c r="BK258" i="2"/>
  <c r="J257" i="2"/>
  <c r="J254" i="2"/>
  <c r="BK249" i="2"/>
  <c r="BK226" i="2"/>
  <c r="J219" i="2"/>
  <c r="J197" i="2"/>
  <c r="J179" i="2"/>
  <c r="BK145" i="2"/>
  <c r="BK122" i="3"/>
  <c r="J128" i="3"/>
  <c r="J119" i="3"/>
  <c r="BK120" i="3"/>
  <c r="J122" i="3"/>
  <c r="BK127" i="4"/>
  <c r="BK138" i="4"/>
  <c r="BK123" i="4"/>
  <c r="J134" i="4"/>
  <c r="BK128" i="4"/>
  <c r="BK130" i="4"/>
  <c r="BK153" i="6"/>
  <c r="J137" i="6"/>
  <c r="J158" i="6"/>
  <c r="J146" i="6"/>
  <c r="BK146" i="6"/>
  <c r="J149" i="6"/>
  <c r="J124" i="6"/>
  <c r="J127" i="6"/>
  <c r="J130" i="6"/>
  <c r="J131" i="6"/>
  <c r="BK121" i="6"/>
  <c r="BK124" i="6"/>
  <c r="BK186" i="7"/>
  <c r="J136" i="7"/>
  <c r="BK207" i="7"/>
  <c r="BK193" i="7"/>
  <c r="BK130" i="7"/>
  <c r="BK213" i="7"/>
  <c r="BK216" i="7"/>
  <c r="J173" i="7"/>
  <c r="J157" i="7"/>
  <c r="J155" i="7"/>
  <c r="BK137" i="7"/>
  <c r="BK229" i="7"/>
  <c r="J192" i="7"/>
  <c r="BK176" i="7"/>
  <c r="J146" i="7"/>
  <c r="BK162" i="7"/>
  <c r="J141" i="7"/>
  <c r="J129" i="7"/>
  <c r="J160" i="7"/>
  <c r="BK134" i="7"/>
  <c r="BK187" i="7"/>
  <c r="BK150" i="7"/>
  <c r="BK205" i="7"/>
  <c r="J166" i="7"/>
  <c r="BK221" i="7"/>
  <c r="J207" i="7"/>
  <c r="J232" i="7"/>
  <c r="BK231" i="7"/>
  <c r="BK173" i="7"/>
  <c r="J231" i="7"/>
  <c r="BK200" i="7"/>
  <c r="BK212" i="7"/>
  <c r="J197" i="7"/>
  <c r="J191" i="7"/>
  <c r="J226" i="7"/>
  <c r="BK170" i="7"/>
  <c r="BK139" i="7"/>
  <c r="J176" i="7"/>
  <c r="BK208" i="7"/>
  <c r="J159" i="7"/>
  <c r="BK133" i="7"/>
  <c r="J159" i="8"/>
  <c r="BK181" i="8"/>
  <c r="BK148" i="8"/>
  <c r="BK183" i="8"/>
  <c r="BK164" i="8"/>
  <c r="J144" i="8"/>
  <c r="J120" i="8"/>
  <c r="BK173" i="8"/>
  <c r="BK153" i="8"/>
  <c r="BK145" i="8"/>
  <c r="J135" i="8"/>
  <c r="J178" i="8"/>
  <c r="BK155" i="8"/>
  <c r="BK163" i="8"/>
  <c r="J155" i="8"/>
  <c r="J167" i="8"/>
  <c r="J152" i="8"/>
  <c r="J123" i="8"/>
  <c r="J171" i="8"/>
  <c r="J165" i="8"/>
  <c r="BK134" i="8"/>
  <c r="J169" i="8"/>
  <c r="J161" i="8"/>
  <c r="J128" i="8"/>
  <c r="J122" i="8"/>
  <c r="BK158" i="8"/>
  <c r="J136" i="8"/>
  <c r="BK143" i="8"/>
  <c r="J258" i="2"/>
  <c r="J139" i="2"/>
  <c r="J242" i="2"/>
  <c r="BK201" i="2"/>
  <c r="J185" i="2"/>
  <c r="J177" i="2"/>
  <c r="BK153" i="2"/>
  <c r="J200" i="2"/>
  <c r="BK183" i="2"/>
  <c r="J234" i="2"/>
  <c r="BK231" i="2"/>
  <c r="BK219" i="2"/>
  <c r="BK155" i="2"/>
  <c r="J262" i="2"/>
  <c r="J248" i="2"/>
  <c r="J213" i="2"/>
  <c r="BK203" i="2"/>
  <c r="J180" i="2"/>
  <c r="BK241" i="2"/>
  <c r="BK236" i="2"/>
  <c r="BK208" i="2"/>
  <c r="J171" i="2"/>
  <c r="BK267" i="2"/>
  <c r="BK254" i="2"/>
  <c r="BK250" i="2"/>
  <c r="J247" i="2"/>
  <c r="J216" i="2"/>
  <c r="J196" i="2"/>
  <c r="BK173" i="2"/>
  <c r="BK146" i="2"/>
  <c r="J125" i="3"/>
  <c r="BK121" i="3"/>
  <c r="J124" i="3"/>
  <c r="BK126" i="3"/>
  <c r="J120" i="3"/>
  <c r="BK135" i="4"/>
  <c r="BK134" i="4"/>
  <c r="BK136" i="4"/>
  <c r="J138" i="4"/>
  <c r="J129" i="4"/>
  <c r="J125" i="4"/>
  <c r="J122" i="4"/>
  <c r="J144" i="6"/>
  <c r="J160" i="6"/>
  <c r="J143" i="6"/>
  <c r="BK128" i="6"/>
  <c r="J153" i="6"/>
  <c r="BK140" i="6"/>
  <c r="BK141" i="6"/>
  <c r="BK122" i="6"/>
  <c r="BK129" i="6"/>
  <c r="BK188" i="7"/>
  <c r="BK160" i="7"/>
  <c r="J221" i="7"/>
  <c r="J195" i="7"/>
  <c r="J147" i="7"/>
  <c r="J212" i="7"/>
  <c r="BK203" i="7"/>
  <c r="J177" i="7"/>
  <c r="BK158" i="7"/>
  <c r="J140" i="7"/>
  <c r="J130" i="7"/>
  <c r="J219" i="7"/>
  <c r="J153" i="7"/>
  <c r="J133" i="7"/>
  <c r="J167" i="7"/>
  <c r="BK138" i="7"/>
  <c r="J229" i="7"/>
  <c r="J223" i="7"/>
  <c r="J183" i="7"/>
  <c r="J222" i="7"/>
  <c r="J204" i="7"/>
  <c r="BK163" i="7"/>
  <c r="BK222" i="7"/>
  <c r="BK190" i="7"/>
  <c r="BK179" i="7"/>
  <c r="J186" i="7"/>
  <c r="J150" i="7"/>
  <c r="J210" i="7"/>
  <c r="BK166" i="7"/>
  <c r="BK220" i="7"/>
  <c r="BK195" i="7"/>
  <c r="J169" i="7"/>
  <c r="J201" i="7"/>
  <c r="J216" i="7"/>
  <c r="J193" i="7"/>
  <c r="J194" i="7"/>
  <c r="J132" i="7"/>
  <c r="BK165" i="7"/>
  <c r="BK161" i="7"/>
  <c r="J184" i="8"/>
  <c r="J186" i="8"/>
  <c r="BK171" i="8"/>
  <c r="J126" i="8"/>
  <c r="J181" i="8"/>
  <c r="J149" i="8"/>
  <c r="BK129" i="8"/>
  <c r="J185" i="8"/>
  <c r="BK159" i="8"/>
  <c r="J141" i="8"/>
  <c r="BK154" i="8"/>
  <c r="J145" i="8"/>
  <c r="J134" i="8"/>
  <c r="J151" i="8"/>
  <c r="BK166" i="2"/>
  <c r="BK139" i="2"/>
  <c r="J210" i="2"/>
  <c r="BK180" i="2"/>
  <c r="BK147" i="2"/>
  <c r="J253" i="2"/>
  <c r="J230" i="2"/>
  <c r="J225" i="2"/>
  <c r="BK204" i="2"/>
  <c r="BK170" i="2"/>
  <c r="BK139" i="6"/>
  <c r="J134" i="6"/>
  <c r="J140" i="6"/>
  <c r="J145" i="6"/>
  <c r="J154" i="6"/>
  <c r="J150" i="6"/>
  <c r="J122" i="6"/>
  <c r="BK156" i="7"/>
  <c r="J125" i="7"/>
  <c r="J190" i="7"/>
  <c r="J171" i="7"/>
  <c r="J208" i="7"/>
  <c r="BK153" i="7"/>
  <c r="BK135" i="7"/>
  <c r="J227" i="7"/>
  <c r="BK127" i="7"/>
  <c r="J199" i="7"/>
  <c r="BK225" i="7"/>
  <c r="BK182" i="7"/>
  <c r="BK131" i="7"/>
  <c r="J218" i="7"/>
  <c r="J189" i="7"/>
  <c r="J202" i="7"/>
  <c r="J151" i="7"/>
  <c r="J135" i="7"/>
  <c r="BK198" i="7"/>
  <c r="BK223" i="7"/>
  <c r="J209" i="7"/>
  <c r="BK181" i="7"/>
  <c r="J214" i="7"/>
  <c r="J213" i="7"/>
  <c r="BK145" i="7"/>
  <c r="BK172" i="7"/>
  <c r="J217" i="7"/>
  <c r="J168" i="7"/>
  <c r="J143" i="7"/>
  <c r="J160" i="8"/>
  <c r="J127" i="8"/>
  <c r="BK177" i="8"/>
  <c r="BK133" i="8"/>
  <c r="BK132" i="8"/>
  <c r="J168" i="8"/>
  <c r="J130" i="8"/>
  <c r="BK152" i="8"/>
  <c r="BK166" i="8"/>
  <c r="BK156" i="8"/>
  <c r="J179" i="8"/>
  <c r="BK131" i="8"/>
  <c r="J146" i="2"/>
  <c r="J244" i="2"/>
  <c r="J202" i="2"/>
  <c r="J183" i="2"/>
  <c r="BK160" i="2"/>
  <c r="BK191" i="2"/>
  <c r="BK234" i="2"/>
  <c r="BK229" i="2"/>
  <c r="BK199" i="2"/>
  <c r="J149" i="2"/>
  <c r="J249" i="2"/>
  <c r="J246" i="2"/>
  <c r="BK228" i="2"/>
  <c r="J193" i="2"/>
  <c r="BK152" i="2"/>
  <c r="BK214" i="2"/>
  <c r="BK162" i="2"/>
  <c r="J245" i="2"/>
  <c r="BK186" i="2"/>
  <c r="J144" i="2"/>
  <c r="J264" i="2"/>
  <c r="J208" i="2"/>
  <c r="BK176" i="2"/>
  <c r="BK222" i="2"/>
  <c r="J191" i="2"/>
  <c r="BK156" i="6"/>
  <c r="J123" i="6"/>
  <c r="BK131" i="6"/>
  <c r="BK148" i="6"/>
  <c r="J161" i="6"/>
  <c r="J141" i="6"/>
  <c r="BK127" i="6"/>
  <c r="J155" i="6"/>
  <c r="BK145" i="6"/>
  <c r="BK132" i="6"/>
  <c r="J135" i="6"/>
  <c r="J133" i="6"/>
  <c r="BK227" i="7"/>
  <c r="J137" i="7"/>
  <c r="J230" i="7"/>
  <c r="J181" i="7"/>
  <c r="BK143" i="7"/>
  <c r="BK206" i="7"/>
  <c r="J188" i="7"/>
  <c r="J172" i="7"/>
  <c r="J185" i="7"/>
  <c r="BK230" i="7"/>
  <c r="J138" i="7"/>
  <c r="BK202" i="7"/>
  <c r="J224" i="7"/>
  <c r="BK211" i="7"/>
  <c r="BK167" i="7"/>
  <c r="BK214" i="7"/>
  <c r="BK189" i="7"/>
  <c r="J149" i="7"/>
  <c r="J196" i="7"/>
  <c r="BK196" i="7"/>
  <c r="BK178" i="8"/>
  <c r="J175" i="8"/>
  <c r="BK151" i="8"/>
  <c r="BK122" i="8"/>
  <c r="BK169" i="8"/>
  <c r="J143" i="8"/>
  <c r="J131" i="8"/>
  <c r="J162" i="8"/>
  <c r="J142" i="8"/>
  <c r="BK120" i="8"/>
  <c r="J268" i="2"/>
  <c r="J241" i="2"/>
  <c r="J182" i="2"/>
  <c r="J204" i="2"/>
  <c r="BK235" i="2"/>
  <c r="J198" i="2"/>
  <c r="BK264" i="2"/>
  <c r="BK215" i="2"/>
  <c r="BK192" i="2"/>
  <c r="BK237" i="2"/>
  <c r="BK268" i="2"/>
  <c r="BK227" i="2"/>
  <c r="AS94" i="1"/>
  <c r="BK148" i="2"/>
  <c r="J256" i="2"/>
  <c r="BK248" i="2"/>
  <c r="BK125" i="3"/>
  <c r="BK130" i="6"/>
  <c r="J142" i="6"/>
  <c r="BK160" i="6"/>
  <c r="BK159" i="6"/>
  <c r="BK123" i="6"/>
  <c r="BK144" i="6"/>
  <c r="J125" i="6"/>
  <c r="BK141" i="7"/>
  <c r="J175" i="7"/>
  <c r="BK126" i="7"/>
  <c r="F35" i="2" l="1"/>
  <c r="F36" i="2"/>
  <c r="BC95" i="1" s="1"/>
  <c r="F37" i="2"/>
  <c r="BD95" i="1" s="1"/>
  <c r="J34" i="2"/>
  <c r="AW95" i="1" s="1"/>
  <c r="F34" i="2"/>
  <c r="BA95" i="1" s="1"/>
  <c r="T150" i="2"/>
  <c r="R165" i="2"/>
  <c r="R194" i="2"/>
  <c r="P239" i="2"/>
  <c r="BK255" i="2"/>
  <c r="J255" i="2"/>
  <c r="J114" i="2" s="1"/>
  <c r="P266" i="2"/>
  <c r="R118" i="3"/>
  <c r="R117" i="3"/>
  <c r="T137" i="2"/>
  <c r="BK158" i="2"/>
  <c r="J158" i="2" s="1"/>
  <c r="J100" i="2" s="1"/>
  <c r="BK165" i="2"/>
  <c r="J165" i="2" s="1"/>
  <c r="J102" i="2" s="1"/>
  <c r="R178" i="2"/>
  <c r="R209" i="2"/>
  <c r="R243" i="2"/>
  <c r="P261" i="2"/>
  <c r="BK144" i="7"/>
  <c r="J144" i="7" s="1"/>
  <c r="J98" i="7" s="1"/>
  <c r="R215" i="7"/>
  <c r="T144" i="7"/>
  <c r="P143" i="2"/>
  <c r="T161" i="2"/>
  <c r="T168" i="2"/>
  <c r="T178" i="2"/>
  <c r="P209" i="2"/>
  <c r="T239" i="2"/>
  <c r="P251" i="2"/>
  <c r="T255" i="2"/>
  <c r="R266" i="2"/>
  <c r="BK123" i="7"/>
  <c r="P180" i="7"/>
  <c r="R137" i="2"/>
  <c r="R150" i="2"/>
  <c r="P161" i="2"/>
  <c r="P165" i="2"/>
  <c r="BK178" i="2"/>
  <c r="J178" i="2" s="1"/>
  <c r="J106" i="2" s="1"/>
  <c r="BK194" i="2"/>
  <c r="J194" i="2" s="1"/>
  <c r="J108" i="2" s="1"/>
  <c r="BK205" i="2"/>
  <c r="J205" i="2"/>
  <c r="J109" i="2" s="1"/>
  <c r="T205" i="2"/>
  <c r="BK243" i="2"/>
  <c r="J243" i="2"/>
  <c r="J112" i="2" s="1"/>
  <c r="T251" i="2"/>
  <c r="BK266" i="2"/>
  <c r="J266" i="2" s="1"/>
  <c r="J116" i="2" s="1"/>
  <c r="BK120" i="6"/>
  <c r="J120" i="6" s="1"/>
  <c r="J98" i="6" s="1"/>
  <c r="P137" i="2"/>
  <c r="BK150" i="2"/>
  <c r="J150" i="2" s="1"/>
  <c r="J99" i="2" s="1"/>
  <c r="P158" i="2"/>
  <c r="P168" i="2"/>
  <c r="R174" i="2"/>
  <c r="R190" i="2"/>
  <c r="T194" i="2"/>
  <c r="R205" i="2"/>
  <c r="BK239" i="2"/>
  <c r="J239" i="2" s="1"/>
  <c r="J111" i="2" s="1"/>
  <c r="P243" i="2"/>
  <c r="R251" i="2"/>
  <c r="BK261" i="2"/>
  <c r="J261" i="2" s="1"/>
  <c r="J115" i="2" s="1"/>
  <c r="T261" i="2"/>
  <c r="P118" i="3"/>
  <c r="P117" i="3" s="1"/>
  <c r="AU96" i="1" s="1"/>
  <c r="P121" i="4"/>
  <c r="P120" i="4"/>
  <c r="P119" i="4"/>
  <c r="AU97" i="1"/>
  <c r="T180" i="7"/>
  <c r="R120" i="6"/>
  <c r="R119" i="6" s="1"/>
  <c r="R118" i="6" s="1"/>
  <c r="BK143" i="2"/>
  <c r="J143" i="2" s="1"/>
  <c r="J98" i="2" s="1"/>
  <c r="R158" i="2"/>
  <c r="BK168" i="2"/>
  <c r="J168" i="2"/>
  <c r="J103" i="2"/>
  <c r="P174" i="2"/>
  <c r="P194" i="2"/>
  <c r="T118" i="3"/>
  <c r="T117" i="3" s="1"/>
  <c r="BK121" i="4"/>
  <c r="J121" i="4" s="1"/>
  <c r="J98" i="4" s="1"/>
  <c r="R143" i="2"/>
  <c r="BK161" i="2"/>
  <c r="J161" i="2" s="1"/>
  <c r="J101" i="2" s="1"/>
  <c r="P178" i="2"/>
  <c r="T209" i="2"/>
  <c r="T243" i="2"/>
  <c r="R255" i="2"/>
  <c r="T266" i="2"/>
  <c r="BK215" i="7"/>
  <c r="J215" i="7" s="1"/>
  <c r="J101" i="7" s="1"/>
  <c r="BK137" i="2"/>
  <c r="J137" i="2" s="1"/>
  <c r="J97" i="2" s="1"/>
  <c r="P150" i="2"/>
  <c r="R161" i="2"/>
  <c r="R168" i="2"/>
  <c r="BK174" i="2"/>
  <c r="J174" i="2" s="1"/>
  <c r="J105" i="2" s="1"/>
  <c r="BK190" i="2"/>
  <c r="J190" i="2" s="1"/>
  <c r="J107" i="2" s="1"/>
  <c r="T190" i="2"/>
  <c r="P205" i="2"/>
  <c r="BK118" i="3"/>
  <c r="BK117" i="3" s="1"/>
  <c r="J117" i="3" s="1"/>
  <c r="R121" i="4"/>
  <c r="R120" i="4"/>
  <c r="R119" i="4" s="1"/>
  <c r="P154" i="7"/>
  <c r="T143" i="2"/>
  <c r="T158" i="2"/>
  <c r="T165" i="2"/>
  <c r="T174" i="2"/>
  <c r="P190" i="2"/>
  <c r="BK209" i="2"/>
  <c r="J209" i="2" s="1"/>
  <c r="J110" i="2" s="1"/>
  <c r="R239" i="2"/>
  <c r="BK251" i="2"/>
  <c r="J251" i="2"/>
  <c r="J113" i="2" s="1"/>
  <c r="P255" i="2"/>
  <c r="R261" i="2"/>
  <c r="T121" i="4"/>
  <c r="T120" i="4"/>
  <c r="T119" i="4" s="1"/>
  <c r="P123" i="7"/>
  <c r="T154" i="7"/>
  <c r="P120" i="6"/>
  <c r="P119" i="6" s="1"/>
  <c r="P118" i="6" s="1"/>
  <c r="AU99" i="1" s="1"/>
  <c r="BK180" i="7"/>
  <c r="J180" i="7" s="1"/>
  <c r="J100" i="7" s="1"/>
  <c r="R180" i="7"/>
  <c r="R144" i="7"/>
  <c r="T215" i="7"/>
  <c r="T120" i="6"/>
  <c r="T119" i="6"/>
  <c r="T118" i="6"/>
  <c r="R123" i="7"/>
  <c r="BK154" i="7"/>
  <c r="J154" i="7" s="1"/>
  <c r="J99" i="7" s="1"/>
  <c r="P119" i="8"/>
  <c r="P118" i="8" s="1"/>
  <c r="AU101" i="1" s="1"/>
  <c r="P144" i="7"/>
  <c r="P215" i="7"/>
  <c r="R119" i="8"/>
  <c r="R118" i="8"/>
  <c r="T123" i="7"/>
  <c r="T122" i="7"/>
  <c r="R154" i="7"/>
  <c r="BK119" i="8"/>
  <c r="J119" i="8" s="1"/>
  <c r="J97" i="8" s="1"/>
  <c r="T119" i="8"/>
  <c r="T118" i="8"/>
  <c r="BK137" i="4"/>
  <c r="J137" i="4" s="1"/>
  <c r="J99" i="4" s="1"/>
  <c r="BK172" i="2"/>
  <c r="J172" i="2" s="1"/>
  <c r="J104" i="2" s="1"/>
  <c r="BE133" i="8"/>
  <c r="E108" i="8"/>
  <c r="BE138" i="8"/>
  <c r="BE168" i="8"/>
  <c r="BE183" i="8"/>
  <c r="J89" i="8"/>
  <c r="BE156" i="8"/>
  <c r="BE174" i="8"/>
  <c r="BE180" i="8"/>
  <c r="BE182" i="8"/>
  <c r="BE157" i="8"/>
  <c r="BE162" i="8"/>
  <c r="BE129" i="8"/>
  <c r="BE130" i="8"/>
  <c r="BE139" i="8"/>
  <c r="BE143" i="8"/>
  <c r="BE144" i="8"/>
  <c r="BE179" i="8"/>
  <c r="BE164" i="8"/>
  <c r="BE175" i="8"/>
  <c r="BE145" i="8"/>
  <c r="BE148" i="8"/>
  <c r="BE137" i="8"/>
  <c r="BE160" i="8"/>
  <c r="BE167" i="8"/>
  <c r="J114" i="8"/>
  <c r="BE124" i="8"/>
  <c r="BE128" i="8"/>
  <c r="BE136" i="8"/>
  <c r="BE141" i="8"/>
  <c r="BE142" i="8"/>
  <c r="BE150" i="8"/>
  <c r="BE155" i="8"/>
  <c r="F115" i="8"/>
  <c r="BE125" i="8"/>
  <c r="BE163" i="8"/>
  <c r="BE172" i="8"/>
  <c r="BE186" i="8"/>
  <c r="BE126" i="8"/>
  <c r="BE146" i="8"/>
  <c r="BE147" i="8"/>
  <c r="BE173" i="8"/>
  <c r="F114" i="8"/>
  <c r="BE132" i="8"/>
  <c r="BE152" i="8"/>
  <c r="BE140" i="8"/>
  <c r="BE121" i="8"/>
  <c r="BE122" i="8"/>
  <c r="BE151" i="8"/>
  <c r="BE154" i="8"/>
  <c r="BE170" i="8"/>
  <c r="BE178" i="8"/>
  <c r="BE134" i="8"/>
  <c r="BE158" i="8"/>
  <c r="BE169" i="8"/>
  <c r="J123" i="7"/>
  <c r="J97" i="7"/>
  <c r="BE127" i="8"/>
  <c r="BE131" i="8"/>
  <c r="BE135" i="8"/>
  <c r="BE161" i="8"/>
  <c r="BE165" i="8"/>
  <c r="BE166" i="8"/>
  <c r="BE171" i="8"/>
  <c r="BE177" i="8"/>
  <c r="BE184" i="8"/>
  <c r="J92" i="8"/>
  <c r="BE120" i="8"/>
  <c r="BE149" i="8"/>
  <c r="BE159" i="8"/>
  <c r="BE181" i="8"/>
  <c r="BE185" i="8"/>
  <c r="BE153" i="8"/>
  <c r="BE176" i="8"/>
  <c r="BE123" i="8"/>
  <c r="E85" i="7"/>
  <c r="BE147" i="7"/>
  <c r="BE158" i="7"/>
  <c r="BE185" i="7"/>
  <c r="BE146" i="7"/>
  <c r="BE148" i="7"/>
  <c r="BE191" i="7"/>
  <c r="BE210" i="7"/>
  <c r="BE145" i="7"/>
  <c r="BE150" i="7"/>
  <c r="BE177" i="7"/>
  <c r="BE188" i="7"/>
  <c r="BE212" i="7"/>
  <c r="BE216" i="7"/>
  <c r="J89" i="7"/>
  <c r="F119" i="7"/>
  <c r="BE129" i="7"/>
  <c r="BE137" i="7"/>
  <c r="BE143" i="7"/>
  <c r="BE155" i="7"/>
  <c r="BE165" i="7"/>
  <c r="BE167" i="7"/>
  <c r="BE170" i="7"/>
  <c r="BE171" i="7"/>
  <c r="BE174" i="7"/>
  <c r="BE217" i="7"/>
  <c r="BE202" i="7"/>
  <c r="BE156" i="7"/>
  <c r="BE198" i="7"/>
  <c r="BE214" i="7"/>
  <c r="BE230" i="7"/>
  <c r="BE207" i="7"/>
  <c r="BE224" i="7"/>
  <c r="BE160" i="7"/>
  <c r="BE173" i="7"/>
  <c r="BE196" i="7"/>
  <c r="BE204" i="7"/>
  <c r="BE208" i="7"/>
  <c r="BE219" i="7"/>
  <c r="F91" i="7"/>
  <c r="BE140" i="7"/>
  <c r="BE161" i="7"/>
  <c r="BE162" i="7"/>
  <c r="BE163" i="7"/>
  <c r="BE189" i="7"/>
  <c r="BE190" i="7"/>
  <c r="BE194" i="7"/>
  <c r="BE200" i="7"/>
  <c r="BE209" i="7"/>
  <c r="BE175" i="7"/>
  <c r="BE186" i="7"/>
  <c r="BE187" i="7"/>
  <c r="BE227" i="7"/>
  <c r="BK119" i="6"/>
  <c r="BK118" i="6" s="1"/>
  <c r="J118" i="6" s="1"/>
  <c r="J30" i="6" s="1"/>
  <c r="J118" i="7"/>
  <c r="BE124" i="7"/>
  <c r="BE125" i="7"/>
  <c r="BE134" i="7"/>
  <c r="BE135" i="7"/>
  <c r="BE139" i="7"/>
  <c r="BE141" i="7"/>
  <c r="BE168" i="7"/>
  <c r="BE193" i="7"/>
  <c r="BE206" i="7"/>
  <c r="BE223" i="7"/>
  <c r="BE228" i="7"/>
  <c r="BE229" i="7"/>
  <c r="BE131" i="7"/>
  <c r="BE166" i="7"/>
  <c r="BE178" i="7"/>
  <c r="BE181" i="7"/>
  <c r="BE184" i="7"/>
  <c r="BE192" i="7"/>
  <c r="BE218" i="7"/>
  <c r="BE132" i="7"/>
  <c r="BE136" i="7"/>
  <c r="BE152" i="7"/>
  <c r="BE172" i="7"/>
  <c r="BE176" i="7"/>
  <c r="BE179" i="7"/>
  <c r="BE183" i="7"/>
  <c r="BE203" i="7"/>
  <c r="BE226" i="7"/>
  <c r="BE127" i="7"/>
  <c r="BE133" i="7"/>
  <c r="BE164" i="7"/>
  <c r="BE211" i="7"/>
  <c r="BE128" i="7"/>
  <c r="BE130" i="7"/>
  <c r="BE149" i="7"/>
  <c r="BE151" i="7"/>
  <c r="BE157" i="7"/>
  <c r="BE205" i="7"/>
  <c r="BE220" i="7"/>
  <c r="BE221" i="7"/>
  <c r="BE222" i="7"/>
  <c r="BE232" i="7"/>
  <c r="J119" i="7"/>
  <c r="BE126" i="7"/>
  <c r="BE153" i="7"/>
  <c r="BE159" i="7"/>
  <c r="BE169" i="7"/>
  <c r="BE182" i="7"/>
  <c r="BE213" i="7"/>
  <c r="BE225" i="7"/>
  <c r="BE142" i="7"/>
  <c r="BE197" i="7"/>
  <c r="BE231" i="7"/>
  <c r="BE138" i="7"/>
  <c r="BE195" i="7"/>
  <c r="BE199" i="7"/>
  <c r="BE201" i="7"/>
  <c r="J112" i="6"/>
  <c r="BE122" i="6"/>
  <c r="BE131" i="6"/>
  <c r="F114" i="6"/>
  <c r="BE123" i="6"/>
  <c r="BE133" i="6"/>
  <c r="BE127" i="6"/>
  <c r="BE148" i="6"/>
  <c r="J114" i="6"/>
  <c r="BE132" i="6"/>
  <c r="BE145" i="6"/>
  <c r="F92" i="6"/>
  <c r="BE121" i="6"/>
  <c r="BE125" i="6"/>
  <c r="BE129" i="6"/>
  <c r="BE139" i="6"/>
  <c r="BE154" i="6"/>
  <c r="BE159" i="6"/>
  <c r="BE144" i="6"/>
  <c r="BE156" i="6"/>
  <c r="BE126" i="6"/>
  <c r="BE138" i="6"/>
  <c r="BE141" i="6"/>
  <c r="BE142" i="6"/>
  <c r="BE147" i="6"/>
  <c r="BE153" i="6"/>
  <c r="E108" i="6"/>
  <c r="BE140" i="6"/>
  <c r="BE151" i="6"/>
  <c r="BE161" i="6"/>
  <c r="J115" i="6"/>
  <c r="BE130" i="6"/>
  <c r="BE146" i="6"/>
  <c r="BE149" i="6"/>
  <c r="BE143" i="6"/>
  <c r="BE150" i="6"/>
  <c r="BE160" i="6"/>
  <c r="BE155" i="6"/>
  <c r="BE158" i="6"/>
  <c r="BE124" i="6"/>
  <c r="BE128" i="6"/>
  <c r="BE134" i="6"/>
  <c r="BE135" i="6"/>
  <c r="BE137" i="6"/>
  <c r="BE157" i="6"/>
  <c r="BK120" i="4"/>
  <c r="BK119" i="4" s="1"/>
  <c r="J119" i="4" s="1"/>
  <c r="J30" i="4" s="1"/>
  <c r="J92" i="4"/>
  <c r="BE125" i="4"/>
  <c r="F91" i="4"/>
  <c r="E85" i="4"/>
  <c r="J113" i="4"/>
  <c r="BE124" i="4"/>
  <c r="BE126" i="4"/>
  <c r="F92" i="4"/>
  <c r="BE132" i="4"/>
  <c r="BE133" i="4"/>
  <c r="BE136" i="4"/>
  <c r="BE129" i="4"/>
  <c r="BE135" i="4"/>
  <c r="BE128" i="4"/>
  <c r="BE130" i="4"/>
  <c r="BE134" i="4"/>
  <c r="J115" i="4"/>
  <c r="BE122" i="4"/>
  <c r="BE123" i="4"/>
  <c r="BE127" i="4"/>
  <c r="BE131" i="4"/>
  <c r="BE138" i="4"/>
  <c r="F91" i="3"/>
  <c r="J89" i="3"/>
  <c r="BE119" i="3"/>
  <c r="J91" i="3"/>
  <c r="E85" i="3"/>
  <c r="J92" i="3"/>
  <c r="BE120" i="3"/>
  <c r="BE121" i="3"/>
  <c r="BE122" i="3"/>
  <c r="BE123" i="3"/>
  <c r="BE125" i="3"/>
  <c r="BE127" i="3"/>
  <c r="BE128" i="3"/>
  <c r="BE130" i="3"/>
  <c r="F114" i="3"/>
  <c r="BE124" i="3"/>
  <c r="BE126" i="3"/>
  <c r="BE129" i="3"/>
  <c r="E85" i="2"/>
  <c r="BE138" i="2"/>
  <c r="BE142" i="2"/>
  <c r="BE144" i="2"/>
  <c r="BE157" i="2"/>
  <c r="BE162" i="2"/>
  <c r="BE164" i="2"/>
  <c r="BE176" i="2"/>
  <c r="BE192" i="2"/>
  <c r="BE193" i="2"/>
  <c r="BE210" i="2"/>
  <c r="BE213" i="2"/>
  <c r="BE221" i="2"/>
  <c r="BE223" i="2"/>
  <c r="BE247" i="2"/>
  <c r="BE248" i="2"/>
  <c r="BE254" i="2"/>
  <c r="BE256" i="2"/>
  <c r="BE259" i="2"/>
  <c r="J91" i="2"/>
  <c r="J92" i="2"/>
  <c r="BE156" i="2"/>
  <c r="BE171" i="2"/>
  <c r="BE173" i="2"/>
  <c r="BE179" i="2"/>
  <c r="BE180" i="2"/>
  <c r="BE184" i="2"/>
  <c r="BE185" i="2"/>
  <c r="BE187" i="2"/>
  <c r="BE212" i="2"/>
  <c r="BE216" i="2"/>
  <c r="BE260" i="2"/>
  <c r="BE263" i="2"/>
  <c r="BE264" i="2"/>
  <c r="BE265" i="2"/>
  <c r="J89" i="2"/>
  <c r="F132" i="2"/>
  <c r="BE252" i="2"/>
  <c r="BE253" i="2"/>
  <c r="BE145" i="2"/>
  <c r="BE146" i="2"/>
  <c r="BE152" i="2"/>
  <c r="BE153" i="2"/>
  <c r="BE169" i="2"/>
  <c r="BE177" i="2"/>
  <c r="BE198" i="2"/>
  <c r="BE200" i="2"/>
  <c r="BE201" i="2"/>
  <c r="BE219" i="2"/>
  <c r="BE245" i="2"/>
  <c r="BE141" i="2"/>
  <c r="BE163" i="2"/>
  <c r="F92" i="2"/>
  <c r="BE149" i="2"/>
  <c r="BE154" i="2"/>
  <c r="BE155" i="2"/>
  <c r="BE167" i="2"/>
  <c r="BE183" i="2"/>
  <c r="BE188" i="2"/>
  <c r="BE236" i="2"/>
  <c r="BE237" i="2"/>
  <c r="BE151" i="2"/>
  <c r="BE159" i="2"/>
  <c r="BE189" i="2"/>
  <c r="BE191" i="2"/>
  <c r="BE206" i="2"/>
  <c r="BE207" i="2"/>
  <c r="BE215" i="2"/>
  <c r="BE222" i="2"/>
  <c r="BE230" i="2"/>
  <c r="BE231" i="2"/>
  <c r="BE202" i="2"/>
  <c r="BE211" i="2"/>
  <c r="BE214" i="2"/>
  <c r="BE229" i="2"/>
  <c r="BE246" i="2"/>
  <c r="BE249" i="2"/>
  <c r="BE250" i="2"/>
  <c r="BE262" i="2"/>
  <c r="BE139" i="2"/>
  <c r="BE140" i="2"/>
  <c r="BE147" i="2"/>
  <c r="BE148" i="2"/>
  <c r="BE160" i="2"/>
  <c r="BE166" i="2"/>
  <c r="BE181" i="2"/>
  <c r="BE203" i="2"/>
  <c r="BE218" i="2"/>
  <c r="BE224" i="2"/>
  <c r="BE228" i="2"/>
  <c r="BE232" i="2"/>
  <c r="BE233" i="2"/>
  <c r="BE234" i="2"/>
  <c r="BE235" i="2"/>
  <c r="BB95" i="1"/>
  <c r="BE182" i="2"/>
  <c r="BE195" i="2"/>
  <c r="BE196" i="2"/>
  <c r="BE197" i="2"/>
  <c r="BE199" i="2"/>
  <c r="BE208" i="2"/>
  <c r="BE225" i="2"/>
  <c r="BE226" i="2"/>
  <c r="BE227" i="2"/>
  <c r="BE268" i="2"/>
  <c r="BE170" i="2"/>
  <c r="BE175" i="2"/>
  <c r="BE186" i="2"/>
  <c r="BE204" i="2"/>
  <c r="BE238" i="2"/>
  <c r="BE240" i="2"/>
  <c r="BE241" i="2"/>
  <c r="BE242" i="2"/>
  <c r="BE244" i="2"/>
  <c r="BE257" i="2"/>
  <c r="BE258" i="2"/>
  <c r="BE267" i="2"/>
  <c r="F34" i="4"/>
  <c r="BA97" i="1"/>
  <c r="F37" i="6"/>
  <c r="BD99" i="1" s="1"/>
  <c r="F35" i="8"/>
  <c r="BB101" i="1"/>
  <c r="F37" i="3"/>
  <c r="BD96" i="1"/>
  <c r="BB98" i="1"/>
  <c r="F36" i="7"/>
  <c r="BC100" i="1" s="1"/>
  <c r="F34" i="3"/>
  <c r="BA96" i="1"/>
  <c r="F35" i="4"/>
  <c r="BB97" i="1" s="1"/>
  <c r="F34" i="6"/>
  <c r="BA99" i="1" s="1"/>
  <c r="F34" i="7"/>
  <c r="BA100" i="1"/>
  <c r="F37" i="8"/>
  <c r="BD101" i="1" s="1"/>
  <c r="F36" i="3"/>
  <c r="BC96" i="1" s="1"/>
  <c r="F37" i="4"/>
  <c r="BD97" i="1"/>
  <c r="F36" i="6"/>
  <c r="BC99" i="1" s="1"/>
  <c r="F34" i="8"/>
  <c r="BA101" i="1"/>
  <c r="J34" i="3"/>
  <c r="AW96" i="1" s="1"/>
  <c r="AW98" i="1"/>
  <c r="J34" i="6"/>
  <c r="AW99" i="1" s="1"/>
  <c r="F36" i="8"/>
  <c r="BC101" i="1"/>
  <c r="BC98" i="1"/>
  <c r="F36" i="4"/>
  <c r="BC97" i="1" s="1"/>
  <c r="BD98" i="1"/>
  <c r="J34" i="7"/>
  <c r="AW100" i="1" s="1"/>
  <c r="F35" i="7"/>
  <c r="BB100" i="1" s="1"/>
  <c r="F35" i="3"/>
  <c r="BB96" i="1"/>
  <c r="BA98" i="1"/>
  <c r="F37" i="7"/>
  <c r="BD100" i="1" s="1"/>
  <c r="J34" i="4"/>
  <c r="AW97" i="1" s="1"/>
  <c r="F35" i="6"/>
  <c r="BB99" i="1" s="1"/>
  <c r="J34" i="8"/>
  <c r="AW101" i="1" s="1"/>
  <c r="J118" i="3" l="1"/>
  <c r="J97" i="3" s="1"/>
  <c r="J30" i="3"/>
  <c r="J96" i="3"/>
  <c r="P122" i="7"/>
  <c r="AU100" i="1" s="1"/>
  <c r="R136" i="2"/>
  <c r="AU98" i="1"/>
  <c r="R122" i="7"/>
  <c r="T136" i="2"/>
  <c r="P136" i="2"/>
  <c r="AU95" i="1" s="1"/>
  <c r="BK122" i="7"/>
  <c r="J122" i="7" s="1"/>
  <c r="J96" i="7" s="1"/>
  <c r="BK136" i="2"/>
  <c r="J136" i="2" s="1"/>
  <c r="J96" i="2" s="1"/>
  <c r="BK118" i="8"/>
  <c r="J118" i="8"/>
  <c r="J96" i="8" s="1"/>
  <c r="AG99" i="1"/>
  <c r="J119" i="6"/>
  <c r="J97" i="6" s="1"/>
  <c r="J96" i="6"/>
  <c r="AG97" i="1"/>
  <c r="AN97" i="1" s="1"/>
  <c r="J96" i="4"/>
  <c r="J120" i="4"/>
  <c r="J97" i="4"/>
  <c r="AG96" i="1"/>
  <c r="J33" i="3"/>
  <c r="AV96" i="1" s="1"/>
  <c r="AT96" i="1" s="1"/>
  <c r="AN96" i="1" s="1"/>
  <c r="AV98" i="1"/>
  <c r="AT98" i="1" s="1"/>
  <c r="F33" i="6"/>
  <c r="AZ99" i="1" s="1"/>
  <c r="F33" i="4"/>
  <c r="AZ97" i="1" s="1"/>
  <c r="BA94" i="1"/>
  <c r="AW94" i="1" s="1"/>
  <c r="BD94" i="1"/>
  <c r="W33" i="1" s="1"/>
  <c r="J33" i="2"/>
  <c r="AV95" i="1" s="1"/>
  <c r="AT95" i="1" s="1"/>
  <c r="F33" i="2"/>
  <c r="AZ95" i="1" s="1"/>
  <c r="F33" i="3"/>
  <c r="AZ96" i="1"/>
  <c r="J33" i="8"/>
  <c r="AV101" i="1" s="1"/>
  <c r="AT101" i="1" s="1"/>
  <c r="J33" i="4"/>
  <c r="AV97" i="1"/>
  <c r="AT97" i="1"/>
  <c r="F33" i="7"/>
  <c r="AZ100" i="1"/>
  <c r="AZ98" i="1"/>
  <c r="J33" i="7"/>
  <c r="AV100" i="1" s="1"/>
  <c r="AT100" i="1" s="1"/>
  <c r="J33" i="6"/>
  <c r="AV99" i="1" s="1"/>
  <c r="AT99" i="1" s="1"/>
  <c r="AN99" i="1" s="1"/>
  <c r="F33" i="8"/>
  <c r="AZ101" i="1" s="1"/>
  <c r="BC94" i="1"/>
  <c r="AY94" i="1" s="1"/>
  <c r="BB94" i="1"/>
  <c r="AX94" i="1" s="1"/>
  <c r="J39" i="6" l="1"/>
  <c r="J39" i="4"/>
  <c r="J39" i="3"/>
  <c r="AU94" i="1"/>
  <c r="J30" i="2"/>
  <c r="AG95" i="1" s="1"/>
  <c r="W32" i="1"/>
  <c r="J30" i="8"/>
  <c r="AG101" i="1" s="1"/>
  <c r="J30" i="7"/>
  <c r="AG100" i="1" s="1"/>
  <c r="W31" i="1"/>
  <c r="AZ94" i="1"/>
  <c r="AV94" i="1" s="1"/>
  <c r="J39" i="7" l="1"/>
  <c r="J39" i="2"/>
  <c r="J39" i="8"/>
  <c r="AN95" i="1"/>
  <c r="AN101" i="1"/>
  <c r="AN100" i="1"/>
  <c r="AG94" i="1"/>
  <c r="AT94" i="1"/>
  <c r="AN94" i="1" l="1"/>
  <c r="AK26" i="1"/>
  <c r="W29" i="1" l="1"/>
  <c r="AK29" i="1"/>
  <c r="AK35" i="1" s="1"/>
</calcChain>
</file>

<file path=xl/sharedStrings.xml><?xml version="1.0" encoding="utf-8"?>
<sst xmlns="http://schemas.openxmlformats.org/spreadsheetml/2006/main" count="9462" uniqueCount="1786">
  <si>
    <t>Export Komplet</t>
  </si>
  <si>
    <t/>
  </si>
  <si>
    <t>2.0</t>
  </si>
  <si>
    <t>False</t>
  </si>
  <si>
    <t>{065a6acb-7b63-4688-80cf-dfba02a20fed}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</si>
  <si>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</si>
  <si>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</si>
  <si>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</si>
  <si>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</si>
  <si>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</si>
  <si>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</si>
  <si>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</si>
  <si>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</si>
  <si>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DS_C_Kamenice</t>
  </si>
  <si>
    <t>Stavba:</t>
  </si>
  <si>
    <t>DS_Česká_Kamenice_250206</t>
  </si>
  <si>
    <t>KSO:</t>
  </si>
  <si>
    <t>CC-CZ:</t>
  </si>
  <si>
    <t>Místo:</t>
  </si>
  <si>
    <t xml:space="preserve"> </t>
  </si>
  <si>
    <t>Datum:</t>
  </si>
  <si>
    <t>25. 2. 2025</t>
  </si>
  <si>
    <t>Zadavatel:</t>
  </si>
  <si>
    <t>IČ:</t>
  </si>
  <si>
    <t>DIČ:</t>
  </si>
  <si>
    <t>Zhotovitel:</t>
  </si>
  <si>
    <t>Projektant:</t>
  </si>
  <si>
    <t>Zpracovatel: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</si>
  <si>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</si>
  <si>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</si>
  <si>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</si>
  <si>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</si>
  <si>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</si>
  <si>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</si>
  <si>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</si>
  <si>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</si>
  <si>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</si>
  <si>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</si>
  <si>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</si>
  <si>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</si>
  <si>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</si>
  <si>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</si>
  <si>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</si>
  <si>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</si>
  <si>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</si>
  <si>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</si>
  <si>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</si>
  <si>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</si>
  <si>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</si>
  <si>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</si>
  <si>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</si>
  <si>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</si>
  <si>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</si>
  <si>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</si>
  <si>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</si>
  <si>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</si>
  <si>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</si>
  <si>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</si>
  <si>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</si>
  <si>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</si>
  <si>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</si>
  <si>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</si>
  <si>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</si>
  <si>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</si>
  <si>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</si>
  <si>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</si>
  <si>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</si>
  <si>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</si>
  <si>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</si>
  <si>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</si>
  <si>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</si>
  <si>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</si>
  <si>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</si>
  <si>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</si>
  <si>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</si>
  <si>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Objekt3</t>
  </si>
  <si>
    <t>Stavební část</t>
  </si>
  <si>
    <t>STA</t>
  </si>
  <si>
    <t>1</t>
  </si>
  <si>
    <t>{39466452-ece0-436f-9efc-7ea5caac0a68}</t>
  </si>
  <si>
    <t>2</t>
  </si>
  <si>
    <t>Objekt4</t>
  </si>
  <si>
    <t>VRN</t>
  </si>
  <si>
    <t>{10cabfa6-c453-4151-bcee-db801d4804a0}</t>
  </si>
  <si>
    <t>Objekt5</t>
  </si>
  <si>
    <t>Venkovní úpravy</t>
  </si>
  <si>
    <t>{71985a06-4e66-4434-9ef2-deaac1af9205}</t>
  </si>
  <si>
    <t>Objekt6</t>
  </si>
  <si>
    <t>Elektroinstalace</t>
  </si>
  <si>
    <t>{b244b255-3228-4af5-b77b-44d3c2f70f57}</t>
  </si>
  <si>
    <t>Objekt7</t>
  </si>
  <si>
    <t>VZT</t>
  </si>
  <si>
    <t>{ffad0fc5-67c1-49a1-8da0-99da3d3cfc46}</t>
  </si>
  <si>
    <t>Objekt8</t>
  </si>
  <si>
    <t>ZTI</t>
  </si>
  <si>
    <t>{46be641d-ad9e-4b0f-ab3d-dab21850c584}</t>
  </si>
  <si>
    <t>Objekt9</t>
  </si>
  <si>
    <t>ÚT</t>
  </si>
  <si>
    <t>{192b5c15-6f2d-47b4-8891-28e1c6e6ac05}</t>
  </si>
  <si>
    <t>KRYCÍ LIST SOUPISU PRACÍ</t>
  </si>
  <si>
    <t>Objekt:</t>
  </si>
  <si>
    <t>Objekt3 -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</si>
  <si>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</si>
  <si>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</si>
  <si>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</si>
  <si>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</si>
  <si>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</si>
  <si>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1 - Zemní práce</t>
  </si>
  <si>
    <t>2 - Základy,zvláštní zakládání</t>
  </si>
  <si>
    <t>3 - Svislé a kompletní konstrukce</t>
  </si>
  <si>
    <t>4 - Vodorovné konstrukce</t>
  </si>
  <si>
    <t>63 - Podlahy a podlahové konstrukce</t>
  </si>
  <si>
    <t>94 - Lešení a stavební výtahy</t>
  </si>
  <si>
    <t>95 - Dokončovací kce na pozem.stav.</t>
  </si>
  <si>
    <t>99 - Staveništní přesun hmot</t>
  </si>
  <si>
    <t>711 - Izolace proti vodě</t>
  </si>
  <si>
    <t>712 - Živičné krytiny</t>
  </si>
  <si>
    <t>713 - Izolace tepelné</t>
  </si>
  <si>
    <t>763 - Dřevostavby</t>
  </si>
  <si>
    <t>764 - Konstrukce klempířské</t>
  </si>
  <si>
    <t>766 - Konstrukce truhlářské</t>
  </si>
  <si>
    <t>767 - Konstrukce zámečnické</t>
  </si>
  <si>
    <t>771 - Podlahy z dlaždic a obklady</t>
  </si>
  <si>
    <t>776 - Podlahy povlakové</t>
  </si>
  <si>
    <t>781 - Obklady keramické</t>
  </si>
  <si>
    <t>784 - Malby</t>
  </si>
  <si>
    <t>786 - Čalounické úpravy</t>
  </si>
  <si>
    <t>SOUPIS PRACÍ</t>
  </si>
  <si>
    <t>PČ</t>
  </si>
  <si>
    <t>MJ</t>
  </si>
  <si>
    <t>Množství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</si>
  <si>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</si>
  <si>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</si>
  <si>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</si>
  <si>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</si>
  <si>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</si>
  <si>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</si>
  <si>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</si>
  <si>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</si>
  <si>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Zemní práce</t>
  </si>
  <si>
    <t>ROZPOCET</t>
  </si>
  <si>
    <t>K</t>
  </si>
  <si>
    <t>121100001RAA</t>
  </si>
  <si>
    <t>Sejmutí ornice, naložení, odvoz a uložení, odvoz do 1 km</t>
  </si>
  <si>
    <t>m3</t>
  </si>
  <si>
    <t>4</t>
  </si>
  <si>
    <t>132200010RAC</t>
  </si>
  <si>
    <t>Hloubení nezapaž. rýh šířky do 60 cm v hornině 1-4, odvoz do 10 km, uložení na skládku</t>
  </si>
  <si>
    <t>3</t>
  </si>
  <si>
    <t>131100010RAC</t>
  </si>
  <si>
    <t>Hloubení nezapažených jam v hornině1-4, odvoz do 10 km, uložení na skládku</t>
  </si>
  <si>
    <t>6</t>
  </si>
  <si>
    <t>122100010RAC</t>
  </si>
  <si>
    <t>Odkopávky nezapažené v hornině 1-4, naložení, odvoz 10 km, uložení</t>
  </si>
  <si>
    <t>8</t>
  </si>
  <si>
    <t>5</t>
  </si>
  <si>
    <t>199000002R00</t>
  </si>
  <si>
    <t>Poplatek za skládku horniny 1- 4, č. dle katal. odpadů 17 05 04</t>
  </si>
  <si>
    <t>10</t>
  </si>
  <si>
    <t>Základy,zvláštní zakládání</t>
  </si>
  <si>
    <t>274321321R00</t>
  </si>
  <si>
    <t>Železobeton základových pasů C 20/25</t>
  </si>
  <si>
    <t>7</t>
  </si>
  <si>
    <t>275321321R00</t>
  </si>
  <si>
    <t>Železobeton základových patek C 20/25</t>
  </si>
  <si>
    <t>14</t>
  </si>
  <si>
    <t>273320030RA0</t>
  </si>
  <si>
    <t>Základová deska ŽB z betonu C 16/20, vč.bednění</t>
  </si>
  <si>
    <t>16</t>
  </si>
  <si>
    <t>9</t>
  </si>
  <si>
    <t>271531113R00</t>
  </si>
  <si>
    <t>Polštář základu z kameniva hr. drceného 16-32 mm</t>
  </si>
  <si>
    <t>18</t>
  </si>
  <si>
    <t>273361921RT4</t>
  </si>
  <si>
    <t>Výztuž základových desek ze svařovaných sítí, KH 30, drát d 6,0 mm, oko 100 x 100 mm</t>
  </si>
  <si>
    <t>t</t>
  </si>
  <si>
    <t>20</t>
  </si>
  <si>
    <t>11</t>
  </si>
  <si>
    <t>274353121R00</t>
  </si>
  <si>
    <t>Bednění prostupů a kotevních otvorů v základových pasech do 0,05 m2, hl. 0,5 m</t>
  </si>
  <si>
    <t>kus</t>
  </si>
  <si>
    <t>22</t>
  </si>
  <si>
    <t>Svislé a kompletní konstrukce</t>
  </si>
  <si>
    <t>342264051RT2</t>
  </si>
  <si>
    <t>Podhled sádrokartonový na zavěšenou ocel. konstr., desky protipožární tl. 12,5 mm, bez izolace</t>
  </si>
  <si>
    <t>m2</t>
  </si>
  <si>
    <t>24</t>
  </si>
  <si>
    <t>13</t>
  </si>
  <si>
    <t>342264091R00</t>
  </si>
  <si>
    <t>Příplatek k podhledu sádrokart. za tl. desek 15 mm</t>
  </si>
  <si>
    <t>26</t>
  </si>
  <si>
    <t>311112125RT1</t>
  </si>
  <si>
    <t>Stěna z tvárnic ztraceného bednění, tl. 250 mm, zalití tvárnic betonem C 12/15</t>
  </si>
  <si>
    <t>28</t>
  </si>
  <si>
    <t>15</t>
  </si>
  <si>
    <t>311112130RT1</t>
  </si>
  <si>
    <t>Stěna z tvárnic ztraceného bednění, tl. 300 mm, zalití tvárnic betonem C 12/15</t>
  </si>
  <si>
    <t>30</t>
  </si>
  <si>
    <t>311419811R00</t>
  </si>
  <si>
    <t>Izolace perimetrickými deskami tl. 80 mm, nopová fólie</t>
  </si>
  <si>
    <t>32</t>
  </si>
  <si>
    <t>17</t>
  </si>
  <si>
    <t>347016131R00</t>
  </si>
  <si>
    <t>Předstěna SDK, tl.115 mm, oc.kce CW,1xRB 12,5mm, bez izol</t>
  </si>
  <si>
    <t>34</t>
  </si>
  <si>
    <t>347111314R00</t>
  </si>
  <si>
    <t>Předstěna SDVK tl.87,5 mm,ocel.kce,oplášť tl.12,5</t>
  </si>
  <si>
    <t>36</t>
  </si>
  <si>
    <t>Vodorovné konstrukce</t>
  </si>
  <si>
    <t>19</t>
  </si>
  <si>
    <t>434.R</t>
  </si>
  <si>
    <t>Schodiště s ocel. nosnou konstrukcí, dřev.stupnice</t>
  </si>
  <si>
    <t>kpl</t>
  </si>
  <si>
    <t>38</t>
  </si>
  <si>
    <t>416091071RT1</t>
  </si>
  <si>
    <t>Příplatek za opláštění ostění střešního světlíku , včetně dodávky materiálu</t>
  </si>
  <si>
    <t>40</t>
  </si>
  <si>
    <t>63</t>
  </si>
  <si>
    <t>Podlahy a podlahové konstrukce</t>
  </si>
  <si>
    <t>631320032RAC</t>
  </si>
  <si>
    <t>Mazanina vyztužená sítí, beton C 16/20, tl. 10 cm, vyztužená sítí - drát 6,0 oka 150/150 mm</t>
  </si>
  <si>
    <t>42</t>
  </si>
  <si>
    <t>632411104R00</t>
  </si>
  <si>
    <t>Vyrovnávací stěrka , ruční zpracování tl. 4 mm</t>
  </si>
  <si>
    <t>44</t>
  </si>
  <si>
    <t>23</t>
  </si>
  <si>
    <t>634112112</t>
  </si>
  <si>
    <t>Obvodová dilatace podlahovým páskem z pěnového PE mezi stěnou a mazaninou nebo potěrem v 100 mm</t>
  </si>
  <si>
    <t>m</t>
  </si>
  <si>
    <t>-1993954044</t>
  </si>
  <si>
    <t>94</t>
  </si>
  <si>
    <t>Lešení a stavební výtahy</t>
  </si>
  <si>
    <t>941955004R00</t>
  </si>
  <si>
    <t>Lešení lehké pomocné, výška podlahy do 3,5 m</t>
  </si>
  <si>
    <t>46</t>
  </si>
  <si>
    <t>25</t>
  </si>
  <si>
    <t>941940031RAF</t>
  </si>
  <si>
    <t>Lešení lehké fasádní, š. 1 m, výška do 10 m, montáž, demontáž, doprava, pronájem 6 měsíců</t>
  </si>
  <si>
    <t>48</t>
  </si>
  <si>
    <t>95</t>
  </si>
  <si>
    <t>Dokončovací kce na pozem.stav.</t>
  </si>
  <si>
    <t>952901111R00</t>
  </si>
  <si>
    <t>Vyčištění budov o výšce podlaží do 4 m</t>
  </si>
  <si>
    <t>50</t>
  </si>
  <si>
    <t>27</t>
  </si>
  <si>
    <t>953943211</t>
  </si>
  <si>
    <t>Osazování hasicího přístroje</t>
  </si>
  <si>
    <t>891306884</t>
  </si>
  <si>
    <t>M</t>
  </si>
  <si>
    <t>44932114</t>
  </si>
  <si>
    <t>přístroj hasicí ruční práškový PG 6 LE</t>
  </si>
  <si>
    <t>-2071300828</t>
  </si>
  <si>
    <t>99</t>
  </si>
  <si>
    <t>Staveništní přesun hmot</t>
  </si>
  <si>
    <t>29</t>
  </si>
  <si>
    <t>998015011R00</t>
  </si>
  <si>
    <t>Přesun hmot, budovy z dílců jednopodlažní</t>
  </si>
  <si>
    <t>52</t>
  </si>
  <si>
    <t>711</t>
  </si>
  <si>
    <t>Izolace proti vodě</t>
  </si>
  <si>
    <t>711140016RAB</t>
  </si>
  <si>
    <t xml:space="preserve">Izolace proti vodě vodorovná přitavená, 1x, 1x ALP, 1x modif.pás </t>
  </si>
  <si>
    <t>54</t>
  </si>
  <si>
    <t>31</t>
  </si>
  <si>
    <t>711150016RAC</t>
  </si>
  <si>
    <t xml:space="preserve">Izolace proti vodě svislá přitavená, 1x, 1x ALP, 1x modifik. pás </t>
  </si>
  <si>
    <t>56</t>
  </si>
  <si>
    <t>998711202R00</t>
  </si>
  <si>
    <t>Přesun hmot pro izolace proti vodě, výšky do 12 m</t>
  </si>
  <si>
    <t>%</t>
  </si>
  <si>
    <t>58</t>
  </si>
  <si>
    <t>712</t>
  </si>
  <si>
    <t>Živičné krytiny</t>
  </si>
  <si>
    <t>33</t>
  </si>
  <si>
    <t>712851111RAC</t>
  </si>
  <si>
    <t>Plochá střecha, asfalt.pásy, tep.izol. EPS, lepená, spádové klíny z EPS, průměrná tloušťka do 240 mm</t>
  </si>
  <si>
    <t>60</t>
  </si>
  <si>
    <t>712351111RT2</t>
  </si>
  <si>
    <t xml:space="preserve">Provedení povlakové krytiny střech do 10°, samolepicími asfaltovými pásy, včetně dodávky asfaltového </t>
  </si>
  <si>
    <t>62</t>
  </si>
  <si>
    <t>35</t>
  </si>
  <si>
    <t>712391172RZ7</t>
  </si>
  <si>
    <t xml:space="preserve">Provedení povlakové krytiny střech do 10°, ochranná textilií, 1 vrstva - včetně dodávky textilie </t>
  </si>
  <si>
    <t>64</t>
  </si>
  <si>
    <t>66</t>
  </si>
  <si>
    <t>37</t>
  </si>
  <si>
    <t>712731101R00</t>
  </si>
  <si>
    <t>Substrát extenzivní vegetační střechy</t>
  </si>
  <si>
    <t>68</t>
  </si>
  <si>
    <t>10371522R</t>
  </si>
  <si>
    <t>Substrát střešní extenzivní</t>
  </si>
  <si>
    <t>70</t>
  </si>
  <si>
    <t>39</t>
  </si>
  <si>
    <t>712111111R00</t>
  </si>
  <si>
    <t>Provedení drenážní vrstvy vegetační střechy</t>
  </si>
  <si>
    <t>72</t>
  </si>
  <si>
    <t>63141105R</t>
  </si>
  <si>
    <t>Rohož substrátová minerální  tl. 40 mm</t>
  </si>
  <si>
    <t>74</t>
  </si>
  <si>
    <t>41</t>
  </si>
  <si>
    <t>69334504</t>
  </si>
  <si>
    <t>koberec rozchodníkový vegetačních střech</t>
  </si>
  <si>
    <t>-858931956</t>
  </si>
  <si>
    <t>712731101R00.1</t>
  </si>
  <si>
    <t>Položení vegetační nebo trávníkové rohože vegetačn</t>
  </si>
  <si>
    <t>78</t>
  </si>
  <si>
    <t>43</t>
  </si>
  <si>
    <t>998712201R00</t>
  </si>
  <si>
    <t>Přesun hmot pro povlakové krytiny, výšky do 6 m</t>
  </si>
  <si>
    <t>80</t>
  </si>
  <si>
    <t>713</t>
  </si>
  <si>
    <t>Izolace tepelné</t>
  </si>
  <si>
    <t>713120042RAA</t>
  </si>
  <si>
    <t>Izolace podlah tepelná EPS dvouvrstvá, tloušťka celkem 160 mm</t>
  </si>
  <si>
    <t>82</t>
  </si>
  <si>
    <t>45</t>
  </si>
  <si>
    <t>713111231RK2</t>
  </si>
  <si>
    <t>Montáž parozábrany, stropů shora s přelepením spojů,včetně dodávky</t>
  </si>
  <si>
    <t>84</t>
  </si>
  <si>
    <t>998713202R00</t>
  </si>
  <si>
    <t>Přesun hmot pro izolace tepelné, výšky do 12 m</t>
  </si>
  <si>
    <t>86</t>
  </si>
  <si>
    <t>763</t>
  </si>
  <si>
    <t>Dřevostavby</t>
  </si>
  <si>
    <t>47</t>
  </si>
  <si>
    <t>763183111R00</t>
  </si>
  <si>
    <t>Montáž dřevěných sendvičových panelů obvodových stěn</t>
  </si>
  <si>
    <t>61241121R</t>
  </si>
  <si>
    <t xml:space="preserve">Panel dřevostavební pro obvodovou stěnu </t>
  </si>
  <si>
    <t>96</t>
  </si>
  <si>
    <t>49</t>
  </si>
  <si>
    <t>763183121R00</t>
  </si>
  <si>
    <t>Montáž dřevěných sendvičových panelů vnitřních stěn</t>
  </si>
  <si>
    <t>98</t>
  </si>
  <si>
    <t>61241171R</t>
  </si>
  <si>
    <t>Panel dřevostavební pro vnitřní příčku nenosná</t>
  </si>
  <si>
    <t>100</t>
  </si>
  <si>
    <t>51</t>
  </si>
  <si>
    <t>61241173R</t>
  </si>
  <si>
    <t>Panel dřevostavební pro vnitřní příčku nosná</t>
  </si>
  <si>
    <t>102</t>
  </si>
  <si>
    <t>763183131R00</t>
  </si>
  <si>
    <t>Montáž dřevěných sendvičových stropních panelů</t>
  </si>
  <si>
    <t>104</t>
  </si>
  <si>
    <t>53</t>
  </si>
  <si>
    <t>61241211R</t>
  </si>
  <si>
    <t xml:space="preserve">Panel dřevostavební stropní </t>
  </si>
  <si>
    <t>106</t>
  </si>
  <si>
    <t>762322912R00</t>
  </si>
  <si>
    <t>Zavětrování hranoly přes 100 cm2</t>
  </si>
  <si>
    <t>108</t>
  </si>
  <si>
    <t>55</t>
  </si>
  <si>
    <t>60515861R</t>
  </si>
  <si>
    <t>Hranol konstrukční KVH NSi, SM, 80 x 80 - 120 x 120 mm, 4 - 5 m</t>
  </si>
  <si>
    <t>110</t>
  </si>
  <si>
    <t>998763201R00</t>
  </si>
  <si>
    <t>Přesun hmot pro dřevostavby, výšky do 12 m</t>
  </si>
  <si>
    <t>112</t>
  </si>
  <si>
    <t>764</t>
  </si>
  <si>
    <t>Konstrukce klempířské</t>
  </si>
  <si>
    <t>57</t>
  </si>
  <si>
    <t>764813150R00</t>
  </si>
  <si>
    <t>Lemování zdí z lak.Pz plechu,tvr.krytina,rš 500 mm</t>
  </si>
  <si>
    <t>114</t>
  </si>
  <si>
    <t>764816131RT2</t>
  </si>
  <si>
    <t>Oplechování parapetů, lakovaný Pz plech, rš 300 mm, lepení Enkolitem</t>
  </si>
  <si>
    <t>116</t>
  </si>
  <si>
    <t>59</t>
  </si>
  <si>
    <t>998764201R00</t>
  </si>
  <si>
    <t>Přesun hmot pro klempířské konstr., výšky do 6 m</t>
  </si>
  <si>
    <t>118</t>
  </si>
  <si>
    <t>766</t>
  </si>
  <si>
    <t>Konstrukce truhlářské</t>
  </si>
  <si>
    <t>766601211RT2</t>
  </si>
  <si>
    <t>Těsnění okenní spáry, ostění, PT fólie+ PP páska, folie š.100 mm, páska tl. 6 mm, š. 15 mm</t>
  </si>
  <si>
    <t>120</t>
  </si>
  <si>
    <t>61</t>
  </si>
  <si>
    <t>766621002</t>
  </si>
  <si>
    <t>Montáž dřevěných oken plochy přes 1 m2 pevných výšky do 2,5 m s rámem do dřevěné konstrukce</t>
  </si>
  <si>
    <t>-279077836</t>
  </si>
  <si>
    <t>61124017</t>
  </si>
  <si>
    <t>okno dřevohliníkové otevíravé/sklopné trojsklo přes plochu 1m2 do v 1,5m</t>
  </si>
  <si>
    <t>-1754717707</t>
  </si>
  <si>
    <t>766622111</t>
  </si>
  <si>
    <t>Montáž plastových oken plochy přes 1 m2 pevných v do 1,5 m s rámem do dřevěné konstrukce</t>
  </si>
  <si>
    <t>-1489165196</t>
  </si>
  <si>
    <t>61140043</t>
  </si>
  <si>
    <t>okno plastové s fixním zasklením dvojsklo přes plochu 1m2 do v 1,5m</t>
  </si>
  <si>
    <t>-1212281384</t>
  </si>
  <si>
    <t>65</t>
  </si>
  <si>
    <t>766660511</t>
  </si>
  <si>
    <t>Montáž vchodových dveří včetně rámu jednokřídlových bez nadsvětlíku do dřevěné konstrukce</t>
  </si>
  <si>
    <t>-777221483</t>
  </si>
  <si>
    <t>61173203</t>
  </si>
  <si>
    <t>dveře jednokřídlé dřevohliníkové 900x2.150mm</t>
  </si>
  <si>
    <t>154885268</t>
  </si>
  <si>
    <t>P</t>
  </si>
  <si>
    <t>Poznámka k položce:_x000D_
rám/zárubeň, kování a zámek v ceně</t>
  </si>
  <si>
    <t>67</t>
  </si>
  <si>
    <t>766660581</t>
  </si>
  <si>
    <t>Montáž vchodových dveří včetně rámu dvoukřídlových s díly a nadsvětlíkem do dřevěné konstrukce</t>
  </si>
  <si>
    <t>-1550166278</t>
  </si>
  <si>
    <t>61173202.R</t>
  </si>
  <si>
    <t>dveře dvoukřídlé 5.355x2.500mm</t>
  </si>
  <si>
    <t>-806878641</t>
  </si>
  <si>
    <t>69</t>
  </si>
  <si>
    <t>766660734</t>
  </si>
  <si>
    <t>Montáž dveřního bezpečnostního kování - panikového</t>
  </si>
  <si>
    <t>452058065</t>
  </si>
  <si>
    <t>54914135</t>
  </si>
  <si>
    <t>kování panikové klika/klika</t>
  </si>
  <si>
    <t>2130936853</t>
  </si>
  <si>
    <t>71</t>
  </si>
  <si>
    <t>766711097R00</t>
  </si>
  <si>
    <t>Podkladní tepelně izolační profil výšky do 200 mm</t>
  </si>
  <si>
    <t>130</t>
  </si>
  <si>
    <t>766670011R00</t>
  </si>
  <si>
    <t>Montáž obložkové zárubně a dřevěného křídla dveří</t>
  </si>
  <si>
    <t>132</t>
  </si>
  <si>
    <t>73</t>
  </si>
  <si>
    <t>611601202R</t>
  </si>
  <si>
    <t>Dveře vnitřní CPL 0,2 KLASIK plné 1-křídlé 700 x 1970 mm</t>
  </si>
  <si>
    <t>134</t>
  </si>
  <si>
    <t>611601203R</t>
  </si>
  <si>
    <t>Dveře vnitřní CPL 0,2 KLASIK plné 1-křídlé 800 x 1970 mm</t>
  </si>
  <si>
    <t>136</t>
  </si>
  <si>
    <t>75</t>
  </si>
  <si>
    <t>61160823R</t>
  </si>
  <si>
    <t>Dveře vnitřní CPL 0,2 KLASIK 3/3 sklo 1-křídlé 800 x 1970 mm, 16 dekorů</t>
  </si>
  <si>
    <t>138</t>
  </si>
  <si>
    <t>76</t>
  </si>
  <si>
    <t>766660110RAE</t>
  </si>
  <si>
    <t>Dveře protipožární jednokřídlové šířky 800 mm, dřevěné plné EI 30, 800 x 1970 mm</t>
  </si>
  <si>
    <t>140</t>
  </si>
  <si>
    <t>77</t>
  </si>
  <si>
    <t>61181103R</t>
  </si>
  <si>
    <t>Zárubeň obložková protipožární FÓLIE 1-křídlá 800 x 1970 mm</t>
  </si>
  <si>
    <t>142</t>
  </si>
  <si>
    <t>61181406R</t>
  </si>
  <si>
    <t>Zárubeň obložková CPL LAMINÁT STANDARD 1-křídlá 700 x 1970 mm</t>
  </si>
  <si>
    <t>144</t>
  </si>
  <si>
    <t>79</t>
  </si>
  <si>
    <t>61181407R</t>
  </si>
  <si>
    <t>Zárubeň obložková CPL LAMINÁT STANDARD 1-křídlá 800 x 1970 mm</t>
  </si>
  <si>
    <t>146</t>
  </si>
  <si>
    <t>766670021R00</t>
  </si>
  <si>
    <t>Montáž kliky a štítku</t>
  </si>
  <si>
    <t>148</t>
  </si>
  <si>
    <t>81</t>
  </si>
  <si>
    <t>54914624R</t>
  </si>
  <si>
    <t>Kování dveřní KLASIK/S klíč Cr</t>
  </si>
  <si>
    <t>150</t>
  </si>
  <si>
    <t>766410010RAA</t>
  </si>
  <si>
    <t>Obklad stěn palubkami pero - drážka, palubky SM/JD, lakování - sibiřský modřín</t>
  </si>
  <si>
    <t>158</t>
  </si>
  <si>
    <t>83</t>
  </si>
  <si>
    <t>766821111.R</t>
  </si>
  <si>
    <t>Vybavení nábytkem dle studie interiéru - vestavěný nábytek T1-T4</t>
  </si>
  <si>
    <t>-1221130680</t>
  </si>
  <si>
    <t>766821111.R1</t>
  </si>
  <si>
    <t>Vybavení nábytkem dle studie interiéru - vestavěný nábytek T5-T8</t>
  </si>
  <si>
    <t>-2108705637</t>
  </si>
  <si>
    <t>85</t>
  </si>
  <si>
    <t>766821111.R2</t>
  </si>
  <si>
    <t>Vybavení nábytkem dle studie interiéru - volný nábytek V1-V7</t>
  </si>
  <si>
    <t>808273920</t>
  </si>
  <si>
    <t>998766201R00</t>
  </si>
  <si>
    <t>Přesun hmot pro truhlářské konstr., výšky do 6 m</t>
  </si>
  <si>
    <t>160</t>
  </si>
  <si>
    <t>767</t>
  </si>
  <si>
    <t>Konstrukce zámečnické</t>
  </si>
  <si>
    <t>87</t>
  </si>
  <si>
    <t>767311260R00</t>
  </si>
  <si>
    <t>Montáž světlíků sedlových bez zasklení,rozp.600 cm</t>
  </si>
  <si>
    <t>162</t>
  </si>
  <si>
    <t>88</t>
  </si>
  <si>
    <t>61100101R</t>
  </si>
  <si>
    <t>Sedlový světlík AL - venkovní rozměr 2.500x10.700mm , izolační trojsklo U=0,5, sklon connex, kalené, FeZn podsada samonosná zateplení 200/500mm, klempířské prvky Al v barvě RAL</t>
  </si>
  <si>
    <t>164</t>
  </si>
  <si>
    <t>89</t>
  </si>
  <si>
    <t>767832100RR1</t>
  </si>
  <si>
    <t>Montáž + dodávka žebříku včetně ochranného koše</t>
  </si>
  <si>
    <t>soubor</t>
  </si>
  <si>
    <t>166</t>
  </si>
  <si>
    <t>771</t>
  </si>
  <si>
    <t>Podlahy z dlaždic a obklady</t>
  </si>
  <si>
    <t>90</t>
  </si>
  <si>
    <t>771101101R00</t>
  </si>
  <si>
    <t>Vysávání podlah prům.vysavačem pro pokládku dlažby</t>
  </si>
  <si>
    <t>168</t>
  </si>
  <si>
    <t>91</t>
  </si>
  <si>
    <t>771101210R00</t>
  </si>
  <si>
    <t>Penetrace podkladu pod dlažby</t>
  </si>
  <si>
    <t>170</t>
  </si>
  <si>
    <t>92</t>
  </si>
  <si>
    <t>771570014RA0</t>
  </si>
  <si>
    <t>Dlažba z dlaždic keramických 30 x 30 cm</t>
  </si>
  <si>
    <t>172</t>
  </si>
  <si>
    <t>93</t>
  </si>
  <si>
    <t>771471011R00</t>
  </si>
  <si>
    <t>Obklad soklíků keram.rovných do MC,10x10 cm</t>
  </si>
  <si>
    <t>174</t>
  </si>
  <si>
    <t>597642410R</t>
  </si>
  <si>
    <t xml:space="preserve">Dlažba matná sokl 300 x 80 x 9 mm </t>
  </si>
  <si>
    <t>176</t>
  </si>
  <si>
    <t>771591112</t>
  </si>
  <si>
    <t>Izolace pod dlažbu nátěrem nebo stěrkou ve dvou vrstvách</t>
  </si>
  <si>
    <t>2076294408</t>
  </si>
  <si>
    <t>998771201R00</t>
  </si>
  <si>
    <t>Přesun hmot pro podlahy z dlaždic, výšky do 6 m</t>
  </si>
  <si>
    <t>178</t>
  </si>
  <si>
    <t>776</t>
  </si>
  <si>
    <t>Podlahy povlakové</t>
  </si>
  <si>
    <t>97</t>
  </si>
  <si>
    <t>776520110RAC</t>
  </si>
  <si>
    <t>Podlaha povlaková z PVC pásů, soklík, stěrka, podlahovina  tl. 2,5 mm</t>
  </si>
  <si>
    <t>180</t>
  </si>
  <si>
    <t>776520010RAF</t>
  </si>
  <si>
    <t>Podlaha povlaková z PVC pásů, soklík, podlahovina tl. 2,0 mm</t>
  </si>
  <si>
    <t>182</t>
  </si>
  <si>
    <t>998776201R00</t>
  </si>
  <si>
    <t>Přesun hmot pro podlahy povlakové, výšky do 6 m</t>
  </si>
  <si>
    <t>184</t>
  </si>
  <si>
    <t>781</t>
  </si>
  <si>
    <t>Obklady keramické</t>
  </si>
  <si>
    <t>781101210R00</t>
  </si>
  <si>
    <t>Penetrace podkladu pod obklady</t>
  </si>
  <si>
    <t>186</t>
  </si>
  <si>
    <t>101</t>
  </si>
  <si>
    <t>781131112</t>
  </si>
  <si>
    <t>Izolace pod obklad nátěrem nebo stěrkou ve dvou vrstvách</t>
  </si>
  <si>
    <t>-82631411</t>
  </si>
  <si>
    <t>781470010RA0</t>
  </si>
  <si>
    <t>Obklad vnitřní keramický 20 x 20 cm</t>
  </si>
  <si>
    <t>188</t>
  </si>
  <si>
    <t>103</t>
  </si>
  <si>
    <t>781497131R00</t>
  </si>
  <si>
    <t>Lišta nerezová ukončovacích k obkladům</t>
  </si>
  <si>
    <t>190</t>
  </si>
  <si>
    <t>998781201R00</t>
  </si>
  <si>
    <t>Přesun hmot pro obklady keramické, výšky do 6 m</t>
  </si>
  <si>
    <t>192</t>
  </si>
  <si>
    <t>784</t>
  </si>
  <si>
    <t>Malby</t>
  </si>
  <si>
    <t>105</t>
  </si>
  <si>
    <t>784011111R00</t>
  </si>
  <si>
    <t>Oprášení/ometení podkladu</t>
  </si>
  <si>
    <t>194</t>
  </si>
  <si>
    <t>784011222RT2</t>
  </si>
  <si>
    <t>Zakrytí podlah, včetně odstranění, včetně papírové lepenky</t>
  </si>
  <si>
    <t>196</t>
  </si>
  <si>
    <t>107</t>
  </si>
  <si>
    <t>784121101R00</t>
  </si>
  <si>
    <t>Penetrace podkladu nátěrem  1 x</t>
  </si>
  <si>
    <t>198</t>
  </si>
  <si>
    <t>784125712R00</t>
  </si>
  <si>
    <t>Malba bílá,bez penetrace,2x</t>
  </si>
  <si>
    <t>200</t>
  </si>
  <si>
    <t>786</t>
  </si>
  <si>
    <t>Čalounické úpravy</t>
  </si>
  <si>
    <t>109</t>
  </si>
  <si>
    <t>786RR</t>
  </si>
  <si>
    <t>Screenová roleta pro střešní světlík (dodávka + montáž), rozměr 10.300x2.100mm</t>
  </si>
  <si>
    <t>204</t>
  </si>
  <si>
    <t>78662312R</t>
  </si>
  <si>
    <t>Žaluzie lamelové venkovní pro okna včetně purenitového kastlíku - 10ks</t>
  </si>
  <si>
    <t>202</t>
  </si>
  <si>
    <t>Objekt4 - VRN</t>
  </si>
  <si>
    <t>VRN4 - Inženýrská činnost</t>
  </si>
  <si>
    <t>VRN4</t>
  </si>
  <si>
    <t>Inženýrská činnost</t>
  </si>
  <si>
    <t>043203000</t>
  </si>
  <si>
    <t>Měření, monitoring, rozbory</t>
  </si>
  <si>
    <t>Soubor</t>
  </si>
  <si>
    <t>1024</t>
  </si>
  <si>
    <t>1615786391</t>
  </si>
  <si>
    <t>005121020R</t>
  </si>
  <si>
    <t>Provoz zařízení staveniště</t>
  </si>
  <si>
    <t>005241020R</t>
  </si>
  <si>
    <t>Geodetické zaměření skutečného provedení</t>
  </si>
  <si>
    <t>005241010R</t>
  </si>
  <si>
    <t>Dokumentace skutečného provedení</t>
  </si>
  <si>
    <t>005111021R</t>
  </si>
  <si>
    <t>Vytyčení inženýrských sítí</t>
  </si>
  <si>
    <t>005121010R</t>
  </si>
  <si>
    <t>Vybudování zařízení staveniště</t>
  </si>
  <si>
    <t>005121030R</t>
  </si>
  <si>
    <t>Odstranění zařízení staveniště</t>
  </si>
  <si>
    <t>005211080R</t>
  </si>
  <si>
    <t>Bezpečnostní a hygienická opatření na staveništi</t>
  </si>
  <si>
    <t>005231010R</t>
  </si>
  <si>
    <t>Revize</t>
  </si>
  <si>
    <t>005231010R.1</t>
  </si>
  <si>
    <t>RDS</t>
  </si>
  <si>
    <t>005124010R</t>
  </si>
  <si>
    <t>Koordinační činnost</t>
  </si>
  <si>
    <t>005111020R</t>
  </si>
  <si>
    <t>Vytyčení stavby</t>
  </si>
  <si>
    <t>Objekt5 - Venkovní úpravy</t>
  </si>
  <si>
    <t>HSV - Práce a dodávky HSV</t>
  </si>
  <si>
    <t xml:space="preserve">    5 - Komunikace pozemní</t>
  </si>
  <si>
    <t xml:space="preserve">    998 - Přesun hmot</t>
  </si>
  <si>
    <t>HSV</t>
  </si>
  <si>
    <t>Práce a dodávky HSV</t>
  </si>
  <si>
    <t>Komunikace pozemní</t>
  </si>
  <si>
    <t>112100001RAA</t>
  </si>
  <si>
    <t>Kácení stromů do 500 mm a odstranění pařezů, včetně odvozu, spálení větví</t>
  </si>
  <si>
    <t>916561111RT2.R</t>
  </si>
  <si>
    <t>Opěrná stěna z pohledových šalovacích tvárnic tl.195mm včetně základu a zemních prací - odhad ceny</t>
  </si>
  <si>
    <t>564861111R00</t>
  </si>
  <si>
    <t>Podklad ze štěrkodrti po zhutnění tloušťky 20 cm , frakce 8/16 plocha pod kaštany</t>
  </si>
  <si>
    <t>766 44-1111.R01</t>
  </si>
  <si>
    <t>Položení podlahy teras z prken, na podkladní rošt, terasová prkna</t>
  </si>
  <si>
    <t>564281111R00</t>
  </si>
  <si>
    <t>Podklad ze štěrkopísku po zhutnění tloušťky 30 cm,  - terasa</t>
  </si>
  <si>
    <t>564921010RA0</t>
  </si>
  <si>
    <t>Zpevněná plocha, mlatový povrch</t>
  </si>
  <si>
    <t>591050020RAA</t>
  </si>
  <si>
    <t>Komunikace z kostky kamenné kostka tloušťky 120 mm včetně kamenného obrubníku</t>
  </si>
  <si>
    <t>180400021RA0</t>
  </si>
  <si>
    <t>Založení trávníku parkového, svah, s dodáním osiva</t>
  </si>
  <si>
    <t>184201112RAB</t>
  </si>
  <si>
    <t>Výsadba stromu s balem, v rovině, výšky do 100 cm, Javor - Acer pseudoplatanus</t>
  </si>
  <si>
    <t>184 80-7112.R00</t>
  </si>
  <si>
    <t>Ochrana stromu bedněním - odstranění</t>
  </si>
  <si>
    <t>184 80-7111.R00</t>
  </si>
  <si>
    <t>Ochrana stromu bedněním - zřízení</t>
  </si>
  <si>
    <t>182001123R00</t>
  </si>
  <si>
    <t>Plošná úprava terénu, nerovnosti do 15 cm svah 1:1</t>
  </si>
  <si>
    <t>981011111RR2</t>
  </si>
  <si>
    <t>Demontáž altánu a pískoviště</t>
  </si>
  <si>
    <t>76791113R</t>
  </si>
  <si>
    <t>Montáž vjezdových bran samonosných jednokřídlových</t>
  </si>
  <si>
    <t>553553R</t>
  </si>
  <si>
    <t>brána pojezdová - 2 samostatné pojezdové brány. Celková šíře 9.030mm - provedení tahokov</t>
  </si>
  <si>
    <t>-1344975099</t>
  </si>
  <si>
    <t>998</t>
  </si>
  <si>
    <t>Přesun hmot</t>
  </si>
  <si>
    <t>998223011</t>
  </si>
  <si>
    <t>Přesun hmot pro pozemní komunikace s krytem dlážděným</t>
  </si>
  <si>
    <t>-1621016228</t>
  </si>
  <si>
    <t>HSV - HSV</t>
  </si>
  <si>
    <t xml:space="preserve">    741-FVE - Fotovoltaika</t>
  </si>
  <si>
    <t>PSV - Práce a dodávky PSV</t>
  </si>
  <si>
    <t xml:space="preserve">    741 - Elektroinstalace - silnoproud</t>
  </si>
  <si>
    <t xml:space="preserve">    742 - Elektromontáže - rozvodný systém</t>
  </si>
  <si>
    <t xml:space="preserve">    743 - Elektromontáže - hrubá montáž</t>
  </si>
  <si>
    <t xml:space="preserve">    744 - Elektromontáže - rozvody vodičů měděných</t>
  </si>
  <si>
    <t xml:space="preserve">    747 - Elektromontáže - kompletace rozvodů</t>
  </si>
  <si>
    <t xml:space="preserve">    748 - Elektromontáže - osvětlovací zařízení a svítidla</t>
  </si>
  <si>
    <t xml:space="preserve">    749 - Elektromontáže - ostatní práce a konstrukce</t>
  </si>
  <si>
    <t>M - Práce a dodávky M</t>
  </si>
  <si>
    <t xml:space="preserve">    21-M - Elektromontáže</t>
  </si>
  <si>
    <t xml:space="preserve">    22-M - Montáže slaboproud</t>
  </si>
  <si>
    <t xml:space="preserve">    36-M - Montáž prov.,měř. a regul. zařízení</t>
  </si>
  <si>
    <t xml:space="preserve">    46-M - Zemní práce při extr.mont.pracích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</si>
  <si>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</si>
  <si>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</si>
  <si>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</si>
  <si>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</si>
  <si>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</si>
  <si>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741-FVE</t>
  </si>
  <si>
    <t>Fotovoltaika</t>
  </si>
  <si>
    <t>013254000.1</t>
  </si>
  <si>
    <t>Dokumentace skutečného provedení stavby</t>
  </si>
  <si>
    <t>ks</t>
  </si>
  <si>
    <t>220270243</t>
  </si>
  <si>
    <t>Montáž UTP, FTP kabelu Cat.5e</t>
  </si>
  <si>
    <t>10.049.552</t>
  </si>
  <si>
    <t>UTP 4x2x0,5 cat.5e bal.305m-pro napojení monitoringu FVE do místní sítě</t>
  </si>
  <si>
    <t>741120123</t>
  </si>
  <si>
    <t>Montáž fotovoltaických kabelů uložených v trubkách nebo lištách průměru do 4 mm</t>
  </si>
  <si>
    <t>34111850</t>
  </si>
  <si>
    <t>kabel fotovoltaický černý nebo červený průměr 4mm</t>
  </si>
  <si>
    <t>741130003</t>
  </si>
  <si>
    <t>Ukončení vodič izolovaný do 4 mm2 v rozváděči nebo na přístroji</t>
  </si>
  <si>
    <t>741711011</t>
  </si>
  <si>
    <t>Montáž nosné konstrukce fotovoltaických panelů na ploché střeše nosníky</t>
  </si>
  <si>
    <t>42412402</t>
  </si>
  <si>
    <t>konstrukce nosná na rovné až mírně skloněné střechy a volná prostranství, standardní sklon 10-45°, pro vertikálně orientovaný panel, set pro 1 kus</t>
  </si>
  <si>
    <t>741721201</t>
  </si>
  <si>
    <t>Montáž fotovoltaických panelů krystalických na šikmou střechu výkonu přes 300 Wp</t>
  </si>
  <si>
    <t>35001016</t>
  </si>
  <si>
    <t>741730032</t>
  </si>
  <si>
    <t>Montáž střídače napětí DC/AC hybridního třífázového pro fotovoltaické systémy, max. výstupní výkon přes 3000 do 4500 W</t>
  </si>
  <si>
    <t>35672018</t>
  </si>
  <si>
    <t>měnič fotovoltaický hybridní třífázový beztransformátorový maximální vstupní výkon 6000W, maximální výstupní výkon 5500W,2x MPPT</t>
  </si>
  <si>
    <t>741740021</t>
  </si>
  <si>
    <t>Montáž regulátoru MPPT pro fotovoltaické systémy, dobíjení 12V/24V/48V baterie, maximální nabíjecí proud do 40 A</t>
  </si>
  <si>
    <t>40511027</t>
  </si>
  <si>
    <t>regulátor fotovoltaický MPPT s napětím panelů až 150 V, maximální nabíjecí proud 35 A, baterie 12V/24V/48V, FV max 500/1000/2000Wp</t>
  </si>
  <si>
    <t>741751456</t>
  </si>
  <si>
    <t>Bezpečnotní opatření - do 60V DC, mezi panely a měničem + CENTRAL-STOP</t>
  </si>
  <si>
    <t>741751457</t>
  </si>
  <si>
    <t>741810002</t>
  </si>
  <si>
    <t>Celková prohlídka elektrického rozvodu a zařízení přes 100 000 do 500 000,- Kč</t>
  </si>
  <si>
    <t>742111200</t>
  </si>
  <si>
    <t>Montáž rozvodnice oceloplechová nebo plastová běžná do 50 kg</t>
  </si>
  <si>
    <t>10.052.001</t>
  </si>
  <si>
    <t>Rozváděče R-FVE-DC pro jištění DC obvodů, 2x DC chránič a 2x Poj. Odpojovač včetně vložek</t>
  </si>
  <si>
    <t>KS</t>
  </si>
  <si>
    <t>10.052.002</t>
  </si>
  <si>
    <t>Rozváděč R-FVE-AC, Jistič FVE, Svodič I+II</t>
  </si>
  <si>
    <t>PDO</t>
  </si>
  <si>
    <t>Přesun dodávek</t>
  </si>
  <si>
    <t>PMO</t>
  </si>
  <si>
    <t>Přidružený materiál</t>
  </si>
  <si>
    <t>PSV</t>
  </si>
  <si>
    <t>Práce a dodávky PSV</t>
  </si>
  <si>
    <t>741</t>
  </si>
  <si>
    <t>Elektroinstalace - silnoproud</t>
  </si>
  <si>
    <t>741110302</t>
  </si>
  <si>
    <t>Montáž trubka ochranná do krabic plastová tuhá D přes 40 do 90 mm uložená pevně</t>
  </si>
  <si>
    <t>345713641</t>
  </si>
  <si>
    <t>trubka elektroinstalační ohebná PVC KD 09090-příprava pro FVE</t>
  </si>
  <si>
    <t>741130001</t>
  </si>
  <si>
    <t>Ukončení vodič izolovaný do 2,5mm2 v rozváděči nebo na přístroji</t>
  </si>
  <si>
    <t>741130005</t>
  </si>
  <si>
    <t>Ukončení vodič izolovaný do 10 mm2 v rozváděči nebo na přístroji</t>
  </si>
  <si>
    <t>741372062.1</t>
  </si>
  <si>
    <t>Montáž svítidlo LED bytové přisazené stropní panelové do 0,36 m2</t>
  </si>
  <si>
    <t>10.021.2403.1</t>
  </si>
  <si>
    <t>10.021.2403</t>
  </si>
  <si>
    <t>10.021.2407</t>
  </si>
  <si>
    <t>741810003</t>
  </si>
  <si>
    <t>Celková prohlídka elektrického rozvodu a zařízení přes 0,5 do 1 milionu Kč</t>
  </si>
  <si>
    <t>747233150</t>
  </si>
  <si>
    <t>Montáž jistič třípólový nn do 25 A ve skříni</t>
  </si>
  <si>
    <t>40310734</t>
  </si>
  <si>
    <t>JISTIC 3P 25A/3/B</t>
  </si>
  <si>
    <t>742</t>
  </si>
  <si>
    <t>Elektromontáže - rozvodný systém</t>
  </si>
  <si>
    <t>10.044.057</t>
  </si>
  <si>
    <t>Sádra balená á 30 kg</t>
  </si>
  <si>
    <t>kg</t>
  </si>
  <si>
    <t>742111100</t>
  </si>
  <si>
    <t>Montáž rozvodnice oceloplechová nebo plastová běžná do 20 kg</t>
  </si>
  <si>
    <t>10.052.8251</t>
  </si>
  <si>
    <t>Rozvaděč RH - kompletní včetně zapojení</t>
  </si>
  <si>
    <t>10.052.8257</t>
  </si>
  <si>
    <t>Rozvaděč RT - kompletní včetně zapojení</t>
  </si>
  <si>
    <t>357116460.1</t>
  </si>
  <si>
    <t>Elektroměrový rozvaděč 1x 3f elektroměr, 1x HDO, 20A/3/B</t>
  </si>
  <si>
    <t>742210121</t>
  </si>
  <si>
    <t>Montáž hlásiče automatického bodového</t>
  </si>
  <si>
    <t>345123005</t>
  </si>
  <si>
    <t>Autonomní hlásič kouře SD-728-I</t>
  </si>
  <si>
    <t>743</t>
  </si>
  <si>
    <t>Elektromontáže - hrubá montáž</t>
  </si>
  <si>
    <t>743111315</t>
  </si>
  <si>
    <t>Montáž trubka plastová tuhá D 23 mm uložená pod omítku</t>
  </si>
  <si>
    <t>345711540</t>
  </si>
  <si>
    <t>trubka elektroinstalační ohebná Monoflex z PH 1423/1</t>
  </si>
  <si>
    <t>743411111</t>
  </si>
  <si>
    <t>Montáž krabice zapuštěná plastová kruhová typ KU68/2-1902, KO125</t>
  </si>
  <si>
    <t>10.079.363</t>
  </si>
  <si>
    <t>Krabice KU 68-1902</t>
  </si>
  <si>
    <t>743411121.1</t>
  </si>
  <si>
    <t>Montáž krabice zapuštěná plastová čtyřhranná typ KO100, KO125</t>
  </si>
  <si>
    <t>10.075.335.1</t>
  </si>
  <si>
    <t>Svorkovnice EPS 2 ekvipotencionální s krabicí</t>
  </si>
  <si>
    <t>743411311</t>
  </si>
  <si>
    <t>Montáž krabice nástěnná plastová kruhová typ KU68/2-1902, KO97</t>
  </si>
  <si>
    <t>10.074.803</t>
  </si>
  <si>
    <t>Krabice KU 68-1903</t>
  </si>
  <si>
    <t>743419130</t>
  </si>
  <si>
    <t>Otevření nebo uzavření krabice víčkem na 4 šrouby</t>
  </si>
  <si>
    <t>743991100</t>
  </si>
  <si>
    <t>Měření zemních odporů zemniče</t>
  </si>
  <si>
    <t>744</t>
  </si>
  <si>
    <t>Elektromontáže - rozvody vodičů měděných</t>
  </si>
  <si>
    <t>744435200</t>
  </si>
  <si>
    <t>Montáž kabel Cu sk.5 do 1 kV do 0,63 kg uložený volně</t>
  </si>
  <si>
    <t>341110640781</t>
  </si>
  <si>
    <t>744731110</t>
  </si>
  <si>
    <t>Montáž kabel Cu sdělovací sk.1 2-19x1 mm umístěný volně</t>
  </si>
  <si>
    <t>341215560</t>
  </si>
  <si>
    <t>kabel sdělovací JYTY Al laminovanou fólií 4x1 mm</t>
  </si>
  <si>
    <t>122</t>
  </si>
  <si>
    <t>747</t>
  </si>
  <si>
    <t>Elektromontáže - kompletace rozvodů</t>
  </si>
  <si>
    <t>747131400</t>
  </si>
  <si>
    <t>Montáž přípojka sporáková s doutnavkou se zapojením vodičů</t>
  </si>
  <si>
    <t>124</t>
  </si>
  <si>
    <t>10.027.402</t>
  </si>
  <si>
    <t>Kombinace 3425A-0344 S2 sporáková</t>
  </si>
  <si>
    <t>126</t>
  </si>
  <si>
    <t>747512112</t>
  </si>
  <si>
    <t>Montáž domácí telefonní tablo se zapojením vodičů</t>
  </si>
  <si>
    <t>128</t>
  </si>
  <si>
    <t>374141300.1.1</t>
  </si>
  <si>
    <t>Tlačítkové video tablo sestavené 2tl. se stříškou pod omítku., el. zámek, kompletní</t>
  </si>
  <si>
    <t>747512161</t>
  </si>
  <si>
    <t>Montáž bytové dorozumívací zařízení 1 až 3 tlačítkové se zapojením vodičů</t>
  </si>
  <si>
    <t>11.021.545</t>
  </si>
  <si>
    <t>Domovní telefon - nástěnný vč. držáku</t>
  </si>
  <si>
    <t>748</t>
  </si>
  <si>
    <t>Elektromontáže - osvětlovací zařízení a svítidla</t>
  </si>
  <si>
    <t>210200040.1</t>
  </si>
  <si>
    <t>Montáž svítidel nástěnných nouzové</t>
  </si>
  <si>
    <t>10.151.469.1</t>
  </si>
  <si>
    <t>Sví.nouz. LED 5W 1h</t>
  </si>
  <si>
    <t>749</t>
  </si>
  <si>
    <t>Elektromontáže - ostatní práce a konstrukce</t>
  </si>
  <si>
    <t>741990041</t>
  </si>
  <si>
    <t>Montáž tabulka výstražná a označovací pro rozvodny</t>
  </si>
  <si>
    <t>4321001</t>
  </si>
  <si>
    <t>Bezpečnostní tabulka - Za bouřky dodržujte odstup 3m od svodu Plast 2 mm A5 - 200x150 mm</t>
  </si>
  <si>
    <t>Práce a dodávky M</t>
  </si>
  <si>
    <t>21-M</t>
  </si>
  <si>
    <t>Elektromontáže</t>
  </si>
  <si>
    <t>246170260.1</t>
  </si>
  <si>
    <t>lak asfaltový A 1999 černý (á 9 kg)</t>
  </si>
  <si>
    <t>256</t>
  </si>
  <si>
    <t>000002.1</t>
  </si>
  <si>
    <t>Protipožární sáček PS 750</t>
  </si>
  <si>
    <t>210010108</t>
  </si>
  <si>
    <t>Montáž lišt vkládacích s víčkem šířky do 40 mm</t>
  </si>
  <si>
    <t>345718300.1</t>
  </si>
  <si>
    <t>lišta elektroinstalační hranatá LHD 40 x 20 3m</t>
  </si>
  <si>
    <t>210021063</t>
  </si>
  <si>
    <t>Osazení výstražné fólie z PVC</t>
  </si>
  <si>
    <t>152</t>
  </si>
  <si>
    <t>10.042.134</t>
  </si>
  <si>
    <t>Folie ČEZ 22 rudá - blesk 250m/bal</t>
  </si>
  <si>
    <t>154</t>
  </si>
  <si>
    <t>210100017</t>
  </si>
  <si>
    <t>Připojení tepelné čerpadlo venku a v technické místnosti</t>
  </si>
  <si>
    <t>156</t>
  </si>
  <si>
    <t>210100017.1</t>
  </si>
  <si>
    <t>Připojení VZT jednotky</t>
  </si>
  <si>
    <t>210100017.1.1</t>
  </si>
  <si>
    <t>Připojení technologie v technické místnosti</t>
  </si>
  <si>
    <t>210100017.2</t>
  </si>
  <si>
    <t>Připojení gastro technologie-kuchyně</t>
  </si>
  <si>
    <t>210100019.1</t>
  </si>
  <si>
    <t>Připojení ventilátoru</t>
  </si>
  <si>
    <t>10.902.152.1</t>
  </si>
  <si>
    <t>100 MTK Ventilátory domovní axiální</t>
  </si>
  <si>
    <t>210110024.1</t>
  </si>
  <si>
    <t>Montáž nástěnný přepínač nn 6+6-střídavý</t>
  </si>
  <si>
    <t>210110031</t>
  </si>
  <si>
    <t>Montáž zapuštěný vypínač nn jednopólový bezšroubové připojení</t>
  </si>
  <si>
    <t>345355150</t>
  </si>
  <si>
    <t>spínač jednopólový 10A bílý, slonová kost</t>
  </si>
  <si>
    <t>210110039</t>
  </si>
  <si>
    <t>Montáž zapuštěný přepínač nn 7-křížový bezšroubové připojení</t>
  </si>
  <si>
    <t>345357130</t>
  </si>
  <si>
    <t>spínač řazení 7 10A bílý, slonová kost</t>
  </si>
  <si>
    <t>210110045</t>
  </si>
  <si>
    <t>Montáž zapuštěný přepínač nn 6-střídavý šroubové připojení</t>
  </si>
  <si>
    <t>345355550</t>
  </si>
  <si>
    <t>spínač řazení 6 10A bílý, slonová kost</t>
  </si>
  <si>
    <t>210110142</t>
  </si>
  <si>
    <t>Montáž ovladač nn 1/0 -tlačítkový zapínací bezšroubové připojení</t>
  </si>
  <si>
    <t>10.706.950.1.1</t>
  </si>
  <si>
    <t>412104 Tlačítko řazení 1/0, čistě bílá</t>
  </si>
  <si>
    <t>210111002</t>
  </si>
  <si>
    <t>Montáž zásuvka vestavná šroubové připojení 2P+PE se zapojením vodičů</t>
  </si>
  <si>
    <t>345551030</t>
  </si>
  <si>
    <t>zásuvka 1násobná 16A bílý, slonová kost</t>
  </si>
  <si>
    <t>345626930</t>
  </si>
  <si>
    <t>svorkovnice krabicová bezšroubová TYP017, 400 V, 2 vstupy, 2,5 mm2, 24 A</t>
  </si>
  <si>
    <t>345626940</t>
  </si>
  <si>
    <t>svorkovnice krabicová bezšroubová TYP016, 400 V, 3 vstupy, 2,5 mm2, 24 A</t>
  </si>
  <si>
    <t>345626950</t>
  </si>
  <si>
    <t>svorkovnice krabicová bezšroubová TYP018, 400 V, 4 vstupy, 2,5 mm2, 24 A</t>
  </si>
  <si>
    <t>345626960</t>
  </si>
  <si>
    <t>svorkovnice krabicová bezšroubová TYP015, 400 V, 5 vstupů, 2,5 mm2, 24 A</t>
  </si>
  <si>
    <t>210140251</t>
  </si>
  <si>
    <t>Montáž a zapojení kompletů dvoutlačítkových ovladačů</t>
  </si>
  <si>
    <t>46502572</t>
  </si>
  <si>
    <t>TOTAL STOP-FVE</t>
  </si>
  <si>
    <t>210140532.1</t>
  </si>
  <si>
    <t>Montáž termostatu</t>
  </si>
  <si>
    <t>10.027.213.1</t>
  </si>
  <si>
    <t>TERMOSTAT nástěnný programovatelný</t>
  </si>
  <si>
    <t>206</t>
  </si>
  <si>
    <t>210160011.1</t>
  </si>
  <si>
    <t>Montáž spínačů časových</t>
  </si>
  <si>
    <t>208</t>
  </si>
  <si>
    <t>61100009.1</t>
  </si>
  <si>
    <t>DOBEHOVE RELE DT3</t>
  </si>
  <si>
    <t>210</t>
  </si>
  <si>
    <t>210220001</t>
  </si>
  <si>
    <t>Montáž uzemňovacího vedení vodičů FeZn pomocí svorek na povrchu páskou do 120 mm2</t>
  </si>
  <si>
    <t>212</t>
  </si>
  <si>
    <t>354420620</t>
  </si>
  <si>
    <t>pás zemnící 30 x 4 mm FeZn</t>
  </si>
  <si>
    <t>214</t>
  </si>
  <si>
    <t>210220002</t>
  </si>
  <si>
    <t>Montáž uzemňovacích vedení vodičů FeZn pomocí svorek na povrchu drátem nebo lanem do 10 mm</t>
  </si>
  <si>
    <t>216</t>
  </si>
  <si>
    <t>354410730</t>
  </si>
  <si>
    <t>drát průměr 10 mm FeZn</t>
  </si>
  <si>
    <t>218</t>
  </si>
  <si>
    <t>210220101</t>
  </si>
  <si>
    <t>Montáž hromosvodného vedení svodových vodičů s podpěrami průměru do 10 mm</t>
  </si>
  <si>
    <t>220</t>
  </si>
  <si>
    <t>111</t>
  </si>
  <si>
    <t>354410770</t>
  </si>
  <si>
    <t>drát průměr 8 mm AlMgSi</t>
  </si>
  <si>
    <t>222</t>
  </si>
  <si>
    <t>200031</t>
  </si>
  <si>
    <t>Podpěra vedení hromosvodu na fasádě-set (PVC podpěra 55mm, FID hmoždinka 90mm, vrut 6/80mm)</t>
  </si>
  <si>
    <t>224</t>
  </si>
  <si>
    <t>113</t>
  </si>
  <si>
    <t>210220231</t>
  </si>
  <si>
    <t>Montáž tyčí jímacích délky do 3 m na stojan</t>
  </si>
  <si>
    <t>226</t>
  </si>
  <si>
    <t>354410610</t>
  </si>
  <si>
    <t>tyč jímací s kovaným hrotem JK 2 2000 mm FeZn</t>
  </si>
  <si>
    <t>228</t>
  </si>
  <si>
    <t>115</t>
  </si>
  <si>
    <t>2102202312</t>
  </si>
  <si>
    <t>Montáž podstavce pro jímací tyče délky do 3 m na stojan</t>
  </si>
  <si>
    <t>230</t>
  </si>
  <si>
    <t>10.513.729</t>
  </si>
  <si>
    <t>Podstavec PB19 betonový</t>
  </si>
  <si>
    <t>232</t>
  </si>
  <si>
    <t>117</t>
  </si>
  <si>
    <t>10.513.730</t>
  </si>
  <si>
    <t>Podložka PB19 gumová</t>
  </si>
  <si>
    <t>234</t>
  </si>
  <si>
    <t>210220301</t>
  </si>
  <si>
    <t>Montáž svorek hromosvodných typu SS, SR 03 se 2 šrouby</t>
  </si>
  <si>
    <t>236</t>
  </si>
  <si>
    <t>119</t>
  </si>
  <si>
    <t>354354418751</t>
  </si>
  <si>
    <t>SUb svorka univerzální bez strředové destičky</t>
  </si>
  <si>
    <t>238</t>
  </si>
  <si>
    <t>240</t>
  </si>
  <si>
    <t>121</t>
  </si>
  <si>
    <t>354418850</t>
  </si>
  <si>
    <t>svorka spojovací SS pro lano D8-10 mm</t>
  </si>
  <si>
    <t>210220302</t>
  </si>
  <si>
    <t>Montáž svorek hromosvodných typu ST, SJ, SK, SZ, SR 01, 02 se 3 a více šrouby</t>
  </si>
  <si>
    <t>123</t>
  </si>
  <si>
    <t>354418950</t>
  </si>
  <si>
    <t>svorka připojovací SP1 k připojení kovových částí</t>
  </si>
  <si>
    <t>125</t>
  </si>
  <si>
    <t>354418750</t>
  </si>
  <si>
    <t>svorka křížová SK pro vodič D6-10 mm</t>
  </si>
  <si>
    <t>127</t>
  </si>
  <si>
    <t>354419250</t>
  </si>
  <si>
    <t>svorka zkušební SZ pro lano D6-12 mm   FeZn</t>
  </si>
  <si>
    <t>210220302.1</t>
  </si>
  <si>
    <t>129</t>
  </si>
  <si>
    <t>354419860</t>
  </si>
  <si>
    <t>svorka odbočovací a spojovací SR 3b pro pásek 30x4 mm    FeZn</t>
  </si>
  <si>
    <t>354419960</t>
  </si>
  <si>
    <t>svorka odbočovací a spojovací SR 3a pro spojování kruhových a páskových vodičů    FeZn</t>
  </si>
  <si>
    <t>131</t>
  </si>
  <si>
    <t>210220321</t>
  </si>
  <si>
    <t>Montáž svorek hromosvodných na potrubí typ Bernard se zhotovením pásku</t>
  </si>
  <si>
    <t>68500165</t>
  </si>
  <si>
    <t>SVORKA ST NA POTRUBI</t>
  </si>
  <si>
    <t>133</t>
  </si>
  <si>
    <t>210220372.1</t>
  </si>
  <si>
    <t>Montáž ochranných prvků - úhelníků nebo trubek do zdiva</t>
  </si>
  <si>
    <t>354418300</t>
  </si>
  <si>
    <t>úhelník ochranný OU 1.7 na ochranu svodu 1,7 m</t>
  </si>
  <si>
    <t>135</t>
  </si>
  <si>
    <t>354418360</t>
  </si>
  <si>
    <t>držák ochranného úhelníku do zdiva DOU FeZn s prodloužením-instalovat před fasádou</t>
  </si>
  <si>
    <t>210220401</t>
  </si>
  <si>
    <t>Montáž vedení hromosvodné - štítků k označení svodů</t>
  </si>
  <si>
    <t>137</t>
  </si>
  <si>
    <t>354421100</t>
  </si>
  <si>
    <t>štítek plastový č. 31 -  čísla svodů</t>
  </si>
  <si>
    <t>210220451</t>
  </si>
  <si>
    <t>Montáž vedení hromosvodné - ochranného pospojování volně nebo pod omítku</t>
  </si>
  <si>
    <t>139</t>
  </si>
  <si>
    <t>10180161</t>
  </si>
  <si>
    <t>VODIC CYY 6 ZELENOZLUTY</t>
  </si>
  <si>
    <t>141</t>
  </si>
  <si>
    <t>10180202</t>
  </si>
  <si>
    <t>VODIC CYY 4 ZELENOZLUTY</t>
  </si>
  <si>
    <t>143</t>
  </si>
  <si>
    <t>10100175</t>
  </si>
  <si>
    <t>VODIC CYY 2,5 ZELENOZLUTA</t>
  </si>
  <si>
    <t>210220451.1</t>
  </si>
  <si>
    <t>145</t>
  </si>
  <si>
    <t>341421600.1</t>
  </si>
  <si>
    <t>CYA 25 ZŽ Vodič H07V-K 25 ohebný zelenožlutý</t>
  </si>
  <si>
    <t>210802024</t>
  </si>
  <si>
    <t>Montáž měděných šňůr lehkých AO3VV,AO5,CGLG,CGLU,CMSM,CYLY,HO5 do 1 kV do 1,6 kg uložených volně</t>
  </si>
  <si>
    <t>147</t>
  </si>
  <si>
    <t>341432880</t>
  </si>
  <si>
    <t>Kabel H05VV-F, CYSY, 3x2,5 mm2, ohebný, bílý</t>
  </si>
  <si>
    <t>210802109</t>
  </si>
  <si>
    <t>Montáž měděných vodičů CMSM, CMFM, A03VV, AO5, CGLU, CYH, CYLY, HO3VV, HO5 3x1,5 mm2 volně</t>
  </si>
  <si>
    <t>149</t>
  </si>
  <si>
    <t>341431760</t>
  </si>
  <si>
    <t>Vodič H05VV-F 3Gx1,5 (CYSY) bílá</t>
  </si>
  <si>
    <t>210810013.1</t>
  </si>
  <si>
    <t>Montáž měděných kabelů CYKY, CYKYD, CYKYDY, NYM, NYY, YSLY 750 V 4x10mm2 uložených volně</t>
  </si>
  <si>
    <t>151</t>
  </si>
  <si>
    <t>10.048.218.1</t>
  </si>
  <si>
    <t>CYKY 4J10 (4Bx10)-změřit na stavbě</t>
  </si>
  <si>
    <t>210810015</t>
  </si>
  <si>
    <t>Montáž měděných kabelů CYKY, CYKYD, CYKYDY, NYM, NYY, YSLY 750 V 5x1,5 mm2 uložených volně</t>
  </si>
  <si>
    <t>153</t>
  </si>
  <si>
    <t>341110900</t>
  </si>
  <si>
    <t>kabel silový s Cu jádrem CYKY 5x1,5 mm2</t>
  </si>
  <si>
    <t>210810045</t>
  </si>
  <si>
    <t>Montáž měděných kabelů CYKY, CYKYD, CYKYDY, NYM, NYY, YSLY 750 V 3x1,5 mm2 uložených pevně</t>
  </si>
  <si>
    <t>155</t>
  </si>
  <si>
    <t>341110300</t>
  </si>
  <si>
    <t>kabel silový s Cu jádrem CYKY 3x1,5 mm2</t>
  </si>
  <si>
    <t>210810046</t>
  </si>
  <si>
    <t>Montáž měděných kabelů CYKY, CYKYD, CYKYDY, NYM, NYY, YSLY 750 V 3x2,5 mm2 uložených pevně</t>
  </si>
  <si>
    <t>157</t>
  </si>
  <si>
    <t>341110360</t>
  </si>
  <si>
    <t>kabel silový s Cu jádrem CYKY 3x2,5 mm2</t>
  </si>
  <si>
    <t>210810049</t>
  </si>
  <si>
    <t>Montáž měděných kabelů CYKY, CYKYD, CYKYDY, NYM, NYY, YSLY 750 V 4x1,5 mm2 uložených pevně</t>
  </si>
  <si>
    <t>159</t>
  </si>
  <si>
    <t>341110600</t>
  </si>
  <si>
    <t>kabel silový s Cu jádrem CYKY 4x1,5 mm2</t>
  </si>
  <si>
    <t>210810056</t>
  </si>
  <si>
    <t>Montáž měděných kabelů CYKY, CYKYD, CYKYDY, NYM, NYY, YSLY 750 V 5x2,5 mm2 uložených pevně</t>
  </si>
  <si>
    <t>161</t>
  </si>
  <si>
    <t>341110940</t>
  </si>
  <si>
    <t>kabel silový s Cu jádrem CYKY 5x2,5 mm2</t>
  </si>
  <si>
    <t>210810057</t>
  </si>
  <si>
    <t>Montáž měděných kabelů CYKY, CYKYD, CYKYDY, NYM, NYY, YSLY 750 V 5x4 mm2 uložených pevně</t>
  </si>
  <si>
    <t>163</t>
  </si>
  <si>
    <t>341110980</t>
  </si>
  <si>
    <t>kabel silový s Cu jádrem CYKY 5x4 mm2</t>
  </si>
  <si>
    <t>743621110</t>
  </si>
  <si>
    <t>Montáž drát nebo lano hromosvodné svodové D do 10 mm s podpěrou</t>
  </si>
  <si>
    <t>165</t>
  </si>
  <si>
    <t>10.046.510</t>
  </si>
  <si>
    <t>Podpěra PV 21c plast základna kulatá nebo systémový držák střechy-přivařené</t>
  </si>
  <si>
    <t>PD</t>
  </si>
  <si>
    <t>167</t>
  </si>
  <si>
    <t>PM</t>
  </si>
  <si>
    <t>PPV</t>
  </si>
  <si>
    <t>Podíl přidružených výkonů</t>
  </si>
  <si>
    <t>169</t>
  </si>
  <si>
    <t>ZV</t>
  </si>
  <si>
    <t>Zednické výpomoci</t>
  </si>
  <si>
    <t>22-M</t>
  </si>
  <si>
    <t>Montáže slaboproud</t>
  </si>
  <si>
    <t>171</t>
  </si>
  <si>
    <t>10.049.551</t>
  </si>
  <si>
    <t>UTP 4x2x0,5 cat.5e bal.305m</t>
  </si>
  <si>
    <t>220280221</t>
  </si>
  <si>
    <t>Montáž kabely bytové uložené  v trubkách nebo lištách  SYKFY 5 x 2 x 0,5 mm</t>
  </si>
  <si>
    <t>173</t>
  </si>
  <si>
    <t>10.048.908</t>
  </si>
  <si>
    <t>SYKFY 5x2x0,5</t>
  </si>
  <si>
    <t>220280229</t>
  </si>
  <si>
    <t>Montáž koaxiálního kabelu 75ohm</t>
  </si>
  <si>
    <t>175</t>
  </si>
  <si>
    <t>10.698.536</t>
  </si>
  <si>
    <t>Kabel HD-1000 FHD koaxiál bal.150m</t>
  </si>
  <si>
    <t>220301201</t>
  </si>
  <si>
    <t>Montáž zásuvka telefonní 4-pólové pod omítku</t>
  </si>
  <si>
    <t>177</t>
  </si>
  <si>
    <t>10.942.065</t>
  </si>
  <si>
    <t>Zásuvka datová RJ45 kat.5e</t>
  </si>
  <si>
    <t>220301203</t>
  </si>
  <si>
    <t>Montáž televizní zásuvky pod omítku</t>
  </si>
  <si>
    <t>179</t>
  </si>
  <si>
    <t>741999041</t>
  </si>
  <si>
    <t>konektory F - kompresní</t>
  </si>
  <si>
    <t>181</t>
  </si>
  <si>
    <t>220450007.1</t>
  </si>
  <si>
    <t>Montáž anténního stožáru</t>
  </si>
  <si>
    <t>741999025</t>
  </si>
  <si>
    <t>stožár STA-trojnožka (dimenzovaný pro antény 90 cm a antény UHF a VKV - 3m teleskopický včetně výložníků a kotvících systémů</t>
  </si>
  <si>
    <t>sada</t>
  </si>
  <si>
    <t>183</t>
  </si>
  <si>
    <t>220731511</t>
  </si>
  <si>
    <t>Zřízení uzemnění stožáru anténního na objektu</t>
  </si>
  <si>
    <t>220880301.1</t>
  </si>
  <si>
    <t>Montáž skříně 19"</t>
  </si>
  <si>
    <t>185</t>
  </si>
  <si>
    <t>10.652.241.2.1</t>
  </si>
  <si>
    <t>19" RACK jednodílný 12U</t>
  </si>
  <si>
    <t>10007.1</t>
  </si>
  <si>
    <t>UTP propojovací kabel 0,5m 5e</t>
  </si>
  <si>
    <t>187</t>
  </si>
  <si>
    <t>742330024</t>
  </si>
  <si>
    <t>Montáž patch panelu 24 portů UTP/FTP</t>
  </si>
  <si>
    <t>M030</t>
  </si>
  <si>
    <t>patch panel 24 portu RJ45</t>
  </si>
  <si>
    <t>189</t>
  </si>
  <si>
    <t>742330052.1</t>
  </si>
  <si>
    <t>Popis portů patchpanelu</t>
  </si>
  <si>
    <t>742330101.1</t>
  </si>
  <si>
    <t>Měření metalického segmentu s vyhotovením protokolu</t>
  </si>
  <si>
    <t>191</t>
  </si>
  <si>
    <t>742420111</t>
  </si>
  <si>
    <t>Montáž UTP konektoru</t>
  </si>
  <si>
    <t>8006</t>
  </si>
  <si>
    <t>Lisovací konektor RJ45, kat.5</t>
  </si>
  <si>
    <t>193</t>
  </si>
  <si>
    <t>741999029</t>
  </si>
  <si>
    <t>anténa UHF V + H provedení</t>
  </si>
  <si>
    <t>741999030</t>
  </si>
  <si>
    <t>anténa VKV - všesměrová</t>
  </si>
  <si>
    <t>195</t>
  </si>
  <si>
    <t>741999031</t>
  </si>
  <si>
    <t>Přepěťová ochrana- koaxiální kabel</t>
  </si>
  <si>
    <t>741999034</t>
  </si>
  <si>
    <t>odbočovač TV 1/20 dB</t>
  </si>
  <si>
    <t>197</t>
  </si>
  <si>
    <t>741999035</t>
  </si>
  <si>
    <t>slučovač 0-950 MHz dvojitý</t>
  </si>
  <si>
    <t>741999037</t>
  </si>
  <si>
    <t>Multipřepínač kaskádový F konektor - 2x zásuvka</t>
  </si>
  <si>
    <t>199</t>
  </si>
  <si>
    <t>741999040</t>
  </si>
  <si>
    <t>spojka F-F</t>
  </si>
  <si>
    <t>201</t>
  </si>
  <si>
    <t>741999043</t>
  </si>
  <si>
    <t>instalační materiál, izolace proti vlhkosti</t>
  </si>
  <si>
    <t>741999044</t>
  </si>
  <si>
    <t>propojovací kabeláž</t>
  </si>
  <si>
    <t>36-M</t>
  </si>
  <si>
    <t>Montáž prov.,měř. a regul. zařízení</t>
  </si>
  <si>
    <t>203</t>
  </si>
  <si>
    <t>360020611</t>
  </si>
  <si>
    <t>Vyvrtání otvoru v betonovém zdivu do 450 mm, průměru 30 mm</t>
  </si>
  <si>
    <t>360020611.2</t>
  </si>
  <si>
    <t>Vyvrtání otvoru v betonovém zdivu do 150 mm, průměru 30 mm</t>
  </si>
  <si>
    <t>205</t>
  </si>
  <si>
    <t>360020612</t>
  </si>
  <si>
    <t>Vyvrtání otvoru v betonovém zdivu do 700 mm, průměru 50 mm</t>
  </si>
  <si>
    <t>46-M</t>
  </si>
  <si>
    <t>Zemní práce při extr.mont.pracích</t>
  </si>
  <si>
    <t>460010025</t>
  </si>
  <si>
    <t>Vytyčení trasy inženýrských sítí v zastavěném prostoru</t>
  </si>
  <si>
    <t>km</t>
  </si>
  <si>
    <t>207</t>
  </si>
  <si>
    <t>460150153</t>
  </si>
  <si>
    <t>Hloubení kabelových zapažených i nezapažených rýh ručně š 35 cm, hl 70 cm, v hornině tř 3</t>
  </si>
  <si>
    <t>460560153</t>
  </si>
  <si>
    <t>Zásyp rýh ručně šířky 35 cm, hloubky 70 cm, z horniny třídy 3</t>
  </si>
  <si>
    <t>209</t>
  </si>
  <si>
    <t>460600061</t>
  </si>
  <si>
    <t>Odvoz suti a vybouraných hmot</t>
  </si>
  <si>
    <t>941955003R00.1</t>
  </si>
  <si>
    <t>Pronájem lešení lehké pomocné, výška podlahy do 2,5 m 2ks</t>
  </si>
  <si>
    <t>den</t>
  </si>
  <si>
    <t>211</t>
  </si>
  <si>
    <t>460680592</t>
  </si>
  <si>
    <t>Vysekání rýh pro montáž trubek a kabelů v cihelných zdech hloubky do 5 cm a šířky do 5 cm</t>
  </si>
  <si>
    <t>213</t>
  </si>
  <si>
    <t>460680593</t>
  </si>
  <si>
    <t>Vysekání rýh pro montáž trubek a kabelů v cihelných zdech hloubky do 5 cm a šířky do 7 cm</t>
  </si>
  <si>
    <t>460680594</t>
  </si>
  <si>
    <t>Vysekání rýh pro montáž trubek a kabelů v cihelných zdech hloubky do 5 cm a šířky do 10 cm</t>
  </si>
  <si>
    <t>215</t>
  </si>
  <si>
    <t>460680604</t>
  </si>
  <si>
    <t>Vysekání rýh pro montáž trubek a kabelů v cihelných zdech hloubky do 7 cm a šířky do 10 cm</t>
  </si>
  <si>
    <t>460690031.1</t>
  </si>
  <si>
    <t>Osazení hmoždinek včetně vyvrtání otvoru ve stěnách cihelných průměru do 8 mm</t>
  </si>
  <si>
    <t>217</t>
  </si>
  <si>
    <t>562810840.1</t>
  </si>
  <si>
    <t>hmoždinka HL 8+vrut</t>
  </si>
  <si>
    <t>tis kus</t>
  </si>
  <si>
    <t>460690032.1</t>
  </si>
  <si>
    <t>Osazení hmoždinek včetně vyvrtání otvoru ve stěnách cihelných průměru do 12 mm</t>
  </si>
  <si>
    <t>219</t>
  </si>
  <si>
    <t>562810820.1</t>
  </si>
  <si>
    <t>hmoždinka HL 10+vrut</t>
  </si>
  <si>
    <t>HZS</t>
  </si>
  <si>
    <t>Hodinové zúčtovací sazby</t>
  </si>
  <si>
    <t>HZS2222</t>
  </si>
  <si>
    <t>Hodinová zúčtovací sazba elektrikář - připojení na stávající elektroinstalaci, úprava stávajícího rozvaděče pro přidání jističů</t>
  </si>
  <si>
    <t>hod</t>
  </si>
  <si>
    <t>Vedlejší rozpočtové náklady</t>
  </si>
  <si>
    <t>VRN1</t>
  </si>
  <si>
    <t>Průzkumné, geodetické a projektové práce</t>
  </si>
  <si>
    <t>221</t>
  </si>
  <si>
    <t>013254000</t>
  </si>
  <si>
    <t>VRN3</t>
  </si>
  <si>
    <t>Zařízení staveniště</t>
  </si>
  <si>
    <t>032903000</t>
  </si>
  <si>
    <t>Náklady na provoz a údržbu vybavení staveniště</t>
  </si>
  <si>
    <t>223</t>
  </si>
  <si>
    <t>049103000</t>
  </si>
  <si>
    <t>Náklady vzniklé v souvislosti s realizací stavby</t>
  </si>
  <si>
    <t>Objekt7 - VZT</t>
  </si>
  <si>
    <t xml:space="preserve">    751 - Vzduchotechnika</t>
  </si>
  <si>
    <t>751</t>
  </si>
  <si>
    <t>Vzduchotechnika</t>
  </si>
  <si>
    <t>TR.01</t>
  </si>
  <si>
    <t>Rekuperační jednotka (Vp = 790 m3/h, 150 Pa, Vo = 790 m3/h, 150 Pa, ti(zima) = 22°C, s rotačním regeneračním výměníkem zpětného získávání tepla s EC motorem, dvojicí ventilátorů s EC motory, panelového filtru F7 na přívodu, panelového filtru M5 na odvodu</t>
  </si>
  <si>
    <t>Pol1</t>
  </si>
  <si>
    <t xml:space="preserve">Potrubní detektor kouře - pro instalaci do potrubí sání čerstvého vzduchu k VZT jednotce, vč. montáže. </t>
  </si>
  <si>
    <t>Pol2</t>
  </si>
  <si>
    <t>Uzavírací klapka se servopohonem 230V (příslušenství VZT jednotky)</t>
  </si>
  <si>
    <t>Pol3</t>
  </si>
  <si>
    <t>Spínací modul na 230V pro napájení uzavíracích klapek (příslušenství VZT jednotky)</t>
  </si>
  <si>
    <t>Pol4</t>
  </si>
  <si>
    <t>Flexibilní tlumič hluku d250, délka 1m, izolace ze skelných vláken, tl. 25 mm. Hrdla tlumiče z pozinkovaného plechu</t>
  </si>
  <si>
    <t>Pol5</t>
  </si>
  <si>
    <t>Protidešťová žaluzie 450x400 (vol. plocha min. 0,12 m2), vč. ochranného síta, vč. montážního rámu, nadstandardní RAL, barevné provedení RAL dle architekta - bude upřesněno při vzorkování a odsouhlaseno architektem.</t>
  </si>
  <si>
    <t>Pol6</t>
  </si>
  <si>
    <t>Regulační klapka se servopohonem do kruhového potrubí, servopohon 230V se zpětnou pružinou, bez napětí uzavřeno, do průměru d200</t>
  </si>
  <si>
    <t>Pol7</t>
  </si>
  <si>
    <t>Regulační klapka se servopohonem do kruhového potrubí, servopohon 230V, bez napětí otevřeno, do průměru d250</t>
  </si>
  <si>
    <t>Pol8</t>
  </si>
  <si>
    <t>Talířový ventil pro odvod vzduchu do průměru d200, kovový, vč. montážního rámečku</t>
  </si>
  <si>
    <t>Pol9</t>
  </si>
  <si>
    <t>Talířový ventil pro přívod vzduchu d100, kovový, vč. montážního rámečku</t>
  </si>
  <si>
    <t>Pol10</t>
  </si>
  <si>
    <t>Vzduchotechnická mřížka pro přívod vzduchu 600x150, dvouřadá, vč. regulace, vč. upínacího rámečku, barevné provedení RAL dle architekta - bude upřesněno při vzorkování a odsouhlaseno architektem.</t>
  </si>
  <si>
    <t>Pol11</t>
  </si>
  <si>
    <t>Ohebná zvukově izolační hadice do průměru d200, vč. spojovacího materiálu.</t>
  </si>
  <si>
    <t>bm</t>
  </si>
  <si>
    <t>Pol12</t>
  </si>
  <si>
    <t>Spiro potrubí do dimenze SR 250, včetně tvarovek, závěsů, kotvení a spojovacího materiálu</t>
  </si>
  <si>
    <t>Pol13</t>
  </si>
  <si>
    <t>Čtyřhranné potrubí z ocel. pozink. plechu spojovaného přírubami, třída těsnosti B, včetně tvarovek</t>
  </si>
  <si>
    <t>Pol14</t>
  </si>
  <si>
    <t>Tepelná izolace, syntetický kaučuk, tl. 20 mm</t>
  </si>
  <si>
    <t>Poznámka k položce:_x000D_
Zařízení č. 01 - celkem</t>
  </si>
  <si>
    <t>TR.02</t>
  </si>
  <si>
    <t>Rekuperační jednotka (Vp = 790 m3/h, 150 Pa, Vo = 790 m3/h, 150 Pa, ti(zima) = 22°C, s rotačním regeneračním výměníkem zpětného získávání tepla s EC motorem, dvojicí ventilátorů s EC motory, panelového filtru F7 na přívodu, panelového filtru M5 na odvodu,</t>
  </si>
  <si>
    <t>Pol15</t>
  </si>
  <si>
    <t>Potrubní detektor kouře - pro instalaci do potrubí sání čerstvého vzduchu k VZT jednotce, vč. montáže.</t>
  </si>
  <si>
    <t>Pol16</t>
  </si>
  <si>
    <t>Spínací modul na 230V pro napájení uzavíracích klapek (příslušenství VZT jednotky).</t>
  </si>
  <si>
    <t>Poznámka k položce:_x000D_
Zařízení č. 02 - celkem</t>
  </si>
  <si>
    <t>Pol17</t>
  </si>
  <si>
    <t>Drobný spojovací a montážní materiál</t>
  </si>
  <si>
    <t>Pol18</t>
  </si>
  <si>
    <t>Informační doplňky - Štítky a popisy potrubí a zařízení</t>
  </si>
  <si>
    <t>Pol19</t>
  </si>
  <si>
    <t>Požární ucpávky prostupů ve smyslu projektu požární ochrany objektu - neceněno, dodávka stavby</t>
  </si>
  <si>
    <t>Pol20</t>
  </si>
  <si>
    <t>Zpracování výrobně dodavatelské dokumentace</t>
  </si>
  <si>
    <t>Pol21</t>
  </si>
  <si>
    <t>Zpracování dokumentace skutečného provedení, předávací dokumentace</t>
  </si>
  <si>
    <t>Pol22</t>
  </si>
  <si>
    <t>Doprava materiálu</t>
  </si>
  <si>
    <t>Pol23</t>
  </si>
  <si>
    <t>Hydraulické zaregulování systému, změření průtoku na koncových prvcích měřícím přístrojem, sb.včetně protokolu</t>
  </si>
  <si>
    <t>Pol24</t>
  </si>
  <si>
    <t>Zaškolení obsluhy</t>
  </si>
  <si>
    <t>Pol25</t>
  </si>
  <si>
    <t>Rezerva pro případné úpravy systému během zpřesnění návrhu v rámci zpracování tendrové/prováděcí dokumentace, koordinace profesí: 3% z celkové ceny</t>
  </si>
  <si>
    <t>Poznámka k položce:_x000D_
Zařízení ostatní - celkem</t>
  </si>
  <si>
    <t>Objekt8 - ZTI</t>
  </si>
  <si>
    <t>D1 - Vnitřní kanalizace (splašková)</t>
  </si>
  <si>
    <t>D2 - Vnitřní kanalizace (dešťová)</t>
  </si>
  <si>
    <t>D3 - Venkovní kanalizace – splašková</t>
  </si>
  <si>
    <t>D4 - Vnitřní vodovod + venkovní připojení vody</t>
  </si>
  <si>
    <t>D5 - Zařizovací předměty, baterie, sifony</t>
  </si>
  <si>
    <t>D6 - Před zadáváním objednávek a započetím prací překontrolovat výpis vůči výkresům !!</t>
  </si>
  <si>
    <t>D1</t>
  </si>
  <si>
    <t>Vnitřní kanalizace (splašková)</t>
  </si>
  <si>
    <t>Potrubí HT –DN 40 (přip.potr.)</t>
  </si>
  <si>
    <t>Potrubí HT - DN 50 (přip.potr.)</t>
  </si>
  <si>
    <t>Potrubí HT – DN 75 (přip.potr.)</t>
  </si>
  <si>
    <t>Potrubí HT - DN 110 (přip.potr.)</t>
  </si>
  <si>
    <t>Potrubí KG –  DN 110 (stoupací potr.)</t>
  </si>
  <si>
    <t>Potrubí KG - DN 75 (stoupací potr.)</t>
  </si>
  <si>
    <t>Potrubí KG  - DN 110 (svodné potr.)</t>
  </si>
  <si>
    <t>Potrubí KG – DN 125 (svodné potr.)</t>
  </si>
  <si>
    <t>Potrubí KG – DN 150 (svodné potr.)</t>
  </si>
  <si>
    <t>Čistící kus DN 75</t>
  </si>
  <si>
    <t>Čistící kus DN 110</t>
  </si>
  <si>
    <t>Vyvedení výpustek</t>
  </si>
  <si>
    <t>Pomocný spojovací a kotevní materiál</t>
  </si>
  <si>
    <t>Kpl</t>
  </si>
  <si>
    <t>Zátka DN 75</t>
  </si>
  <si>
    <t>Zátka DN 110</t>
  </si>
  <si>
    <t>Zkouška těsnosti kanalizace - vodou do DN 200</t>
  </si>
  <si>
    <t>Zkouška těsnosti - kouřem do DN 300</t>
  </si>
  <si>
    <t>Ventilační hlavice, DN 110  HL 900N</t>
  </si>
  <si>
    <t>Přesun hmot pro vnitřní kanalizaci do 24 m</t>
  </si>
  <si>
    <t>Protokol o shodě, předávací dokumentace, projekt skutečného provedení</t>
  </si>
  <si>
    <t>D2</t>
  </si>
  <si>
    <t>Vnitřní kanalizace (dešťová)</t>
  </si>
  <si>
    <t>1.1</t>
  </si>
  <si>
    <t>Střešní vtok / vpusť + montáž</t>
  </si>
  <si>
    <t>2.1</t>
  </si>
  <si>
    <t>Potrubí KG - např. poloplast polo-kal 3S - odhlučněné –  DN 110 (stoupací potr.)</t>
  </si>
  <si>
    <t>3.1</t>
  </si>
  <si>
    <t>Potrubí KG  -  DN 150 (svodné potr.)</t>
  </si>
  <si>
    <t>4.1</t>
  </si>
  <si>
    <t>Čistící kus DN 110 - např. poloplast polo-kal 3S – odhlučněné</t>
  </si>
  <si>
    <t>5.1</t>
  </si>
  <si>
    <t>6.1</t>
  </si>
  <si>
    <t>7.1</t>
  </si>
  <si>
    <t>8.1</t>
  </si>
  <si>
    <t>9.1</t>
  </si>
  <si>
    <t>D3</t>
  </si>
  <si>
    <t>Venkovní kanalizace – splašková</t>
  </si>
  <si>
    <t>1.2</t>
  </si>
  <si>
    <t>Revizní šachta pr. 0,4 nebo 0,6 m, hl. 1,5-2,0 m + poklop, roura + manžeta (přímá)</t>
  </si>
  <si>
    <t>2.2</t>
  </si>
  <si>
    <t>Osazení a montáž šachty v terénu</t>
  </si>
  <si>
    <t>3.2</t>
  </si>
  <si>
    <t>Napojení na stávající kan.přípojku, vč.pročištění</t>
  </si>
  <si>
    <t>4.2</t>
  </si>
  <si>
    <t>Potrubí KG - Systém (PVC) - DN 150 (splašková)</t>
  </si>
  <si>
    <t>5.2</t>
  </si>
  <si>
    <t>6.2</t>
  </si>
  <si>
    <t>7.2</t>
  </si>
  <si>
    <t>8.2</t>
  </si>
  <si>
    <t>9.2</t>
  </si>
  <si>
    <t>Uložení potrubí do výkopu, výkop včetně zásypů,obsypů a podsypů</t>
  </si>
  <si>
    <t>1.3</t>
  </si>
  <si>
    <t>Revizní šachta pr. 0,4 - 0,6 m, hl. 1,5-2,0 + poklop, roura + manžeta (soutoká)</t>
  </si>
  <si>
    <t>3.3</t>
  </si>
  <si>
    <t>Potrubí KG - Systém (PVC) - DN 150 (dešťová)</t>
  </si>
  <si>
    <t>4.3</t>
  </si>
  <si>
    <t>Potrubí KG - Systém (PVC) - DN 200 (dešťová)</t>
  </si>
  <si>
    <t>5.3</t>
  </si>
  <si>
    <t>Potrubí KG - Systém (PVC) - DN 250 (dešťová)</t>
  </si>
  <si>
    <t>6.3</t>
  </si>
  <si>
    <t>Vsakovací objekt složený z vsakovacích bloků o celkovém objemu 20,0 m3  (plocha zasakování 20,0 m2) - přepad bude sveden do místní vodoteče</t>
  </si>
  <si>
    <t>7.3</t>
  </si>
  <si>
    <t>8.3</t>
  </si>
  <si>
    <t>9.3</t>
  </si>
  <si>
    <t>10.1</t>
  </si>
  <si>
    <t>11.1</t>
  </si>
  <si>
    <t>Retetnční nádrž - osazení v terénu s vysokou hladinou spodní vody !!! V=10,0 m3 – včetně osazení, poklopu, komínku a kalového čerpadla</t>
  </si>
  <si>
    <t>12.1</t>
  </si>
  <si>
    <t>13.1</t>
  </si>
  <si>
    <t>Výústek do potoka – potrubí DN 250, uloženo v betonovém loži</t>
  </si>
  <si>
    <t>14.1</t>
  </si>
  <si>
    <t>stavební mříž s rámem - mříž bude na zámek (pr.250 mm), vč. montáže</t>
  </si>
  <si>
    <t>15.1</t>
  </si>
  <si>
    <t>Napojení perforovaného drenážního potrubí, vedeného kolem základů</t>
  </si>
  <si>
    <t>16.1</t>
  </si>
  <si>
    <t>Drenážní potrubí kolem základů, DN 110</t>
  </si>
  <si>
    <t>D4</t>
  </si>
  <si>
    <t>Vnitřní vodovod + venkovní připojení vody</t>
  </si>
  <si>
    <t>1.4</t>
  </si>
  <si>
    <t>Potrubí PPr, plast PN 20, 16x2,7</t>
  </si>
  <si>
    <t>2.3</t>
  </si>
  <si>
    <t>Potrubí PPr, plast PN 20, 20x3,4</t>
  </si>
  <si>
    <t>3.4</t>
  </si>
  <si>
    <t>Potrubí PPr, plast PN 20, 25x4,2</t>
  </si>
  <si>
    <t>4.4</t>
  </si>
  <si>
    <t>Potrubí PPr, plast PN 20, 32x4,6</t>
  </si>
  <si>
    <t>5.4</t>
  </si>
  <si>
    <t>Potrubí PE-HD DN 40x5,5 , SDR 7,4, PN 0,6 Mpa  - venkovní vedení</t>
  </si>
  <si>
    <t>6.4</t>
  </si>
  <si>
    <t>Napojení na stávající potrubí v objektu</t>
  </si>
  <si>
    <t>7.4</t>
  </si>
  <si>
    <t>Tepelná izolace tloušťky 15 mm – DN 16</t>
  </si>
  <si>
    <t>8.4</t>
  </si>
  <si>
    <t>Tepelná izolace tloušťky 15 mm – DN 20</t>
  </si>
  <si>
    <t>9.4</t>
  </si>
  <si>
    <t>Tepelná izolace tloušťky 15 mm – DN 25</t>
  </si>
  <si>
    <t>10.2</t>
  </si>
  <si>
    <t>Tepelná izolace tloušťky 15 mm – DN 32</t>
  </si>
  <si>
    <t>11.2</t>
  </si>
  <si>
    <t>Vyvedení výpustek do DN 20</t>
  </si>
  <si>
    <t>12.2</t>
  </si>
  <si>
    <t>Nástěnky pro baterie</t>
  </si>
  <si>
    <t>13.2</t>
  </si>
  <si>
    <t>Tlaková zkouška vodovodního potrubí</t>
  </si>
  <si>
    <t>14.2</t>
  </si>
  <si>
    <t>Tlak. zkouška vod. Potrubí pro zjištění tlaku v potrubí (min.3barry)</t>
  </si>
  <si>
    <t>15.2</t>
  </si>
  <si>
    <t>Přesun hmot pro vnitřní vodovod do 12 m</t>
  </si>
  <si>
    <t>16.2</t>
  </si>
  <si>
    <t>Pomocný kotevní a spojovací materiál</t>
  </si>
  <si>
    <t>17.1</t>
  </si>
  <si>
    <t>Uzavírací ventil DN 25</t>
  </si>
  <si>
    <t>18.1</t>
  </si>
  <si>
    <t>Zpětný ventil DN25</t>
  </si>
  <si>
    <t>19.1</t>
  </si>
  <si>
    <t>Pojistný ventil DN 25</t>
  </si>
  <si>
    <t>20.1</t>
  </si>
  <si>
    <t>Teploměr</t>
  </si>
  <si>
    <t>Cirkulační čerpadlo</t>
  </si>
  <si>
    <t>Zásobník v komletu s TČ</t>
  </si>
  <si>
    <t>xx</t>
  </si>
  <si>
    <t>KK DN 32</t>
  </si>
  <si>
    <t>Filtr jemných částic, pro DN40</t>
  </si>
  <si>
    <t>Převlečné matice k hlavní vod. Sestavě</t>
  </si>
  <si>
    <t>Vodoměr – podružné měření</t>
  </si>
  <si>
    <t>KK s vyp. DN 40 (vodoměr)</t>
  </si>
  <si>
    <t>ZK 40 (vodoměr)</t>
  </si>
  <si>
    <t>UV40 s vypouštěním</t>
  </si>
  <si>
    <t>Vodoměrová skříň – typová - osazení+montáž</t>
  </si>
  <si>
    <t>Proplach a desinfekce potrubí</t>
  </si>
  <si>
    <t>Přesun hmot pro vnitřní vodovod do 24 m</t>
  </si>
  <si>
    <t>D5</t>
  </si>
  <si>
    <t>Zařizovací předměty, baterie, sifony</t>
  </si>
  <si>
    <t>1.5</t>
  </si>
  <si>
    <t>WC závěsné, stěnový vestavěný WC modul  +ovládací panel s 2tlačítkem - ovládání  zepředu (napouštěcí rohový ventil zabudovaný v kombifixu), tvarovka pro připojení, WC prkénko + MONTÁŽ</t>
  </si>
  <si>
    <t>2.4</t>
  </si>
  <si>
    <t>WC závěsné dětské, stěnový vestavěný WC modul  +ovládací panel s 2tlačítkem - ovládání  zepředu (napouštěcí rohový ventil zabudovaný v kombifixu),  tvarovka pro připojení, WC prkénko + MONTÁŽ</t>
  </si>
  <si>
    <t>3.5</t>
  </si>
  <si>
    <t>Umyvadlo 60 cm+nerezový sifon,  baterie stojánková s přesným  nastavením požadované teploty vody + MONTÁŽ</t>
  </si>
  <si>
    <t>4.5</t>
  </si>
  <si>
    <t>Umyvadlo dětské + nerezový sifon,  baterie stojánková s přesným  nastavením požadované teploty vody + MONTÁŽ</t>
  </si>
  <si>
    <t>5.5</t>
  </si>
  <si>
    <t>Sprchový kout čtvrtkruh 90  cm + zástěna+baterie termostatická s přesným  nastavením požadované teploty vody + sprchová kombinace držák, jednofunkční sprch+Hadice+Sifon ke sprch.vaničce + MONTÁŽ</t>
  </si>
  <si>
    <t>6.5</t>
  </si>
  <si>
    <t>Jednuduchý nerezový dřez + sifon pro dřez + dřezová baterie stojánková s dlouhým ramínkem + MONTÁŽ</t>
  </si>
  <si>
    <t>7.5</t>
  </si>
  <si>
    <t>Závěsná výlevka + rošt pro výlevku + upevňovací sada + baterie nástěnná kuchyňská s dlouhým ramínkem+ MONTÁŽ</t>
  </si>
  <si>
    <t>8.5</t>
  </si>
  <si>
    <t>Dvere ke sprse – dle sprchy + montáž</t>
  </si>
  <si>
    <t>9.5</t>
  </si>
  <si>
    <t>Výtokový ventil T212 + montáž (TČ..)</t>
  </si>
  <si>
    <t>10.3</t>
  </si>
  <si>
    <t>Podomítkový sifon HL 136N – TČ.. + montáž a osazení</t>
  </si>
  <si>
    <t>11.3</t>
  </si>
  <si>
    <t>Podomítkový sifon pro odvod kondenzátu VZT jednotky + montáž a osazení</t>
  </si>
  <si>
    <t>12.3</t>
  </si>
  <si>
    <t>Kotevní a spojovací materiál</t>
  </si>
  <si>
    <t>13.3</t>
  </si>
  <si>
    <t>Dvířka krycí pro čistící kus  vč.montáže</t>
  </si>
  <si>
    <t>14.3</t>
  </si>
  <si>
    <t>Zřízení nik 15x30 cm (kanalizace)</t>
  </si>
  <si>
    <t>Ks</t>
  </si>
  <si>
    <t>15.3</t>
  </si>
  <si>
    <t>Přesun hmot pro zařizovací předměty</t>
  </si>
  <si>
    <t>16.3</t>
  </si>
  <si>
    <t>Stavební přípomoce</t>
  </si>
  <si>
    <t>17.2</t>
  </si>
  <si>
    <t>D6</t>
  </si>
  <si>
    <t>Před zadáváním objednávek a započetím prací překontrolovat výpis vůči výkresům !!</t>
  </si>
  <si>
    <t>Objekt9 - ÚT</t>
  </si>
  <si>
    <t>D1 - ÚSTŘEDNÍ TOPENÍ</t>
  </si>
  <si>
    <t>D2 - Před zadáváním objednávek a započetím prací překontrolovat výpis vůči výkresům !!</t>
  </si>
  <si>
    <t>ÚSTŘEDNÍ TOPENÍ</t>
  </si>
  <si>
    <t>Prostorový termostat + montáž</t>
  </si>
  <si>
    <t>Tepelné čerpadlo vzduch/voda  + ohřev vody - zásobník v kompletu s vnitřní jednotkou  - objem 190 l</t>
  </si>
  <si>
    <t>Doprava, osazení a montáž zdroje</t>
  </si>
  <si>
    <t>Hadice napouštěcí pryžové D 16/23</t>
  </si>
  <si>
    <t>Uvedení do provozu</t>
  </si>
  <si>
    <t>Regulace systému - nutno dopřesnit po přesném výběru dodavatele</t>
  </si>
  <si>
    <t>KK DN 35 (upřesněno při realizaci – dle skutečného propojení)</t>
  </si>
  <si>
    <t>KK DN 28 (upřesněno při realizaci – dle skutečného propojení)</t>
  </si>
  <si>
    <t>Magnetzový odkalovací filtr</t>
  </si>
  <si>
    <t>ZK DN 35</t>
  </si>
  <si>
    <t>Tlakoměr nízkotlaký kruhový D 160 rozsah 0-10 Mpa spodní připojení</t>
  </si>
  <si>
    <t>Ventil závitový odvzdušňovací G 3/8 PN 14 do 120°C automatický</t>
  </si>
  <si>
    <t>Filtrbaal DN 28  (upřesněno při realizaci – dle skutečného propojení)</t>
  </si>
  <si>
    <t>Příložný termostat na potrubí + MT (dle mont.firmy)</t>
  </si>
  <si>
    <t>Ventil závitový pojistný rohový G 3/4 provozní tlak od 2,5 do 6 barů</t>
  </si>
  <si>
    <t>Termostatická hlavice kapalinová PN 10 do 110°C</t>
  </si>
  <si>
    <t>Kohout plnící a vypouštěcí G 3/8 PN 10 do 110°C závitový</t>
  </si>
  <si>
    <t>Demineralizační patrona</t>
  </si>
  <si>
    <t>Revizní armatura pro expanzi DN 20 + MT</t>
  </si>
  <si>
    <t>Expanstní nádoba 30 l + montáž</t>
  </si>
  <si>
    <t>Bezpečnostní sestava s pojistným ventilem</t>
  </si>
  <si>
    <t>Přesun hmot pro armatury v objektech v do 6 m</t>
  </si>
  <si>
    <t>Přesun hmot pro kotelny v objektech v do 6 m</t>
  </si>
  <si>
    <t>Čerpadlo oběhové teplovodní mokroběžné závitové DN 25 rozteč 180 mm průtok do 3 m3/h výtlak 4 m</t>
  </si>
  <si>
    <t>soub</t>
  </si>
  <si>
    <t>Elektrický topný kabel</t>
  </si>
  <si>
    <t>Potrubí pro odvod kondenzátu do země – IZ.Armaflex HT tl.10 mm</t>
  </si>
  <si>
    <t>Potrubí měděné polotvrdé spojované měkkým pájením D 15x1,5</t>
  </si>
  <si>
    <t>Potrubí měděné polotvrdé spojované měkkým pájením D 18x1,5</t>
  </si>
  <si>
    <t>Potrubí měděné polotvrdé spojované měkkým pájením D 22x1,5</t>
  </si>
  <si>
    <t>Potrubí měděné polotvrdé spojované měkkým pájením D 28x2,0</t>
  </si>
  <si>
    <t>Potrubí měděné polotvrdé spojované měkkým pájením D 35x2,0</t>
  </si>
  <si>
    <t>Potrubí měděné polotvrdé spojované měkkým pájením D 28x2,0 – předizolované</t>
  </si>
  <si>
    <t>Zkouška těsnosti potrubí měděné do D 35x1,5</t>
  </si>
  <si>
    <t>Potrubí plastové D 15x1,5 systém Gabotherm</t>
  </si>
  <si>
    <t>Zkouška těsnosti potrubí plastové do D 32x2,9</t>
  </si>
  <si>
    <t>Upevňovací materiál, např. Rabovský</t>
  </si>
  <si>
    <t>komp</t>
  </si>
  <si>
    <t>Přesun hmot pro rozvody potrubí v objektech v do 6 m</t>
  </si>
  <si>
    <t>Montáž otopného tělesa trubkového na stěnu výšky tělesa do 1500 mm</t>
  </si>
  <si>
    <t>Koupelnový otop. trubkové těleso např. Korado Radik Linear Clasic M 1220.450</t>
  </si>
  <si>
    <t>Sada pro kombinované vytápění s reg. teploty</t>
  </si>
  <si>
    <t>Otopné těleso panel. Korado typ 11 VKL výška/délka 500/600 mm</t>
  </si>
  <si>
    <t>Montáž otopných panelových těles</t>
  </si>
  <si>
    <t>Vekolux</t>
  </si>
  <si>
    <t>Svorné šroubení</t>
  </si>
  <si>
    <t>Podlahové vytápění systémová deska</t>
  </si>
  <si>
    <t>Rozdělovací stanice 12 topných okruhů (komplet s oběhovým čerpadlem)+ montáž</t>
  </si>
  <si>
    <t>Skříň pro rozdělovací stanicivčetně rámu a dvířek + montáž</t>
  </si>
  <si>
    <t>Podlahové vytápění krycí PE fólie</t>
  </si>
  <si>
    <t>Podlahové vytápění okrajový izolační pruh</t>
  </si>
  <si>
    <t>Podlahové vytápění průchod dilatační spárou</t>
  </si>
  <si>
    <t>Topná zkouška</t>
  </si>
  <si>
    <t>Zaregulování systému</t>
  </si>
  <si>
    <t>Přesun hmot pro otopná tělesa v objektech v do 6 m</t>
  </si>
  <si>
    <t>Montáž izolace tepelné potrubí potrubními pouzdry bez úpravy slepenými 1x tl izolace do 25 mm</t>
  </si>
  <si>
    <t>Izolace d 15/13 mm</t>
  </si>
  <si>
    <t>Izolace d 18/13 mm</t>
  </si>
  <si>
    <t>Izolace d 22/13 mm</t>
  </si>
  <si>
    <t>Izolace d 28/13 mm</t>
  </si>
  <si>
    <t>Izolace d 35/13 mm</t>
  </si>
  <si>
    <t>Přesun hmot pro izolace tepelné v objektech v do 6 m</t>
  </si>
  <si>
    <t>Potrubí drenážní - DN 100 (odvod kondenzátu do terénu)</t>
  </si>
  <si>
    <t>Uložení potrubí do výkopu se štěrkovým ložem a geotextílií, výkop včetně zásypů,obsypů a podsypů</t>
  </si>
  <si>
    <t>-568839719</t>
  </si>
  <si>
    <t>241</t>
  </si>
  <si>
    <t>-1539981858</t>
  </si>
  <si>
    <t>-986134970</t>
  </si>
  <si>
    <t>239</t>
  </si>
  <si>
    <t>-1579683957</t>
  </si>
  <si>
    <t>512</t>
  </si>
  <si>
    <t>-1355892251</t>
  </si>
  <si>
    <t>237</t>
  </si>
  <si>
    <t>-1798336761</t>
  </si>
  <si>
    <t>-1607525560</t>
  </si>
  <si>
    <t>235</t>
  </si>
  <si>
    <t>1968637749</t>
  </si>
  <si>
    <t>2073817517</t>
  </si>
  <si>
    <t>233</t>
  </si>
  <si>
    <t>-1092457172</t>
  </si>
  <si>
    <t>-1489039858</t>
  </si>
  <si>
    <t>231</t>
  </si>
  <si>
    <t>1480921381</t>
  </si>
  <si>
    <t>1817781889</t>
  </si>
  <si>
    <t>229</t>
  </si>
  <si>
    <t>-364437951</t>
  </si>
  <si>
    <t>-725491956</t>
  </si>
  <si>
    <t>227</t>
  </si>
  <si>
    <t>-131433848</t>
  </si>
  <si>
    <t>-2026255139</t>
  </si>
  <si>
    <t>225</t>
  </si>
  <si>
    <t>-26649314</t>
  </si>
  <si>
    <t>1635074061</t>
  </si>
  <si>
    <t>-1768988845</t>
  </si>
  <si>
    <t>1610084723</t>
  </si>
  <si>
    <t>-1377970554</t>
  </si>
  <si>
    <t xml:space="preserve">sada </t>
  </si>
  <si>
    <t>2125891502</t>
  </si>
  <si>
    <t>1305412490</t>
  </si>
  <si>
    <t>-793632457</t>
  </si>
  <si>
    <t>-497887525</t>
  </si>
  <si>
    <t>1046160915</t>
  </si>
  <si>
    <t>-1311496784</t>
  </si>
  <si>
    <t>-549096164</t>
  </si>
  <si>
    <t>1128479981</t>
  </si>
  <si>
    <t>-1242819330</t>
  </si>
  <si>
    <t>1458780257</t>
  </si>
  <si>
    <t>-1011729797</t>
  </si>
  <si>
    <t>-16225650</t>
  </si>
  <si>
    <t>1252183644</t>
  </si>
  <si>
    <t>-1017276045</t>
  </si>
  <si>
    <t>-600312170</t>
  </si>
  <si>
    <t>692158508</t>
  </si>
  <si>
    <t>617970679</t>
  </si>
  <si>
    <t>-654077191</t>
  </si>
  <si>
    <t>-1563466508</t>
  </si>
  <si>
    <t>-1308756169</t>
  </si>
  <si>
    <t>-219013665</t>
  </si>
  <si>
    <t>-484112335</t>
  </si>
  <si>
    <t>333802998</t>
  </si>
  <si>
    <t>Televizní zásuvka Retro Klasik, bílá             rozměr:ø81mm,materiál: plast_x000D_
barva:bílá,montáž do elektroinstalační krabice 68;_x000D_
VĚTŠÍ MNOŽSTVÍ VYPÍNAČŮ VEDLE SEBE_x000D_
INSTALOVAT SAMOSTATNĚ, BEZ RÁMEČKŮ</t>
  </si>
  <si>
    <t>374511237</t>
  </si>
  <si>
    <t>192200574</t>
  </si>
  <si>
    <t>2015483148</t>
  </si>
  <si>
    <t>Datová zásuvka Retro Klasik RJ45, bílá        rozměr:ø81mm,materiál: plast_x000D_
barva:bílá,montáž do elektroinstalační krabice 68;_x000D_
VĚTŠÍ MNOŽSTVÍ VYPÍNAČŮ VEDLE SEBE_x000D_
INSTALOVAT SAMOSTATNĚ, BEZ RÁMEČKŮ</t>
  </si>
  <si>
    <t>10.942.067</t>
  </si>
  <si>
    <t>1648235244</t>
  </si>
  <si>
    <t>-200972347</t>
  </si>
  <si>
    <t>-1298569644</t>
  </si>
  <si>
    <t>-1366947436</t>
  </si>
  <si>
    <t>145610430</t>
  </si>
  <si>
    <t>1830838745</t>
  </si>
  <si>
    <t>225441223</t>
  </si>
  <si>
    <t>1453139352</t>
  </si>
  <si>
    <t>-1068323003</t>
  </si>
  <si>
    <t>-459585574</t>
  </si>
  <si>
    <t>-474582183</t>
  </si>
  <si>
    <t>378704453</t>
  </si>
  <si>
    <t>-160829096</t>
  </si>
  <si>
    <t>-1523938348</t>
  </si>
  <si>
    <t>413621348</t>
  </si>
  <si>
    <t>-535461085</t>
  </si>
  <si>
    <t>-2035743383</t>
  </si>
  <si>
    <t>-1527803519</t>
  </si>
  <si>
    <t>1216388268</t>
  </si>
  <si>
    <t>950299621</t>
  </si>
  <si>
    <t>1365358346</t>
  </si>
  <si>
    <t>1214182793</t>
  </si>
  <si>
    <t>1425526154</t>
  </si>
  <si>
    <t>1509555343</t>
  </si>
  <si>
    <t>-2051903390</t>
  </si>
  <si>
    <t>-714287299</t>
  </si>
  <si>
    <t>-1019558054</t>
  </si>
  <si>
    <t>2099971835</t>
  </si>
  <si>
    <t>1228565690</t>
  </si>
  <si>
    <t>518477817</t>
  </si>
  <si>
    <t>-1661686707</t>
  </si>
  <si>
    <t>875824595</t>
  </si>
  <si>
    <t>77353438</t>
  </si>
  <si>
    <t>-637749150</t>
  </si>
  <si>
    <t>1744918298</t>
  </si>
  <si>
    <t>501153037</t>
  </si>
  <si>
    <t>-725005959</t>
  </si>
  <si>
    <t>-2099686981</t>
  </si>
  <si>
    <t>144669842</t>
  </si>
  <si>
    <t>-948849214</t>
  </si>
  <si>
    <t>-2066144931</t>
  </si>
  <si>
    <t>-1074624055</t>
  </si>
  <si>
    <t>-1533605233</t>
  </si>
  <si>
    <t>809462973</t>
  </si>
  <si>
    <t>-286462010</t>
  </si>
  <si>
    <t>1036342174</t>
  </si>
  <si>
    <t>-1947017998</t>
  </si>
  <si>
    <t>-342459878</t>
  </si>
  <si>
    <t>1788040172</t>
  </si>
  <si>
    <t>168026751</t>
  </si>
  <si>
    <t>-1781595086</t>
  </si>
  <si>
    <t>2008959961</t>
  </si>
  <si>
    <t>-526304767</t>
  </si>
  <si>
    <t>1966361176</t>
  </si>
  <si>
    <t>1404152316</t>
  </si>
  <si>
    <t>-1689799982</t>
  </si>
  <si>
    <t>1625457068</t>
  </si>
  <si>
    <t>535169065</t>
  </si>
  <si>
    <t>597346100</t>
  </si>
  <si>
    <t>2056937202</t>
  </si>
  <si>
    <t>1535284902</t>
  </si>
  <si>
    <t>-1994365031</t>
  </si>
  <si>
    <t>497603044</t>
  </si>
  <si>
    <t>-1930238474</t>
  </si>
  <si>
    <t>1496294631</t>
  </si>
  <si>
    <t>1618326545</t>
  </si>
  <si>
    <t>1102643493</t>
  </si>
  <si>
    <t>-1916407178</t>
  </si>
  <si>
    <t>2094245941</t>
  </si>
  <si>
    <t>-1348850022</t>
  </si>
  <si>
    <t>-571870416</t>
  </si>
  <si>
    <t>-1862618014</t>
  </si>
  <si>
    <t>274379679</t>
  </si>
  <si>
    <t>1240463696</t>
  </si>
  <si>
    <t>1497503550</t>
  </si>
  <si>
    <t>-1299298687</t>
  </si>
  <si>
    <t>109618045</t>
  </si>
  <si>
    <t>-2103409195</t>
  </si>
  <si>
    <t>-1048841117</t>
  </si>
  <si>
    <t>975578099</t>
  </si>
  <si>
    <t>473361467</t>
  </si>
  <si>
    <t>-1662373375</t>
  </si>
  <si>
    <t>-1281921299</t>
  </si>
  <si>
    <t>889329087</t>
  </si>
  <si>
    <t>KULATÁ ZÁSUVKA rozměr:ø81mm,materiál: plast_x000D_
barva:bílá,montáž do elektroinstalační krabice 68;_x000D_
max. proud 16A; krytí IP 20; napětí 230V,VĚTŠÍ MNOŽSTVÍ ZÁSUVEK VEDLE SEBE_x000D_
INSTALOVAT SAMOSTATNĚ, BEZ RÁMEČKŮ_x000D_
název výrobku: RETRO KLASIK 230V/16A</t>
  </si>
  <si>
    <t>345551031</t>
  </si>
  <si>
    <t>2066562387</t>
  </si>
  <si>
    <t>-990282555</t>
  </si>
  <si>
    <t>2091882709</t>
  </si>
  <si>
    <t>-796668280</t>
  </si>
  <si>
    <t>-1713225380</t>
  </si>
  <si>
    <t>-552276330</t>
  </si>
  <si>
    <t>KULATÝ VYPÍNAČ rozměr:ø81mm,materiál: plast_x000D_
barva:bílá,montáž do elektroinstalační krabice 68;_x000D_
max. proud 10 A; krytí IP 20; napětí 230 V_x000D_
VĚTŠÍ MNOŽSTVÍ VYPÍNAČŮ VEDLE SEBE_x000D_
INSTALOVAT SAMOSTATNĚ, BEZ RÁMEČKŮ_x000D_
název výrobku: RETRO KLASIK č.1 / č.6</t>
  </si>
  <si>
    <t>345355551</t>
  </si>
  <si>
    <t>-968434160</t>
  </si>
  <si>
    <t>-1377083262</t>
  </si>
  <si>
    <t>-53701788</t>
  </si>
  <si>
    <t>-1751903068</t>
  </si>
  <si>
    <t>Vypínač Retro Klasik křížový č.7                       rozměr:ø81mm,materiál: plast_x000D_
barva:bílá,montáž do elektroinstalační krabice 68;_x000D_
max. proud 10 A; krytí IP 20; napětí 230 V_x000D_
VĚTŠÍ MNOŽSTVÍ VYPÍNAČŮ VEDLE SEBE_x000D_
INSTALOVAT SAMOSTATNĚ, BEZ RÁMEČKŮ</t>
  </si>
  <si>
    <t>345357133</t>
  </si>
  <si>
    <t>-1944484611</t>
  </si>
  <si>
    <t>-753872662</t>
  </si>
  <si>
    <t>-1520743104</t>
  </si>
  <si>
    <t>259719046</t>
  </si>
  <si>
    <t>1460719377</t>
  </si>
  <si>
    <t>-1037752614</t>
  </si>
  <si>
    <t>Vypínač Retro Klasik střídavý č.5b (6+6)             rozměr:ø81mm,materiál: plast_x000D_
barva:bílá,montáž do elektroinstalační krabice 68;_x000D_
max. proud 10 A; krytí IP 20; napětí 230 V_x000D_
VĚTŠÍ MNOŽSTVÍ VYPÍNAČŮ VEDLE SEBE_x000D_
INSTALOVAT SAMOSTATNĚ, BEZ RÁMEČKŮ</t>
  </si>
  <si>
    <t>10.400.681</t>
  </si>
  <si>
    <t>-1668947645</t>
  </si>
  <si>
    <t>1055174659</t>
  </si>
  <si>
    <t>1476269978</t>
  </si>
  <si>
    <t>-206820351</t>
  </si>
  <si>
    <t>1890162133</t>
  </si>
  <si>
    <t>-1483557773</t>
  </si>
  <si>
    <t>-494137450</t>
  </si>
  <si>
    <t>1687000240</t>
  </si>
  <si>
    <t>741233344</t>
  </si>
  <si>
    <t>333750749</t>
  </si>
  <si>
    <t>110045837</t>
  </si>
  <si>
    <t>1757181577</t>
  </si>
  <si>
    <t>-1457639149</t>
  </si>
  <si>
    <t>-940126182</t>
  </si>
  <si>
    <t>Bezpečnostní tabulka - Elektrický rozvaděč Nehas vodou ani pěnovými přístroji</t>
  </si>
  <si>
    <t>4321001.1.1</t>
  </si>
  <si>
    <t>-519943766</t>
  </si>
  <si>
    <t>-2075486695</t>
  </si>
  <si>
    <t>1156540896</t>
  </si>
  <si>
    <t>Led zdroj 24V/150W</t>
  </si>
  <si>
    <t>80004</t>
  </si>
  <si>
    <t>2083452903</t>
  </si>
  <si>
    <t>LED pásek E4, profesionální profil k zabudování, barva světla: teplá bílá (3000 K), koncový kryt, LED pásek, 24V/11,6W/metr, nalepovací na lištu</t>
  </si>
  <si>
    <t>253400045</t>
  </si>
  <si>
    <t>-809260534</t>
  </si>
  <si>
    <t>Montáž svítidlo LED pásek</t>
  </si>
  <si>
    <t>748123141.1</t>
  </si>
  <si>
    <t>2141386325</t>
  </si>
  <si>
    <t>-559356164</t>
  </si>
  <si>
    <t>1310813160</t>
  </si>
  <si>
    <t>483155824</t>
  </si>
  <si>
    <t>-756778348</t>
  </si>
  <si>
    <t>1673823545</t>
  </si>
  <si>
    <t>209561177</t>
  </si>
  <si>
    <t>1359564658</t>
  </si>
  <si>
    <t>-958893169</t>
  </si>
  <si>
    <t>425973336</t>
  </si>
  <si>
    <t>-293520086</t>
  </si>
  <si>
    <t xml:space="preserve">Kabel PRAFlaDUR 3Jx1,5 (s požární odolností)_x000D_
</t>
  </si>
  <si>
    <t>803093943</t>
  </si>
  <si>
    <t>-113386120</t>
  </si>
  <si>
    <t>-661179785</t>
  </si>
  <si>
    <t>2128788430</t>
  </si>
  <si>
    <t>-1485409205</t>
  </si>
  <si>
    <t>-1035774473</t>
  </si>
  <si>
    <t>813337544</t>
  </si>
  <si>
    <t>907535239</t>
  </si>
  <si>
    <t>573581320</t>
  </si>
  <si>
    <t>1630193273</t>
  </si>
  <si>
    <t>1144171918</t>
  </si>
  <si>
    <t>1425369284</t>
  </si>
  <si>
    <t>786323122</t>
  </si>
  <si>
    <t>-932318661</t>
  </si>
  <si>
    <t>-2043763043</t>
  </si>
  <si>
    <t>1614431544</t>
  </si>
  <si>
    <t>1834532235</t>
  </si>
  <si>
    <t>-1109138332</t>
  </si>
  <si>
    <t>-691970449</t>
  </si>
  <si>
    <t>1754135900</t>
  </si>
  <si>
    <t>1218353513</t>
  </si>
  <si>
    <t>1558023755</t>
  </si>
  <si>
    <t>317691272</t>
  </si>
  <si>
    <t>Svítidlo přisazené - LUXOR LED 1.2ft 2200/840 kovové interiérové _x000D_
LED,IP40,přisazené,Základna: ocelový plech bílé barvy , Difuzor: lesklá parabolická mřížka, 15W</t>
  </si>
  <si>
    <t>643486394</t>
  </si>
  <si>
    <t>-551067925</t>
  </si>
  <si>
    <t>Svítidlo přisazené - LUXOR LED 2.5ft 8000/840_x000D_
LED,IP40,přisazené,Základna: ocelový plech bílé barvy , Difuzor: lesklá parabolická mřížka, 53W</t>
  </si>
  <si>
    <t>853612349</t>
  </si>
  <si>
    <t>-467229438</t>
  </si>
  <si>
    <t>Svítidlo přisazené - LUXOR LED 1.4ft 4400/840_x000D_
LED,IP40,přisazené,Základna: ocelový plech bílé barvy , Difuzor: lesklá parabolická mřížka, 30W</t>
  </si>
  <si>
    <t>-1848869272</t>
  </si>
  <si>
    <t>-456116213</t>
  </si>
  <si>
    <t>ZÁVĚSNÝ STROPNÍ LUSTR E3, rozměr:ø300,materiál: polykarbonát s papírovým potahem_x000D_
barva: bílá,LED žárovka max 25W- barva světla teplá bílá, 226026</t>
  </si>
  <si>
    <t>10.021.2410</t>
  </si>
  <si>
    <t>1504506843</t>
  </si>
  <si>
    <t>-1902219799</t>
  </si>
  <si>
    <t>ZÁVĚSNÝ STROPNÍ LUSTR E3, rozměr:ø400,materiál: polykarbonát s papírovým potahem_x000D_
barva: bílá,LED žárovka max 25W- barva světla teplá bílá, 226033</t>
  </si>
  <si>
    <t>10.021.2411</t>
  </si>
  <si>
    <t>-1149413883</t>
  </si>
  <si>
    <t>-367934521</t>
  </si>
  <si>
    <t>ZÁVĚSNÝ STROPNÍ LUSTR E3, rozměr:ø500,materiál: polykarbonát s papírovým potahem_x000D_
barva: bílá,LED žárovka max 25W- barva světla teplá bílá, 226040</t>
  </si>
  <si>
    <t>10.021.2412</t>
  </si>
  <si>
    <t>-1461034836</t>
  </si>
  <si>
    <t>838289272</t>
  </si>
  <si>
    <t>STROPNÍ BODOVÉ SVĚTLO E6 rozměr: 600 x 140 x 135 mm_x000D_
materiál: kov,barva: bílá, libovolné natáčení, 4xGU10, 2x25W, 10059584</t>
  </si>
  <si>
    <t>10.021.2414</t>
  </si>
  <si>
    <t>-844169385</t>
  </si>
  <si>
    <t>-1352230212</t>
  </si>
  <si>
    <t>STROPNÍ BODOVÉ SVĚTLO E5 rozměr: 295 x 130 x 135 mm_x000D_
materiál: kov,barva: bílá, libovolné natáčení, 2xGU10, 2x25W, 10059583</t>
  </si>
  <si>
    <t>10.021.2413</t>
  </si>
  <si>
    <t>-1014998393</t>
  </si>
  <si>
    <t>-1515941531</t>
  </si>
  <si>
    <t>-724844669</t>
  </si>
  <si>
    <t>-466579263</t>
  </si>
  <si>
    <t>1576474080</t>
  </si>
  <si>
    <t>829384894</t>
  </si>
  <si>
    <t>1103900846</t>
  </si>
  <si>
    <t>220357955</t>
  </si>
  <si>
    <t>-1203613205</t>
  </si>
  <si>
    <t>559700237</t>
  </si>
  <si>
    <t>-2028299094</t>
  </si>
  <si>
    <t>-1832270409</t>
  </si>
  <si>
    <t xml:space="preserve">CENTRAL-STOP a bezpečnostní prvky, do 60V DC, mezi panely a měničem při aktivaci </t>
  </si>
  <si>
    <t>1044733754</t>
  </si>
  <si>
    <t>2032278233</t>
  </si>
  <si>
    <t>707995790</t>
  </si>
  <si>
    <t>446096802</t>
  </si>
  <si>
    <t>589635812</t>
  </si>
  <si>
    <t>71122479</t>
  </si>
  <si>
    <t xml:space="preserve">panel fotovoltaický monokrystalický 450Wp </t>
  </si>
  <si>
    <t>-640473052</t>
  </si>
  <si>
    <t>638473002</t>
  </si>
  <si>
    <t>-870818175</t>
  </si>
  <si>
    <t>818540619</t>
  </si>
  <si>
    <t>-1623673273</t>
  </si>
  <si>
    <t>-1529178353</t>
  </si>
  <si>
    <t>-880147502</t>
  </si>
  <si>
    <t>-83983328</t>
  </si>
  <si>
    <t>-1922018375</t>
  </si>
  <si>
    <t>Dětská skupina U Potoka na p.p.č. 1287, k.ú Česká Kamenice-úprava</t>
  </si>
  <si>
    <t>{edd4aa5f-c1a6-4c77-8b04-fd5b828992dc}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</si>
</sst>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7"/>
      <color rgb="FF969696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0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vertical="center" wrapText="1"/>
    </xf>
    <xf numFmtId="0" fontId="0" fillId="0" borderId="14" xfId="0" applyBorder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7" fillId="0" borderId="19" xfId="0" applyFont="1" applyBorder="1"/>
    <xf numFmtId="0" fontId="7" fillId="0" borderId="20" xfId="0" applyFont="1" applyBorder="1"/>
    <xf numFmtId="166" fontId="7" fillId="0" borderId="20" xfId="0" applyNumberFormat="1" applyFont="1" applyBorder="1"/>
    <xf numFmtId="166" fontId="7" fillId="0" borderId="21" xfId="0" applyNumberFormat="1" applyFont="1" applyBorder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B75D206F-60C9-48F8-BC71-76AF880C941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reza\OneDrive\Plocha\rozpo&#269;et%20-%20D&#283;tsk&#225;%20skupina%20U%20Potoka%20na%20p.p.&#269;.%201287,%20k.&#250;%20&#268;esk&#225;%20Kamenice-&#250;pra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 stavby"/>
    </sheetNames>
    <sheetDataSet>
      <sheetData sheetId="0">
        <row r="8">
          <cell r="AN8" t="str">
            <v>21. 6. 2024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tabSelected="1" topLeftCell="A6" workbookViewId="0">
      <selection activeCell="W30" sqref="W30:AE30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 x14ac:dyDescent="0.2">
      <c r="AR2" s="192" t="s">
        <v>5</v>
      </c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S2" s="13" t="s">
        <v>6</v>
      </c>
      <c r="BT2" s="13" t="s">
        <v>7</v>
      </c>
    </row>
    <row r="3" spans="1:74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 x14ac:dyDescent="0.2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 x14ac:dyDescent="0.2">
      <c r="B5" s="16"/>
      <c r="D5" s="19" t="s">
        <v>12</v>
      </c>
      <c r="K5" s="185" t="s">
        <v>13</v>
      </c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R5" s="16"/>
      <c r="BS5" s="13" t="s">
        <v>6</v>
      </c>
    </row>
    <row r="6" spans="1:74" ht="36.950000000000003" customHeight="1" x14ac:dyDescent="0.2">
      <c r="B6" s="16"/>
      <c r="D6" s="21" t="s">
        <v>14</v>
      </c>
      <c r="K6" s="187" t="s">
        <v>15</v>
      </c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R6" s="16"/>
      <c r="BS6" s="13" t="s">
        <v>6</v>
      </c>
    </row>
    <row r="7" spans="1:74" ht="12" customHeight="1" x14ac:dyDescent="0.2">
      <c r="B7" s="16"/>
      <c r="D7" s="22" t="s">
        <v>16</v>
      </c>
      <c r="K7" s="20" t="s">
        <v>1</v>
      </c>
      <c r="AK7" s="22" t="s">
        <v>17</v>
      </c>
      <c r="AN7" s="20" t="s">
        <v>1</v>
      </c>
      <c r="AR7" s="16"/>
      <c r="BS7" s="13" t="s">
        <v>6</v>
      </c>
    </row>
    <row r="8" spans="1:74" ht="12" customHeight="1" x14ac:dyDescent="0.2">
      <c r="B8" s="16"/>
      <c r="D8" s="22" t="s">
        <v>18</v>
      </c>
      <c r="K8" s="20" t="s">
        <v>19</v>
      </c>
      <c r="AK8" s="22" t="s">
        <v>20</v>
      </c>
      <c r="AN8" s="20" t="s">
        <v>21</v>
      </c>
      <c r="AR8" s="16"/>
      <c r="BS8" s="13" t="s">
        <v>6</v>
      </c>
    </row>
    <row r="9" spans="1:74" ht="14.45" customHeight="1" x14ac:dyDescent="0.2">
      <c r="B9" s="16"/>
      <c r="AR9" s="16"/>
      <c r="BS9" s="13" t="s">
        <v>6</v>
      </c>
    </row>
    <row r="10" spans="1:74" ht="12" customHeight="1" x14ac:dyDescent="0.2">
      <c r="B10" s="16"/>
      <c r="D10" s="22" t="s">
        <v>22</v>
      </c>
      <c r="AK10" s="22" t="s">
        <v>23</v>
      </c>
      <c r="AN10" s="20" t="s">
        <v>1</v>
      </c>
      <c r="AR10" s="16"/>
      <c r="BS10" s="13" t="s">
        <v>6</v>
      </c>
    </row>
    <row r="11" spans="1:74" ht="18.399999999999999" customHeight="1" x14ac:dyDescent="0.2">
      <c r="B11" s="16"/>
      <c r="E11" s="20" t="s">
        <v>19</v>
      </c>
      <c r="AK11" s="22" t="s">
        <v>24</v>
      </c>
      <c r="AN11" s="20" t="s">
        <v>1</v>
      </c>
      <c r="AR11" s="16"/>
      <c r="BS11" s="13" t="s">
        <v>6</v>
      </c>
    </row>
    <row r="12" spans="1:74" ht="6.95" customHeight="1" x14ac:dyDescent="0.2">
      <c r="B12" s="16"/>
      <c r="AR12" s="16"/>
      <c r="BS12" s="13" t="s">
        <v>6</v>
      </c>
    </row>
    <row r="13" spans="1:74" ht="12" customHeight="1" x14ac:dyDescent="0.2">
      <c r="B13" s="16"/>
      <c r="D13" s="22" t="s">
        <v>25</v>
      </c>
      <c r="AK13" s="22" t="s">
        <v>23</v>
      </c>
      <c r="AN13" s="20" t="s">
        <v>1</v>
      </c>
      <c r="AR13" s="16"/>
      <c r="BS13" s="13" t="s">
        <v>6</v>
      </c>
    </row>
    <row r="14" spans="1:74" ht="12.75" x14ac:dyDescent="0.2">
      <c r="B14" s="16"/>
      <c r="E14" s="20" t="s">
        <v>19</v>
      </c>
      <c r="AK14" s="22" t="s">
        <v>24</v>
      </c>
      <c r="AN14" s="20" t="s">
        <v>1</v>
      </c>
      <c r="AR14" s="16"/>
      <c r="BS14" s="13" t="s">
        <v>6</v>
      </c>
    </row>
    <row r="15" spans="1:74" ht="6.95" customHeight="1" x14ac:dyDescent="0.2">
      <c r="B15" s="16"/>
      <c r="AR15" s="16"/>
      <c r="BS15" s="13" t="s">
        <v>3</v>
      </c>
    </row>
    <row r="16" spans="1:74" ht="12" customHeight="1" x14ac:dyDescent="0.2">
      <c r="B16" s="16"/>
      <c r="D16" s="22" t="s">
        <v>26</v>
      </c>
      <c r="AK16" s="22" t="s">
        <v>23</v>
      </c>
      <c r="AN16" s="20" t="s">
        <v>1</v>
      </c>
      <c r="AR16" s="16"/>
      <c r="BS16" s="13" t="s">
        <v>3</v>
      </c>
    </row>
    <row r="17" spans="2:71" ht="18.399999999999999" customHeight="1" x14ac:dyDescent="0.2">
      <c r="B17" s="16"/>
      <c r="E17" s="20" t="s">
        <v>19</v>
      </c>
      <c r="AK17" s="22" t="s">
        <v>24</v>
      </c>
      <c r="AN17" s="20" t="s">
        <v>1</v>
      </c>
      <c r="AR17" s="16"/>
      <c r="BS17" s="13" t="s">
        <v>3</v>
      </c>
    </row>
    <row r="18" spans="2:71" ht="6.95" customHeight="1" x14ac:dyDescent="0.2">
      <c r="B18" s="16"/>
      <c r="AR18" s="16"/>
      <c r="BS18" s="13" t="s">
        <v>6</v>
      </c>
    </row>
    <row r="19" spans="2:71" ht="12" customHeight="1" x14ac:dyDescent="0.2">
      <c r="B19" s="16"/>
      <c r="D19" s="22" t="s">
        <v>27</v>
      </c>
      <c r="AK19" s="22" t="s">
        <v>23</v>
      </c>
      <c r="AN19" s="20" t="s">
        <v>1</v>
      </c>
      <c r="AR19" s="16"/>
      <c r="BS19" s="13" t="s">
        <v>6</v>
      </c>
    </row>
    <row r="20" spans="2:71" ht="18.399999999999999" customHeight="1" x14ac:dyDescent="0.2">
      <c r="B20" s="16"/>
      <c r="E20" s="20" t="s">
        <v>19</v>
      </c>
      <c r="AK20" s="22" t="s">
        <v>24</v>
      </c>
      <c r="AN20" s="20" t="s">
        <v>1</v>
      </c>
      <c r="AR20" s="16"/>
      <c r="BS20" s="13" t="s">
        <v>28</v>
      </c>
    </row>
    <row r="21" spans="2:71" ht="6.95" customHeight="1" x14ac:dyDescent="0.2">
      <c r="B21" s="16"/>
      <c r="AR21" s="16"/>
    </row>
    <row r="22" spans="2:71" ht="12" customHeight="1" x14ac:dyDescent="0.2">
      <c r="B22" s="16"/>
      <c r="D22" s="22" t="s">
        <v>29</v>
      </c>
      <c r="AR22" s="16"/>
    </row>
    <row r="23" spans="2:71" ht="16.5" customHeight="1" x14ac:dyDescent="0.2">
      <c r="B23" s="16"/>
      <c r="E23" s="188" t="s">
        <v>1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R23" s="16"/>
    </row>
    <row r="24" spans="2:71" ht="6.95" customHeight="1" x14ac:dyDescent="0.2">
      <c r="B24" s="16"/>
      <c r="AR24" s="16"/>
    </row>
    <row r="25" spans="2:71" ht="6.95" customHeight="1" x14ac:dyDescent="0.2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 x14ac:dyDescent="0.2">
      <c r="B26" s="25"/>
      <c r="D26" s="26" t="s">
        <v>30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89">
        <f>ROUND(AG94,2)</f>
        <v>0</v>
      </c>
      <c r="AL26" s="190"/>
      <c r="AM26" s="190"/>
      <c r="AN26" s="190"/>
      <c r="AO26" s="190"/>
      <c r="AR26" s="25"/>
    </row>
    <row r="27" spans="2:71" s="1" customFormat="1" ht="6.95" customHeight="1" x14ac:dyDescent="0.2">
      <c r="B27" s="25"/>
      <c r="AR27" s="25"/>
    </row>
    <row r="28" spans="2:71" s="1" customFormat="1" ht="12.75" x14ac:dyDescent="0.2">
      <c r="B28" s="25"/>
      <c r="L28" s="191" t="s">
        <v>31</v>
      </c>
      <c r="M28" s="191"/>
      <c r="N28" s="191"/>
      <c r="O28" s="191"/>
      <c r="P28" s="191"/>
      <c r="W28" s="191" t="s">
        <v>32</v>
      </c>
      <c r="X28" s="191"/>
      <c r="Y28" s="191"/>
      <c r="Z28" s="191"/>
      <c r="AA28" s="191"/>
      <c r="AB28" s="191"/>
      <c r="AC28" s="191"/>
      <c r="AD28" s="191"/>
      <c r="AE28" s="191"/>
      <c r="AK28" s="191" t="s">
        <v>33</v>
      </c>
      <c r="AL28" s="191"/>
      <c r="AM28" s="191"/>
      <c r="AN28" s="191"/>
      <c r="AO28" s="191"/>
      <c r="AR28" s="25"/>
    </row>
    <row r="29" spans="2:71" s="2" customFormat="1" ht="14.45" customHeight="1" x14ac:dyDescent="0.2">
      <c r="B29" s="29"/>
      <c r="D29" s="22" t="s">
        <v>34</v>
      </c>
      <c r="F29" s="22" t="s">
        <v>35</v>
      </c>
      <c r="L29" s="182">
        <v>0.21</v>
      </c>
      <c r="M29" s="183"/>
      <c r="N29" s="183"/>
      <c r="O29" s="183"/>
      <c r="P29" s="183"/>
      <c r="W29" s="184">
        <f>SUM(AK26)</f>
        <v>0</v>
      </c>
      <c r="X29" s="183"/>
      <c r="Y29" s="183"/>
      <c r="Z29" s="183"/>
      <c r="AA29" s="183"/>
      <c r="AB29" s="183"/>
      <c r="AC29" s="183"/>
      <c r="AD29" s="183"/>
      <c r="AE29" s="183"/>
      <c r="AK29" s="184">
        <f>SUM(AK26*0.21)</f>
        <v>0</v>
      </c>
      <c r="AL29" s="183"/>
      <c r="AM29" s="183"/>
      <c r="AN29" s="183"/>
      <c r="AO29" s="183"/>
      <c r="AR29" s="29"/>
    </row>
    <row r="30" spans="2:71" s="2" customFormat="1" ht="14.45" customHeight="1" x14ac:dyDescent="0.2">
      <c r="B30" s="29"/>
      <c r="F30" s="22" t="s">
        <v>36</v>
      </c>
      <c r="L30" s="182">
        <v>0.12</v>
      </c>
      <c r="M30" s="183"/>
      <c r="N30" s="183"/>
      <c r="O30" s="183"/>
      <c r="P30" s="183"/>
      <c r="W30" s="184"/>
      <c r="X30" s="183"/>
      <c r="Y30" s="183"/>
      <c r="Z30" s="183"/>
      <c r="AA30" s="183"/>
      <c r="AB30" s="183"/>
      <c r="AC30" s="183"/>
      <c r="AD30" s="183"/>
      <c r="AE30" s="183"/>
      <c r="AK30" s="184"/>
      <c r="AL30" s="183"/>
      <c r="AM30" s="183"/>
      <c r="AN30" s="183"/>
      <c r="AO30" s="183"/>
      <c r="AR30" s="29"/>
    </row>
    <row r="31" spans="2:71" s="2" customFormat="1" ht="14.45" hidden="1" customHeight="1" x14ac:dyDescent="0.2">
      <c r="B31" s="29"/>
      <c r="F31" s="22" t="s">
        <v>37</v>
      </c>
      <c r="L31" s="182">
        <v>0.21</v>
      </c>
      <c r="M31" s="183"/>
      <c r="N31" s="183"/>
      <c r="O31" s="183"/>
      <c r="P31" s="183"/>
      <c r="W31" s="184" t="e">
        <f>ROUND(BB94, 2)</f>
        <v>#REF!</v>
      </c>
      <c r="X31" s="183"/>
      <c r="Y31" s="183"/>
      <c r="Z31" s="183"/>
      <c r="AA31" s="183"/>
      <c r="AB31" s="183"/>
      <c r="AC31" s="183"/>
      <c r="AD31" s="183"/>
      <c r="AE31" s="183"/>
      <c r="AK31" s="184">
        <v>0</v>
      </c>
      <c r="AL31" s="183"/>
      <c r="AM31" s="183"/>
      <c r="AN31" s="183"/>
      <c r="AO31" s="183"/>
      <c r="AR31" s="29"/>
    </row>
    <row r="32" spans="2:71" s="2" customFormat="1" ht="14.45" hidden="1" customHeight="1" x14ac:dyDescent="0.2">
      <c r="B32" s="29"/>
      <c r="F32" s="22" t="s">
        <v>38</v>
      </c>
      <c r="L32" s="182">
        <v>0.12</v>
      </c>
      <c r="M32" s="183"/>
      <c r="N32" s="183"/>
      <c r="O32" s="183"/>
      <c r="P32" s="183"/>
      <c r="W32" s="184" t="e">
        <f>ROUND(BC94, 2)</f>
        <v>#REF!</v>
      </c>
      <c r="X32" s="183"/>
      <c r="Y32" s="183"/>
      <c r="Z32" s="183"/>
      <c r="AA32" s="183"/>
      <c r="AB32" s="183"/>
      <c r="AC32" s="183"/>
      <c r="AD32" s="183"/>
      <c r="AE32" s="183"/>
      <c r="AK32" s="184">
        <v>0</v>
      </c>
      <c r="AL32" s="183"/>
      <c r="AM32" s="183"/>
      <c r="AN32" s="183"/>
      <c r="AO32" s="183"/>
      <c r="AR32" s="29"/>
    </row>
    <row r="33" spans="2:44" s="2" customFormat="1" ht="14.45" hidden="1" customHeight="1" x14ac:dyDescent="0.2">
      <c r="B33" s="29"/>
      <c r="F33" s="22" t="s">
        <v>39</v>
      </c>
      <c r="L33" s="182">
        <v>0</v>
      </c>
      <c r="M33" s="183"/>
      <c r="N33" s="183"/>
      <c r="O33" s="183"/>
      <c r="P33" s="183"/>
      <c r="W33" s="184" t="e">
        <f>ROUND(BD94, 2)</f>
        <v>#REF!</v>
      </c>
      <c r="X33" s="183"/>
      <c r="Y33" s="183"/>
      <c r="Z33" s="183"/>
      <c r="AA33" s="183"/>
      <c r="AB33" s="183"/>
      <c r="AC33" s="183"/>
      <c r="AD33" s="183"/>
      <c r="AE33" s="183"/>
      <c r="AK33" s="184">
        <v>0</v>
      </c>
      <c r="AL33" s="183"/>
      <c r="AM33" s="183"/>
      <c r="AN33" s="183"/>
      <c r="AO33" s="183"/>
      <c r="AR33" s="29"/>
    </row>
    <row r="34" spans="2:44" s="1" customFormat="1" ht="6.95" customHeight="1" x14ac:dyDescent="0.2">
      <c r="B34" s="25"/>
      <c r="AR34" s="25"/>
    </row>
    <row r="35" spans="2:44" s="1" customFormat="1" ht="25.9" customHeight="1" x14ac:dyDescent="0.2">
      <c r="B35" s="25"/>
      <c r="C35" s="30"/>
      <c r="D35" s="31" t="s">
        <v>40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41</v>
      </c>
      <c r="U35" s="32"/>
      <c r="V35" s="32"/>
      <c r="W35" s="32"/>
      <c r="X35" s="196" t="s">
        <v>42</v>
      </c>
      <c r="Y35" s="194"/>
      <c r="Z35" s="194"/>
      <c r="AA35" s="194"/>
      <c r="AB35" s="194"/>
      <c r="AC35" s="32"/>
      <c r="AD35" s="32"/>
      <c r="AE35" s="32"/>
      <c r="AF35" s="32"/>
      <c r="AG35" s="32"/>
      <c r="AH35" s="32"/>
      <c r="AI35" s="32"/>
      <c r="AJ35" s="32"/>
      <c r="AK35" s="193">
        <f>SUM(AK26:AK33)</f>
        <v>0</v>
      </c>
      <c r="AL35" s="194"/>
      <c r="AM35" s="194"/>
      <c r="AN35" s="194"/>
      <c r="AO35" s="195"/>
      <c r="AP35" s="30"/>
      <c r="AQ35" s="30"/>
      <c r="AR35" s="25"/>
    </row>
    <row r="36" spans="2:44" s="1" customFormat="1" ht="6.95" customHeight="1" x14ac:dyDescent="0.2">
      <c r="B36" s="25"/>
      <c r="AR36" s="25"/>
    </row>
    <row r="37" spans="2:44" s="1" customFormat="1" ht="14.45" customHeight="1" x14ac:dyDescent="0.2">
      <c r="B37" s="25"/>
      <c r="AR37" s="25"/>
    </row>
    <row r="38" spans="2:44" ht="14.45" customHeight="1" x14ac:dyDescent="0.2">
      <c r="B38" s="16"/>
      <c r="AR38" s="16"/>
    </row>
    <row r="39" spans="2:44" ht="14.45" customHeight="1" x14ac:dyDescent="0.2">
      <c r="B39" s="16"/>
      <c r="AR39" s="16"/>
    </row>
    <row r="40" spans="2:44" ht="14.45" customHeight="1" x14ac:dyDescent="0.2">
      <c r="B40" s="16"/>
      <c r="AR40" s="16"/>
    </row>
    <row r="41" spans="2:44" ht="14.45" customHeight="1" x14ac:dyDescent="0.2">
      <c r="B41" s="16"/>
      <c r="AR41" s="16"/>
    </row>
    <row r="42" spans="2:44" ht="14.45" customHeight="1" x14ac:dyDescent="0.2">
      <c r="B42" s="16"/>
      <c r="AR42" s="16"/>
    </row>
    <row r="43" spans="2:44" ht="14.45" customHeight="1" x14ac:dyDescent="0.2">
      <c r="B43" s="16"/>
      <c r="AR43" s="16"/>
    </row>
    <row r="44" spans="2:44" ht="14.45" customHeight="1" x14ac:dyDescent="0.2">
      <c r="B44" s="16"/>
      <c r="AR44" s="16"/>
    </row>
    <row r="45" spans="2:44" ht="14.45" customHeight="1" x14ac:dyDescent="0.2">
      <c r="B45" s="16"/>
      <c r="AR45" s="16"/>
    </row>
    <row r="46" spans="2:44" ht="14.45" customHeight="1" x14ac:dyDescent="0.2">
      <c r="B46" s="16"/>
      <c r="AR46" s="16"/>
    </row>
    <row r="47" spans="2:44" ht="14.45" customHeight="1" x14ac:dyDescent="0.2">
      <c r="B47" s="16"/>
      <c r="AR47" s="16"/>
    </row>
    <row r="48" spans="2:44" ht="14.45" customHeight="1" x14ac:dyDescent="0.2">
      <c r="B48" s="16"/>
      <c r="AR48" s="16"/>
    </row>
    <row r="49" spans="2:44" s="1" customFormat="1" ht="14.45" customHeight="1" x14ac:dyDescent="0.2">
      <c r="B49" s="25"/>
      <c r="D49" s="34" t="s">
        <v>43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44</v>
      </c>
      <c r="AI49" s="35"/>
      <c r="AJ49" s="35"/>
      <c r="AK49" s="35"/>
      <c r="AL49" s="35"/>
      <c r="AM49" s="35"/>
      <c r="AN49" s="35"/>
      <c r="AO49" s="35"/>
      <c r="AR49" s="25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2.75" x14ac:dyDescent="0.2">
      <c r="B60" s="25"/>
      <c r="D60" s="36" t="s">
        <v>45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46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45</v>
      </c>
      <c r="AI60" s="27"/>
      <c r="AJ60" s="27"/>
      <c r="AK60" s="27"/>
      <c r="AL60" s="27"/>
      <c r="AM60" s="36" t="s">
        <v>46</v>
      </c>
      <c r="AN60" s="27"/>
      <c r="AO60" s="27"/>
      <c r="AR60" s="25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2.75" x14ac:dyDescent="0.2">
      <c r="B64" s="25"/>
      <c r="D64" s="34" t="s">
        <v>47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48</v>
      </c>
      <c r="AI64" s="35"/>
      <c r="AJ64" s="35"/>
      <c r="AK64" s="35"/>
      <c r="AL64" s="35"/>
      <c r="AM64" s="35"/>
      <c r="AN64" s="35"/>
      <c r="AO64" s="35"/>
      <c r="AR64" s="25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2.75" x14ac:dyDescent="0.2">
      <c r="B75" s="25"/>
      <c r="D75" s="36" t="s">
        <v>45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46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45</v>
      </c>
      <c r="AI75" s="27"/>
      <c r="AJ75" s="27"/>
      <c r="AK75" s="27"/>
      <c r="AL75" s="27"/>
      <c r="AM75" s="36" t="s">
        <v>46</v>
      </c>
      <c r="AN75" s="27"/>
      <c r="AO75" s="27"/>
      <c r="AR75" s="25"/>
    </row>
    <row r="76" spans="2:44" s="1" customFormat="1" x14ac:dyDescent="0.2">
      <c r="B76" s="25"/>
      <c r="AR76" s="25"/>
    </row>
    <row r="77" spans="2:44" s="1" customFormat="1" ht="6.95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5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5" customHeight="1" x14ac:dyDescent="0.2">
      <c r="B82" s="25"/>
      <c r="C82" s="17" t="s">
        <v>49</v>
      </c>
      <c r="AR82" s="25"/>
    </row>
    <row r="83" spans="1:91" s="1" customFormat="1" ht="6.95" customHeight="1" x14ac:dyDescent="0.2">
      <c r="B83" s="25"/>
      <c r="AR83" s="25"/>
    </row>
    <row r="84" spans="1:91" s="3" customFormat="1" ht="12" customHeight="1" x14ac:dyDescent="0.2">
      <c r="B84" s="41"/>
      <c r="C84" s="22" t="s">
        <v>12</v>
      </c>
      <c r="L84" s="3" t="str">
        <f>K5</f>
        <v>DS_C_Kamenice</v>
      </c>
      <c r="AR84" s="41"/>
    </row>
    <row r="85" spans="1:91" s="4" customFormat="1" ht="36.950000000000003" customHeight="1" x14ac:dyDescent="0.2">
      <c r="B85" s="42"/>
      <c r="C85" s="43" t="s">
        <v>14</v>
      </c>
      <c r="L85" s="163" t="str">
        <f>K6</f>
        <v>DS_Česká_Kamenice_250206</v>
      </c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K85" s="164"/>
      <c r="AL85" s="164"/>
      <c r="AM85" s="164"/>
      <c r="AN85" s="164"/>
      <c r="AO85" s="164"/>
      <c r="AR85" s="42"/>
    </row>
    <row r="86" spans="1:91" s="1" customFormat="1" ht="6.95" customHeight="1" x14ac:dyDescent="0.2">
      <c r="B86" s="25"/>
      <c r="AR86" s="25"/>
    </row>
    <row r="87" spans="1:91" s="1" customFormat="1" ht="12" customHeight="1" x14ac:dyDescent="0.2">
      <c r="B87" s="25"/>
      <c r="C87" s="22" t="s">
        <v>18</v>
      </c>
      <c r="L87" s="44" t="str">
        <f>IF(K8="","",K8)</f>
        <v xml:space="preserve"> </v>
      </c>
      <c r="AI87" s="22" t="s">
        <v>20</v>
      </c>
      <c r="AM87" s="165" t="str">
        <f>IF(AN8= "","",AN8)</f>
        <v>25. 2. 2025</v>
      </c>
      <c r="AN87" s="165"/>
      <c r="AR87" s="25"/>
    </row>
    <row r="88" spans="1:91" s="1" customFormat="1" ht="6.95" customHeight="1" x14ac:dyDescent="0.2">
      <c r="B88" s="25"/>
      <c r="AR88" s="25"/>
    </row>
    <row r="89" spans="1:91" s="1" customFormat="1" ht="15.2" customHeight="1" x14ac:dyDescent="0.2">
      <c r="B89" s="25"/>
      <c r="C89" s="22" t="s">
        <v>22</v>
      </c>
      <c r="L89" s="3" t="str">
        <f>IF(E11= "","",E11)</f>
        <v xml:space="preserve"> </v>
      </c>
      <c r="AI89" s="22" t="s">
        <v>26</v>
      </c>
      <c r="AM89" s="166" t="str">
        <f>IF(E17="","",E17)</f>
        <v xml:space="preserve"> </v>
      </c>
      <c r="AN89" s="167"/>
      <c r="AO89" s="167"/>
      <c r="AP89" s="167"/>
      <c r="AR89" s="25"/>
      <c r="AS89" s="168" t="s">
        <v>50</v>
      </c>
      <c r="AT89" s="169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" customHeight="1" x14ac:dyDescent="0.2">
      <c r="B90" s="25"/>
      <c r="C90" s="22" t="s">
        <v>25</v>
      </c>
      <c r="L90" s="3" t="str">
        <f>IF(E14="","",E14)</f>
        <v xml:space="preserve"> </v>
      </c>
      <c r="AI90" s="22" t="s">
        <v>27</v>
      </c>
      <c r="AM90" s="166" t="str">
        <f>IF(E20="","",E20)</f>
        <v xml:space="preserve"> </v>
      </c>
      <c r="AN90" s="167"/>
      <c r="AO90" s="167"/>
      <c r="AP90" s="167"/>
      <c r="AR90" s="25"/>
      <c r="AS90" s="170"/>
      <c r="AT90" s="171"/>
      <c r="BD90" s="49"/>
    </row>
    <row r="91" spans="1:91" s="1" customFormat="1" ht="10.9" customHeight="1" x14ac:dyDescent="0.2">
      <c r="B91" s="25"/>
      <c r="AR91" s="25"/>
      <c r="AS91" s="170"/>
      <c r="AT91" s="171"/>
      <c r="BD91" s="49"/>
    </row>
    <row r="92" spans="1:91" s="1" customFormat="1" ht="29.25" customHeight="1" x14ac:dyDescent="0.2">
      <c r="B92" s="25"/>
      <c r="C92" s="172" t="s">
        <v>51</v>
      </c>
      <c r="D92" s="173"/>
      <c r="E92" s="173"/>
      <c r="F92" s="173"/>
      <c r="G92" s="173"/>
      <c r="H92" s="50"/>
      <c r="I92" s="174" t="s">
        <v>52</v>
      </c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6" t="s">
        <v>53</v>
      </c>
      <c r="AH92" s="173"/>
      <c r="AI92" s="173"/>
      <c r="AJ92" s="173"/>
      <c r="AK92" s="173"/>
      <c r="AL92" s="173"/>
      <c r="AM92" s="173"/>
      <c r="AN92" s="174" t="s">
        <v>54</v>
      </c>
      <c r="AO92" s="173"/>
      <c r="AP92" s="175"/>
      <c r="AQ92" s="51" t="s">
        <v>55</v>
      </c>
      <c r="AR92" s="25"/>
      <c r="AS92" s="52" t="s">
        <v>56</v>
      </c>
      <c r="AT92" s="53" t="s">
        <v>57</v>
      </c>
      <c r="AU92" s="53" t="s">
        <v>58</v>
      </c>
      <c r="AV92" s="53" t="s">
        <v>59</v>
      </c>
      <c r="AW92" s="53" t="s">
        <v>60</v>
      </c>
      <c r="AX92" s="53" t="s">
        <v>61</v>
      </c>
      <c r="AY92" s="53" t="s">
        <v>62</v>
      </c>
      <c r="AZ92" s="53" t="s">
        <v>63</v>
      </c>
      <c r="BA92" s="53" t="s">
        <v>64</v>
      </c>
      <c r="BB92" s="53" t="s">
        <v>65</v>
      </c>
      <c r="BC92" s="53" t="s">
        <v>66</v>
      </c>
      <c r="BD92" s="54" t="s">
        <v>67</v>
      </c>
    </row>
    <row r="93" spans="1:91" s="1" customFormat="1" ht="10.9" customHeight="1" x14ac:dyDescent="0.2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50000000000003" customHeight="1" x14ac:dyDescent="0.2">
      <c r="B94" s="56"/>
      <c r="C94" s="57" t="s">
        <v>68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80">
        <f>ROUND(SUM(AG95:AG101),2)</f>
        <v>0</v>
      </c>
      <c r="AH94" s="180"/>
      <c r="AI94" s="180"/>
      <c r="AJ94" s="180"/>
      <c r="AK94" s="180"/>
      <c r="AL94" s="180"/>
      <c r="AM94" s="180"/>
      <c r="AN94" s="181">
        <f>SUM(AN95:AP101)</f>
        <v>0</v>
      </c>
      <c r="AO94" s="181"/>
      <c r="AP94" s="181"/>
      <c r="AQ94" s="60" t="s">
        <v>1</v>
      </c>
      <c r="AR94" s="56"/>
      <c r="AS94" s="61">
        <f>ROUND(SUM(AS95:AS101),2)</f>
        <v>0</v>
      </c>
      <c r="AT94" s="62" t="e">
        <f t="shared" ref="AT94:AT101" si="0">ROUND(SUM(AV94:AW94),2)</f>
        <v>#REF!</v>
      </c>
      <c r="AU94" s="63" t="e">
        <f>ROUND(SUM(AU95:AU101),5)</f>
        <v>#REF!</v>
      </c>
      <c r="AV94" s="62" t="e">
        <f>ROUND(AZ94*L29,2)</f>
        <v>#REF!</v>
      </c>
      <c r="AW94" s="62" t="e">
        <f>ROUND(BA94*L30,2)</f>
        <v>#REF!</v>
      </c>
      <c r="AX94" s="62" t="e">
        <f>ROUND(BB94*L29,2)</f>
        <v>#REF!</v>
      </c>
      <c r="AY94" s="62" t="e">
        <f>ROUND(BC94*L30,2)</f>
        <v>#REF!</v>
      </c>
      <c r="AZ94" s="62" t="e">
        <f>ROUND(SUM(AZ95:AZ101),2)</f>
        <v>#REF!</v>
      </c>
      <c r="BA94" s="62" t="e">
        <f>ROUND(SUM(BA95:BA101),2)</f>
        <v>#REF!</v>
      </c>
      <c r="BB94" s="62" t="e">
        <f>ROUND(SUM(BB95:BB101),2)</f>
        <v>#REF!</v>
      </c>
      <c r="BC94" s="62" t="e">
        <f>ROUND(SUM(BC95:BC101),2)</f>
        <v>#REF!</v>
      </c>
      <c r="BD94" s="64" t="e">
        <f>ROUND(SUM(BD95:BD101),2)</f>
        <v>#REF!</v>
      </c>
      <c r="BS94" s="65" t="s">
        <v>69</v>
      </c>
      <c r="BT94" s="65" t="s">
        <v>70</v>
      </c>
      <c r="BU94" s="66" t="s">
        <v>71</v>
      </c>
      <c r="BV94" s="65" t="s">
        <v>72</v>
      </c>
      <c r="BW94" s="65" t="s">
        <v>4</v>
      </c>
      <c r="BX94" s="65" t="s">
        <v>73</v>
      </c>
      <c r="CL94" s="65" t="s">
        <v>1</v>
      </c>
    </row>
    <row r="95" spans="1:91" s="6" customFormat="1" ht="16.5" customHeight="1" x14ac:dyDescent="0.2">
      <c r="A95" s="67" t="s">
        <v>74</v>
      </c>
      <c r="B95" s="68"/>
      <c r="C95" s="69"/>
      <c r="D95" s="179" t="s">
        <v>75</v>
      </c>
      <c r="E95" s="179"/>
      <c r="F95" s="179"/>
      <c r="G95" s="179"/>
      <c r="H95" s="179"/>
      <c r="I95" s="70"/>
      <c r="J95" s="179" t="s">
        <v>76</v>
      </c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  <c r="AA95" s="179"/>
      <c r="AB95" s="179"/>
      <c r="AC95" s="179"/>
      <c r="AD95" s="179"/>
      <c r="AE95" s="179"/>
      <c r="AF95" s="179"/>
      <c r="AG95" s="177">
        <f>'Objekt3 - Stavební část'!J30</f>
        <v>0</v>
      </c>
      <c r="AH95" s="178"/>
      <c r="AI95" s="178"/>
      <c r="AJ95" s="178"/>
      <c r="AK95" s="178"/>
      <c r="AL95" s="178"/>
      <c r="AM95" s="178"/>
      <c r="AN95" s="177">
        <f t="shared" ref="AN95:AN101" si="1">SUM(AG95,AT95)</f>
        <v>0</v>
      </c>
      <c r="AO95" s="178"/>
      <c r="AP95" s="178"/>
      <c r="AQ95" s="71" t="s">
        <v>77</v>
      </c>
      <c r="AR95" s="68"/>
      <c r="AS95" s="72">
        <v>0</v>
      </c>
      <c r="AT95" s="73">
        <f t="shared" si="0"/>
        <v>0</v>
      </c>
      <c r="AU95" s="74">
        <f>'Objekt3 - Stavební část'!P136</f>
        <v>153.47438500000001</v>
      </c>
      <c r="AV95" s="73">
        <f>'Objekt3 - Stavební část'!J33</f>
        <v>0</v>
      </c>
      <c r="AW95" s="73">
        <f>'Objekt3 - Stavební část'!J34</f>
        <v>0</v>
      </c>
      <c r="AX95" s="73">
        <f>'Objekt3 - Stavební část'!J35</f>
        <v>0</v>
      </c>
      <c r="AY95" s="73">
        <f>'Objekt3 - Stavební část'!J36</f>
        <v>0</v>
      </c>
      <c r="AZ95" s="73">
        <f>'Objekt3 - Stavební část'!F33</f>
        <v>0</v>
      </c>
      <c r="BA95" s="73">
        <f>'Objekt3 - Stavební část'!F34</f>
        <v>0</v>
      </c>
      <c r="BB95" s="73">
        <f>'Objekt3 - Stavební část'!F35</f>
        <v>0</v>
      </c>
      <c r="BC95" s="73">
        <f>'Objekt3 - Stavební část'!F36</f>
        <v>0</v>
      </c>
      <c r="BD95" s="75">
        <f>'Objekt3 - Stavební část'!F37</f>
        <v>0</v>
      </c>
      <c r="BT95" s="76" t="s">
        <v>78</v>
      </c>
      <c r="BV95" s="76" t="s">
        <v>72</v>
      </c>
      <c r="BW95" s="76" t="s">
        <v>79</v>
      </c>
      <c r="BX95" s="76" t="s">
        <v>4</v>
      </c>
      <c r="CL95" s="76" t="s">
        <v>1</v>
      </c>
      <c r="CM95" s="76" t="s">
        <v>80</v>
      </c>
    </row>
    <row r="96" spans="1:91" s="6" customFormat="1" ht="16.5" customHeight="1" x14ac:dyDescent="0.2">
      <c r="A96" s="67" t="s">
        <v>74</v>
      </c>
      <c r="B96" s="68"/>
      <c r="C96" s="69"/>
      <c r="D96" s="179" t="s">
        <v>81</v>
      </c>
      <c r="E96" s="179"/>
      <c r="F96" s="179"/>
      <c r="G96" s="179"/>
      <c r="H96" s="179"/>
      <c r="I96" s="70"/>
      <c r="J96" s="179" t="s">
        <v>82</v>
      </c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  <c r="AF96" s="179"/>
      <c r="AG96" s="177">
        <f>'Objekt4 - VRN'!J30</f>
        <v>0</v>
      </c>
      <c r="AH96" s="178"/>
      <c r="AI96" s="178"/>
      <c r="AJ96" s="178"/>
      <c r="AK96" s="178"/>
      <c r="AL96" s="178"/>
      <c r="AM96" s="178"/>
      <c r="AN96" s="177">
        <f t="shared" si="1"/>
        <v>0</v>
      </c>
      <c r="AO96" s="178"/>
      <c r="AP96" s="178"/>
      <c r="AQ96" s="71" t="s">
        <v>77</v>
      </c>
      <c r="AR96" s="68"/>
      <c r="AS96" s="72">
        <v>0</v>
      </c>
      <c r="AT96" s="73">
        <f t="shared" si="0"/>
        <v>0</v>
      </c>
      <c r="AU96" s="74">
        <f>'Objekt4 - VRN'!P117</f>
        <v>0</v>
      </c>
      <c r="AV96" s="73">
        <f>'Objekt4 - VRN'!J33</f>
        <v>0</v>
      </c>
      <c r="AW96" s="73">
        <f>'Objekt4 - VRN'!J34</f>
        <v>0</v>
      </c>
      <c r="AX96" s="73">
        <f>'Objekt4 - VRN'!J35</f>
        <v>0</v>
      </c>
      <c r="AY96" s="73">
        <f>'Objekt4 - VRN'!J36</f>
        <v>0</v>
      </c>
      <c r="AZ96" s="73">
        <f>'Objekt4 - VRN'!F33</f>
        <v>0</v>
      </c>
      <c r="BA96" s="73">
        <f>'Objekt4 - VRN'!F34</f>
        <v>0</v>
      </c>
      <c r="BB96" s="73">
        <f>'Objekt4 - VRN'!F35</f>
        <v>0</v>
      </c>
      <c r="BC96" s="73">
        <f>'Objekt4 - VRN'!F36</f>
        <v>0</v>
      </c>
      <c r="BD96" s="75">
        <f>'Objekt4 - VRN'!F37</f>
        <v>0</v>
      </c>
      <c r="BT96" s="76" t="s">
        <v>78</v>
      </c>
      <c r="BV96" s="76" t="s">
        <v>72</v>
      </c>
      <c r="BW96" s="76" t="s">
        <v>83</v>
      </c>
      <c r="BX96" s="76" t="s">
        <v>4</v>
      </c>
      <c r="CL96" s="76" t="s">
        <v>1</v>
      </c>
      <c r="CM96" s="76" t="s">
        <v>80</v>
      </c>
    </row>
    <row r="97" spans="1:91" s="6" customFormat="1" ht="16.5" customHeight="1" x14ac:dyDescent="0.2">
      <c r="A97" s="67" t="s">
        <v>74</v>
      </c>
      <c r="B97" s="68"/>
      <c r="C97" s="69"/>
      <c r="D97" s="179" t="s">
        <v>84</v>
      </c>
      <c r="E97" s="179"/>
      <c r="F97" s="179"/>
      <c r="G97" s="179"/>
      <c r="H97" s="179"/>
      <c r="I97" s="70"/>
      <c r="J97" s="179" t="s">
        <v>85</v>
      </c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77">
        <f>'Objekt5 - Venkovní úpravy'!J30</f>
        <v>0</v>
      </c>
      <c r="AH97" s="178"/>
      <c r="AI97" s="178"/>
      <c r="AJ97" s="178"/>
      <c r="AK97" s="178"/>
      <c r="AL97" s="178"/>
      <c r="AM97" s="178"/>
      <c r="AN97" s="177">
        <f t="shared" si="1"/>
        <v>0</v>
      </c>
      <c r="AO97" s="178"/>
      <c r="AP97" s="178"/>
      <c r="AQ97" s="71" t="s">
        <v>77</v>
      </c>
      <c r="AR97" s="68"/>
      <c r="AS97" s="72">
        <v>0</v>
      </c>
      <c r="AT97" s="73">
        <f t="shared" si="0"/>
        <v>0</v>
      </c>
      <c r="AU97" s="74">
        <f>'Objekt5 - Venkovní úpravy'!P119</f>
        <v>511.56824500000005</v>
      </c>
      <c r="AV97" s="73">
        <f>'Objekt5 - Venkovní úpravy'!J33</f>
        <v>0</v>
      </c>
      <c r="AW97" s="73">
        <f>'Objekt5 - Venkovní úpravy'!J34</f>
        <v>0</v>
      </c>
      <c r="AX97" s="73">
        <f>'Objekt5 - Venkovní úpravy'!J35</f>
        <v>0</v>
      </c>
      <c r="AY97" s="73">
        <f>'Objekt5 - Venkovní úpravy'!J36</f>
        <v>0</v>
      </c>
      <c r="AZ97" s="73">
        <f>'Objekt5 - Venkovní úpravy'!F33</f>
        <v>0</v>
      </c>
      <c r="BA97" s="73">
        <f>'Objekt5 - Venkovní úpravy'!F34</f>
        <v>0</v>
      </c>
      <c r="BB97" s="73">
        <f>'Objekt5 - Venkovní úpravy'!F35</f>
        <v>0</v>
      </c>
      <c r="BC97" s="73">
        <f>'Objekt5 - Venkovní úpravy'!F36</f>
        <v>0</v>
      </c>
      <c r="BD97" s="75">
        <f>'Objekt5 - Venkovní úpravy'!F37</f>
        <v>0</v>
      </c>
      <c r="BT97" s="76" t="s">
        <v>78</v>
      </c>
      <c r="BV97" s="76" t="s">
        <v>72</v>
      </c>
      <c r="BW97" s="76" t="s">
        <v>86</v>
      </c>
      <c r="BX97" s="76" t="s">
        <v>4</v>
      </c>
      <c r="CL97" s="76" t="s">
        <v>1</v>
      </c>
      <c r="CM97" s="76" t="s">
        <v>80</v>
      </c>
    </row>
    <row r="98" spans="1:91" s="6" customFormat="1" ht="16.5" customHeight="1" x14ac:dyDescent="0.2">
      <c r="A98" s="67" t="s">
        <v>74</v>
      </c>
      <c r="B98" s="68"/>
      <c r="C98" s="69"/>
      <c r="D98" s="179" t="s">
        <v>87</v>
      </c>
      <c r="E98" s="179"/>
      <c r="F98" s="179"/>
      <c r="G98" s="179"/>
      <c r="H98" s="179"/>
      <c r="I98" s="70"/>
      <c r="J98" s="179" t="s">
        <v>88</v>
      </c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7">
        <f>SUM(Elektroinstalace.!J28)</f>
        <v>0</v>
      </c>
      <c r="AH98" s="178"/>
      <c r="AI98" s="178"/>
      <c r="AJ98" s="178"/>
      <c r="AK98" s="178"/>
      <c r="AL98" s="178"/>
      <c r="AM98" s="178"/>
      <c r="AN98" s="177">
        <f>SUM(Elektroinstalace.!J37)</f>
        <v>0</v>
      </c>
      <c r="AO98" s="178"/>
      <c r="AP98" s="178"/>
      <c r="AQ98" s="71" t="s">
        <v>77</v>
      </c>
      <c r="AR98" s="68"/>
      <c r="AS98" s="72">
        <v>0</v>
      </c>
      <c r="AT98" s="73" t="e">
        <f t="shared" si="0"/>
        <v>#REF!</v>
      </c>
      <c r="AU98" s="74" t="e">
        <f>#REF!</f>
        <v>#REF!</v>
      </c>
      <c r="AV98" s="73" t="e">
        <f>#REF!</f>
        <v>#REF!</v>
      </c>
      <c r="AW98" s="73" t="e">
        <f>#REF!</f>
        <v>#REF!</v>
      </c>
      <c r="AX98" s="73" t="e">
        <f>#REF!</f>
        <v>#REF!</v>
      </c>
      <c r="AY98" s="73" t="e">
        <f>#REF!</f>
        <v>#REF!</v>
      </c>
      <c r="AZ98" s="73" t="e">
        <f>#REF!</f>
        <v>#REF!</v>
      </c>
      <c r="BA98" s="73" t="e">
        <f>#REF!</f>
        <v>#REF!</v>
      </c>
      <c r="BB98" s="73" t="e">
        <f>#REF!</f>
        <v>#REF!</v>
      </c>
      <c r="BC98" s="73" t="e">
        <f>#REF!</f>
        <v>#REF!</v>
      </c>
      <c r="BD98" s="75" t="e">
        <f>#REF!</f>
        <v>#REF!</v>
      </c>
      <c r="BT98" s="76" t="s">
        <v>78</v>
      </c>
      <c r="BV98" s="76" t="s">
        <v>72</v>
      </c>
      <c r="BW98" s="76" t="s">
        <v>89</v>
      </c>
      <c r="BX98" s="76" t="s">
        <v>4</v>
      </c>
      <c r="CL98" s="76" t="s">
        <v>1</v>
      </c>
      <c r="CM98" s="76" t="s">
        <v>80</v>
      </c>
    </row>
    <row r="99" spans="1:91" s="6" customFormat="1" ht="16.5" customHeight="1" x14ac:dyDescent="0.2">
      <c r="A99" s="67" t="s">
        <v>74</v>
      </c>
      <c r="B99" s="68"/>
      <c r="C99" s="69"/>
      <c r="D99" s="179" t="s">
        <v>90</v>
      </c>
      <c r="E99" s="179"/>
      <c r="F99" s="179"/>
      <c r="G99" s="179"/>
      <c r="H99" s="179"/>
      <c r="I99" s="70"/>
      <c r="J99" s="179" t="s">
        <v>91</v>
      </c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7">
        <f>'Objekt7 - VZT'!J30</f>
        <v>0</v>
      </c>
      <c r="AH99" s="178"/>
      <c r="AI99" s="178"/>
      <c r="AJ99" s="178"/>
      <c r="AK99" s="178"/>
      <c r="AL99" s="178"/>
      <c r="AM99" s="178"/>
      <c r="AN99" s="177">
        <f t="shared" si="1"/>
        <v>0</v>
      </c>
      <c r="AO99" s="178"/>
      <c r="AP99" s="178"/>
      <c r="AQ99" s="71" t="s">
        <v>77</v>
      </c>
      <c r="AR99" s="68"/>
      <c r="AS99" s="72">
        <v>0</v>
      </c>
      <c r="AT99" s="73">
        <f t="shared" si="0"/>
        <v>0</v>
      </c>
      <c r="AU99" s="74">
        <f>'Objekt7 - VZT'!P118</f>
        <v>0</v>
      </c>
      <c r="AV99" s="73">
        <f>'Objekt7 - VZT'!J33</f>
        <v>0</v>
      </c>
      <c r="AW99" s="73">
        <f>'Objekt7 - VZT'!J34</f>
        <v>0</v>
      </c>
      <c r="AX99" s="73">
        <f>'Objekt7 - VZT'!J35</f>
        <v>0</v>
      </c>
      <c r="AY99" s="73">
        <f>'Objekt7 - VZT'!J36</f>
        <v>0</v>
      </c>
      <c r="AZ99" s="73">
        <f>'Objekt7 - VZT'!F33</f>
        <v>0</v>
      </c>
      <c r="BA99" s="73">
        <f>'Objekt7 - VZT'!F34</f>
        <v>0</v>
      </c>
      <c r="BB99" s="73">
        <f>'Objekt7 - VZT'!F35</f>
        <v>0</v>
      </c>
      <c r="BC99" s="73">
        <f>'Objekt7 - VZT'!F36</f>
        <v>0</v>
      </c>
      <c r="BD99" s="75">
        <f>'Objekt7 - VZT'!F37</f>
        <v>0</v>
      </c>
      <c r="BT99" s="76" t="s">
        <v>78</v>
      </c>
      <c r="BV99" s="76" t="s">
        <v>72</v>
      </c>
      <c r="BW99" s="76" t="s">
        <v>92</v>
      </c>
      <c r="BX99" s="76" t="s">
        <v>4</v>
      </c>
      <c r="CL99" s="76" t="s">
        <v>1</v>
      </c>
      <c r="CM99" s="76" t="s">
        <v>80</v>
      </c>
    </row>
    <row r="100" spans="1:91" s="6" customFormat="1" ht="16.5" customHeight="1" x14ac:dyDescent="0.2">
      <c r="A100" s="67" t="s">
        <v>74</v>
      </c>
      <c r="B100" s="68"/>
      <c r="C100" s="69"/>
      <c r="D100" s="179" t="s">
        <v>93</v>
      </c>
      <c r="E100" s="179"/>
      <c r="F100" s="179"/>
      <c r="G100" s="179"/>
      <c r="H100" s="179"/>
      <c r="I100" s="70"/>
      <c r="J100" s="179" t="s">
        <v>94</v>
      </c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  <c r="AA100" s="179"/>
      <c r="AB100" s="179"/>
      <c r="AC100" s="179"/>
      <c r="AD100" s="179"/>
      <c r="AE100" s="179"/>
      <c r="AF100" s="179"/>
      <c r="AG100" s="177">
        <f>'Objekt8 - ZTI'!J30</f>
        <v>0</v>
      </c>
      <c r="AH100" s="178"/>
      <c r="AI100" s="178"/>
      <c r="AJ100" s="178"/>
      <c r="AK100" s="178"/>
      <c r="AL100" s="178"/>
      <c r="AM100" s="178"/>
      <c r="AN100" s="177">
        <f t="shared" si="1"/>
        <v>0</v>
      </c>
      <c r="AO100" s="178"/>
      <c r="AP100" s="178"/>
      <c r="AQ100" s="71" t="s">
        <v>77</v>
      </c>
      <c r="AR100" s="68"/>
      <c r="AS100" s="72">
        <v>0</v>
      </c>
      <c r="AT100" s="73">
        <f t="shared" si="0"/>
        <v>0</v>
      </c>
      <c r="AU100" s="74">
        <f>'Objekt8 - ZTI'!P122</f>
        <v>0</v>
      </c>
      <c r="AV100" s="73">
        <f>'Objekt8 - ZTI'!J33</f>
        <v>0</v>
      </c>
      <c r="AW100" s="73">
        <f>'Objekt8 - ZTI'!J34</f>
        <v>0</v>
      </c>
      <c r="AX100" s="73">
        <f>'Objekt8 - ZTI'!J35</f>
        <v>0</v>
      </c>
      <c r="AY100" s="73">
        <f>'Objekt8 - ZTI'!J36</f>
        <v>0</v>
      </c>
      <c r="AZ100" s="73">
        <f>'Objekt8 - ZTI'!F33</f>
        <v>0</v>
      </c>
      <c r="BA100" s="73">
        <f>'Objekt8 - ZTI'!F34</f>
        <v>0</v>
      </c>
      <c r="BB100" s="73">
        <f>'Objekt8 - ZTI'!F35</f>
        <v>0</v>
      </c>
      <c r="BC100" s="73">
        <f>'Objekt8 - ZTI'!F36</f>
        <v>0</v>
      </c>
      <c r="BD100" s="75">
        <f>'Objekt8 - ZTI'!F37</f>
        <v>0</v>
      </c>
      <c r="BT100" s="76" t="s">
        <v>78</v>
      </c>
      <c r="BV100" s="76" t="s">
        <v>72</v>
      </c>
      <c r="BW100" s="76" t="s">
        <v>95</v>
      </c>
      <c r="BX100" s="76" t="s">
        <v>4</v>
      </c>
      <c r="CL100" s="76" t="s">
        <v>1</v>
      </c>
      <c r="CM100" s="76" t="s">
        <v>80</v>
      </c>
    </row>
    <row r="101" spans="1:91" s="6" customFormat="1" ht="16.5" customHeight="1" x14ac:dyDescent="0.2">
      <c r="A101" s="67" t="s">
        <v>74</v>
      </c>
      <c r="B101" s="68"/>
      <c r="C101" s="69"/>
      <c r="D101" s="179" t="s">
        <v>96</v>
      </c>
      <c r="E101" s="179"/>
      <c r="F101" s="179"/>
      <c r="G101" s="179"/>
      <c r="H101" s="179"/>
      <c r="I101" s="70"/>
      <c r="J101" s="179" t="s">
        <v>97</v>
      </c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  <c r="AA101" s="179"/>
      <c r="AB101" s="179"/>
      <c r="AC101" s="179"/>
      <c r="AD101" s="179"/>
      <c r="AE101" s="179"/>
      <c r="AF101" s="179"/>
      <c r="AG101" s="177">
        <f>'Objekt9 - ÚT'!J30</f>
        <v>0</v>
      </c>
      <c r="AH101" s="178"/>
      <c r="AI101" s="178"/>
      <c r="AJ101" s="178"/>
      <c r="AK101" s="178"/>
      <c r="AL101" s="178"/>
      <c r="AM101" s="178"/>
      <c r="AN101" s="177">
        <f t="shared" si="1"/>
        <v>0</v>
      </c>
      <c r="AO101" s="178"/>
      <c r="AP101" s="178"/>
      <c r="AQ101" s="71" t="s">
        <v>77</v>
      </c>
      <c r="AR101" s="68"/>
      <c r="AS101" s="77">
        <v>0</v>
      </c>
      <c r="AT101" s="78">
        <f t="shared" si="0"/>
        <v>0</v>
      </c>
      <c r="AU101" s="79">
        <f>'Objekt9 - ÚT'!P118</f>
        <v>0</v>
      </c>
      <c r="AV101" s="78">
        <f>'Objekt9 - ÚT'!J33</f>
        <v>0</v>
      </c>
      <c r="AW101" s="78">
        <f>'Objekt9 - ÚT'!J34</f>
        <v>0</v>
      </c>
      <c r="AX101" s="78">
        <f>'Objekt9 - ÚT'!J35</f>
        <v>0</v>
      </c>
      <c r="AY101" s="78">
        <f>'Objekt9 - ÚT'!J36</f>
        <v>0</v>
      </c>
      <c r="AZ101" s="78">
        <f>'Objekt9 - ÚT'!F33</f>
        <v>0</v>
      </c>
      <c r="BA101" s="78">
        <f>'Objekt9 - ÚT'!F34</f>
        <v>0</v>
      </c>
      <c r="BB101" s="78">
        <f>'Objekt9 - ÚT'!F35</f>
        <v>0</v>
      </c>
      <c r="BC101" s="78">
        <f>'Objekt9 - ÚT'!F36</f>
        <v>0</v>
      </c>
      <c r="BD101" s="80">
        <f>'Objekt9 - ÚT'!F37</f>
        <v>0</v>
      </c>
      <c r="BT101" s="76" t="s">
        <v>78</v>
      </c>
      <c r="BV101" s="76" t="s">
        <v>72</v>
      </c>
      <c r="BW101" s="76" t="s">
        <v>98</v>
      </c>
      <c r="BX101" s="76" t="s">
        <v>4</v>
      </c>
      <c r="CL101" s="76" t="s">
        <v>1</v>
      </c>
      <c r="CM101" s="76" t="s">
        <v>80</v>
      </c>
    </row>
    <row r="102" spans="1:91" s="1" customFormat="1" ht="30" customHeight="1" x14ac:dyDescent="0.2">
      <c r="B102" s="25"/>
      <c r="AR102" s="25"/>
    </row>
    <row r="103" spans="1:91" s="1" customFormat="1" ht="6.95" customHeight="1" x14ac:dyDescent="0.2"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25"/>
    </row>
  </sheetData>
  <mergeCells count="64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J98:AF98"/>
    <mergeCell ref="D98:H98"/>
    <mergeCell ref="AN99:AP99"/>
    <mergeCell ref="AG99:AM99"/>
    <mergeCell ref="D99:H99"/>
    <mergeCell ref="J99:AF99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Objekt3 - Stavební část'!C2" display="/" xr:uid="{00000000-0004-0000-0000-000000000000}"/>
    <hyperlink ref="A96" location="'Objekt4 - VRN'!C2" display="/" xr:uid="{00000000-0004-0000-0000-000001000000}"/>
    <hyperlink ref="A97" location="'Objekt5 - Venkovní úpravy'!C2" display="/" xr:uid="{00000000-0004-0000-0000-000002000000}"/>
    <hyperlink ref="A98" location="'Objekt6 - Elektroinstalace'!C2" display="/" xr:uid="{00000000-0004-0000-0000-000003000000}"/>
    <hyperlink ref="A99" location="'Objekt7 - VZT'!C2" display="/" xr:uid="{00000000-0004-0000-0000-000004000000}"/>
    <hyperlink ref="A100" location="'Objekt8 - ZTI'!C2" display="/" xr:uid="{00000000-0004-0000-0000-000005000000}"/>
    <hyperlink ref="A101" location="'Objekt9 - ÚT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69"/>
  <sheetViews>
    <sheetView showGridLines="0" topLeftCell="A278" workbookViewId="0">
      <selection activeCell="H177" sqref="H177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2" t="s">
        <v>5</v>
      </c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3" t="s">
        <v>79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5" customHeight="1" x14ac:dyDescent="0.2">
      <c r="B4" s="16"/>
      <c r="D4" s="17" t="s">
        <v>99</v>
      </c>
      <c r="L4" s="16"/>
      <c r="M4" s="81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2" t="s">
        <v>14</v>
      </c>
      <c r="L6" s="16"/>
    </row>
    <row r="7" spans="2:46" ht="16.5" customHeight="1" x14ac:dyDescent="0.2">
      <c r="B7" s="16"/>
      <c r="E7" s="198" t="str">
        <f>'Rekapitulace stavby'!K6</f>
        <v>DS_Česká_Kamenice_250206</v>
      </c>
      <c r="F7" s="199"/>
      <c r="G7" s="199"/>
      <c r="H7" s="199"/>
      <c r="L7" s="16"/>
    </row>
    <row r="8" spans="2:46" s="1" customFormat="1" ht="12" customHeight="1" x14ac:dyDescent="0.2">
      <c r="B8" s="25"/>
      <c r="D8" s="22" t="s">
        <v>100</v>
      </c>
      <c r="L8" s="25"/>
    </row>
    <row r="9" spans="2:46" s="1" customFormat="1" ht="16.5" customHeight="1" x14ac:dyDescent="0.2">
      <c r="B9" s="25"/>
      <c r="E9" s="163" t="s">
        <v>101</v>
      </c>
      <c r="F9" s="197"/>
      <c r="G9" s="197"/>
      <c r="H9" s="197"/>
      <c r="L9" s="25"/>
    </row>
    <row r="10" spans="2:46" s="1" customFormat="1" x14ac:dyDescent="0.2">
      <c r="B10" s="25"/>
      <c r="L10" s="25"/>
    </row>
    <row r="11" spans="2:46" s="1" customFormat="1" ht="12" customHeight="1" x14ac:dyDescent="0.2">
      <c r="B11" s="25"/>
      <c r="D11" s="22" t="s">
        <v>16</v>
      </c>
      <c r="F11" s="20" t="s">
        <v>1</v>
      </c>
      <c r="I11" s="22"/>
      <c r="J11" s="20" t="s">
        <v>1</v>
      </c>
      <c r="L11" s="25"/>
    </row>
    <row r="12" spans="2:46" s="1" customFormat="1" ht="12" customHeight="1" x14ac:dyDescent="0.2">
      <c r="B12" s="25"/>
      <c r="D12" s="22" t="s">
        <v>18</v>
      </c>
      <c r="F12" s="20" t="s">
        <v>19</v>
      </c>
      <c r="I12" s="22"/>
      <c r="J12" s="45" t="str">
        <f>'Rekapitulace stavby'!AN8</f>
        <v>25. 2. 2025</v>
      </c>
      <c r="L12" s="25"/>
    </row>
    <row r="13" spans="2:46" s="1" customFormat="1" ht="10.9" customHeight="1" x14ac:dyDescent="0.2">
      <c r="B13" s="25"/>
      <c r="L13" s="25"/>
    </row>
    <row r="14" spans="2:46" s="1" customFormat="1" ht="12" customHeight="1" x14ac:dyDescent="0.2">
      <c r="B14" s="25"/>
      <c r="D14" s="22" t="s">
        <v>22</v>
      </c>
      <c r="I14" s="22"/>
      <c r="J14" s="20" t="str">
        <f>IF('Rekapitulace stavby'!AN10="","",'Rekapitulace stavby'!AN10)</f>
        <v/>
      </c>
      <c r="L14" s="25"/>
    </row>
    <row r="15" spans="2:46" s="1" customFormat="1" ht="18" customHeight="1" x14ac:dyDescent="0.2">
      <c r="B15" s="25"/>
      <c r="E15" s="20" t="str">
        <f>IF('Rekapitulace stavby'!E11="","",'Rekapitulace stavby'!E11)</f>
        <v xml:space="preserve"> </v>
      </c>
      <c r="I15" s="22"/>
      <c r="J15" s="20" t="str">
        <f>IF('Rekapitulace stavby'!AN11="","",'Rekapitulace stavby'!AN11)</f>
        <v/>
      </c>
      <c r="L15" s="25"/>
    </row>
    <row r="16" spans="2:46" s="1" customFormat="1" ht="6.95" customHeight="1" x14ac:dyDescent="0.2">
      <c r="B16" s="25"/>
      <c r="L16" s="25"/>
    </row>
    <row r="17" spans="2:12" s="1" customFormat="1" ht="12" customHeight="1" x14ac:dyDescent="0.2">
      <c r="B17" s="25"/>
      <c r="D17" s="22" t="s">
        <v>25</v>
      </c>
      <c r="I17" s="22"/>
      <c r="J17" s="20" t="str">
        <f>'Rekapitulace stavby'!AN13</f>
        <v/>
      </c>
      <c r="L17" s="25"/>
    </row>
    <row r="18" spans="2:12" s="1" customFormat="1" ht="18" customHeight="1" x14ac:dyDescent="0.2">
      <c r="B18" s="25"/>
      <c r="E18" s="185" t="str">
        <f>'Rekapitulace stavby'!E14</f>
        <v xml:space="preserve"> </v>
      </c>
      <c r="F18" s="185"/>
      <c r="G18" s="185"/>
      <c r="H18" s="185"/>
      <c r="I18" s="22"/>
      <c r="J18" s="20" t="str">
        <f>'Rekapitulace stavby'!AN14</f>
        <v/>
      </c>
      <c r="L18" s="25"/>
    </row>
    <row r="19" spans="2:12" s="1" customFormat="1" ht="6.95" customHeight="1" x14ac:dyDescent="0.2">
      <c r="B19" s="25"/>
      <c r="L19" s="25"/>
    </row>
    <row r="20" spans="2:12" s="1" customFormat="1" ht="12" customHeight="1" x14ac:dyDescent="0.2">
      <c r="B20" s="25"/>
      <c r="D20" s="22" t="s">
        <v>26</v>
      </c>
      <c r="I20" s="22"/>
      <c r="J20" s="20" t="str">
        <f>IF('Rekapitulace stavby'!AN16="","",'Rekapitulace stavby'!AN16)</f>
        <v/>
      </c>
      <c r="L20" s="25"/>
    </row>
    <row r="21" spans="2:12" s="1" customFormat="1" ht="18" customHeight="1" x14ac:dyDescent="0.2">
      <c r="B21" s="25"/>
      <c r="E21" s="20" t="str">
        <f>IF('Rekapitulace stavby'!E17="","",'Rekapitulace stavby'!E17)</f>
        <v xml:space="preserve"> </v>
      </c>
      <c r="I21" s="22"/>
      <c r="J21" s="20" t="str">
        <f>IF('Rekapitulace stavby'!AN17="","",'Rekapitulace stavby'!AN17)</f>
        <v/>
      </c>
      <c r="L21" s="25"/>
    </row>
    <row r="22" spans="2:12" s="1" customFormat="1" ht="6.95" customHeight="1" x14ac:dyDescent="0.2">
      <c r="B22" s="25"/>
      <c r="L22" s="25"/>
    </row>
    <row r="23" spans="2:12" s="1" customFormat="1" ht="12" customHeight="1" x14ac:dyDescent="0.2">
      <c r="B23" s="25"/>
      <c r="D23" s="22" t="s">
        <v>27</v>
      </c>
      <c r="I23" s="22"/>
      <c r="J23" s="20" t="str">
        <f>IF('Rekapitulace stavby'!AN19="","",'Rekapitulace stavby'!AN19)</f>
        <v/>
      </c>
      <c r="L23" s="25"/>
    </row>
    <row r="24" spans="2:12" s="1" customFormat="1" ht="18" customHeight="1" x14ac:dyDescent="0.2">
      <c r="B24" s="25"/>
      <c r="E24" s="20" t="str">
        <f>IF('Rekapitulace stavby'!E20="","",'Rekapitulace stavby'!E20)</f>
        <v xml:space="preserve"> </v>
      </c>
      <c r="I24" s="22"/>
      <c r="J24" s="20" t="str">
        <f>IF('Rekapitulace stavby'!AN20="","",'Rekapitulace stavby'!AN20)</f>
        <v/>
      </c>
      <c r="L24" s="25"/>
    </row>
    <row r="25" spans="2:12" s="1" customFormat="1" ht="6.95" customHeight="1" x14ac:dyDescent="0.2">
      <c r="B25" s="25"/>
      <c r="L25" s="25"/>
    </row>
    <row r="26" spans="2:12" s="1" customFormat="1" ht="12" customHeight="1" x14ac:dyDescent="0.2">
      <c r="B26" s="25"/>
      <c r="D26" s="22" t="s">
        <v>29</v>
      </c>
      <c r="L26" s="25"/>
    </row>
    <row r="27" spans="2:12" s="7" customFormat="1" ht="16.5" customHeight="1" x14ac:dyDescent="0.2">
      <c r="B27" s="82"/>
      <c r="E27" s="188" t="s">
        <v>1</v>
      </c>
      <c r="F27" s="188"/>
      <c r="G27" s="188"/>
      <c r="H27" s="188"/>
      <c r="L27" s="82"/>
    </row>
    <row r="28" spans="2:12" s="1" customFormat="1" ht="6.95" customHeight="1" x14ac:dyDescent="0.2">
      <c r="B28" s="25"/>
      <c r="L28" s="25"/>
    </row>
    <row r="29" spans="2:12" s="1" customFormat="1" ht="6.95" customHeight="1" x14ac:dyDescent="0.2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 x14ac:dyDescent="0.2">
      <c r="B30" s="25"/>
      <c r="D30" s="83" t="s">
        <v>30</v>
      </c>
      <c r="J30" s="59">
        <f>ROUND(J136, 2)</f>
        <v>0</v>
      </c>
      <c r="L30" s="25"/>
    </row>
    <row r="31" spans="2:12" s="1" customFormat="1" ht="6.95" customHeight="1" x14ac:dyDescent="0.2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 x14ac:dyDescent="0.2">
      <c r="B32" s="25"/>
      <c r="F32" s="28" t="s">
        <v>32</v>
      </c>
      <c r="I32" s="28"/>
      <c r="J32" s="28" t="s">
        <v>33</v>
      </c>
      <c r="L32" s="25"/>
    </row>
    <row r="33" spans="2:12" s="1" customFormat="1" ht="14.45" customHeight="1" x14ac:dyDescent="0.2">
      <c r="B33" s="25"/>
      <c r="D33" s="48" t="s">
        <v>34</v>
      </c>
      <c r="E33" s="22" t="s">
        <v>35</v>
      </c>
      <c r="F33" s="84">
        <f>ROUND((SUM(BE136:BE268)),  2)</f>
        <v>0</v>
      </c>
      <c r="I33" s="85"/>
      <c r="J33" s="84">
        <f>ROUND(((SUM(BE136:BE268))*I33),  2)</f>
        <v>0</v>
      </c>
      <c r="L33" s="25"/>
    </row>
    <row r="34" spans="2:12" s="1" customFormat="1" ht="14.45" customHeight="1" x14ac:dyDescent="0.2">
      <c r="B34" s="25"/>
      <c r="E34" s="22" t="s">
        <v>36</v>
      </c>
      <c r="F34" s="84">
        <f>ROUND((SUM(BF136:BF268)),  2)</f>
        <v>0</v>
      </c>
      <c r="I34" s="85"/>
      <c r="J34" s="84">
        <f>ROUND(((SUM(BF136:BF268))*I34),  2)</f>
        <v>0</v>
      </c>
      <c r="L34" s="25"/>
    </row>
    <row r="35" spans="2:12" s="1" customFormat="1" ht="14.45" hidden="1" customHeight="1" x14ac:dyDescent="0.2">
      <c r="B35" s="25"/>
      <c r="E35" s="22" t="s">
        <v>37</v>
      </c>
      <c r="F35" s="84">
        <f>ROUND((SUM(BG136:BG268)),  2)</f>
        <v>0</v>
      </c>
      <c r="I35" s="85"/>
      <c r="J35" s="84">
        <f>0</f>
        <v>0</v>
      </c>
      <c r="L35" s="25"/>
    </row>
    <row r="36" spans="2:12" s="1" customFormat="1" ht="14.45" hidden="1" customHeight="1" x14ac:dyDescent="0.2">
      <c r="B36" s="25"/>
      <c r="E36" s="22" t="s">
        <v>38</v>
      </c>
      <c r="F36" s="84">
        <f>ROUND((SUM(BH136:BH268)),  2)</f>
        <v>0</v>
      </c>
      <c r="I36" s="85"/>
      <c r="J36" s="84">
        <f>0</f>
        <v>0</v>
      </c>
      <c r="L36" s="25"/>
    </row>
    <row r="37" spans="2:12" s="1" customFormat="1" ht="14.45" hidden="1" customHeight="1" x14ac:dyDescent="0.2">
      <c r="B37" s="25"/>
      <c r="E37" s="22" t="s">
        <v>39</v>
      </c>
      <c r="F37" s="84">
        <f>ROUND((SUM(BI136:BI268)),  2)</f>
        <v>0</v>
      </c>
      <c r="I37" s="85"/>
      <c r="J37" s="84">
        <f>0</f>
        <v>0</v>
      </c>
      <c r="L37" s="25"/>
    </row>
    <row r="38" spans="2:12" s="1" customFormat="1" ht="6.95" customHeight="1" x14ac:dyDescent="0.2">
      <c r="B38" s="25"/>
      <c r="L38" s="25"/>
    </row>
    <row r="39" spans="2:12" s="1" customFormat="1" ht="25.35" customHeight="1" x14ac:dyDescent="0.2">
      <c r="B39" s="25"/>
      <c r="C39" s="86"/>
      <c r="D39" s="87" t="s">
        <v>40</v>
      </c>
      <c r="E39" s="50"/>
      <c r="F39" s="50"/>
      <c r="G39" s="88" t="s">
        <v>41</v>
      </c>
      <c r="H39" s="89" t="s">
        <v>42</v>
      </c>
      <c r="I39" s="50"/>
      <c r="J39" s="90">
        <f>SUM(J30:J37)</f>
        <v>0</v>
      </c>
      <c r="K39" s="91"/>
      <c r="L39" s="25"/>
    </row>
    <row r="40" spans="2:12" s="1" customFormat="1" ht="14.45" customHeight="1" x14ac:dyDescent="0.2">
      <c r="B40" s="25"/>
      <c r="L40" s="25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5"/>
      <c r="D50" s="34" t="s">
        <v>43</v>
      </c>
      <c r="E50" s="35"/>
      <c r="F50" s="35"/>
      <c r="G50" s="34" t="s">
        <v>44</v>
      </c>
      <c r="H50" s="35"/>
      <c r="I50" s="35"/>
      <c r="J50" s="35"/>
      <c r="K50" s="35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5"/>
      <c r="D61" s="36" t="s">
        <v>45</v>
      </c>
      <c r="E61" s="27"/>
      <c r="F61" s="92" t="s">
        <v>46</v>
      </c>
      <c r="G61" s="36" t="s">
        <v>45</v>
      </c>
      <c r="H61" s="27"/>
      <c r="I61" s="27"/>
      <c r="J61" s="93" t="s">
        <v>46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5"/>
      <c r="D65" s="34" t="s">
        <v>47</v>
      </c>
      <c r="E65" s="35"/>
      <c r="F65" s="35"/>
      <c r="G65" s="34" t="s">
        <v>48</v>
      </c>
      <c r="H65" s="35"/>
      <c r="I65" s="35"/>
      <c r="J65" s="35"/>
      <c r="K65" s="35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5"/>
      <c r="D76" s="36" t="s">
        <v>45</v>
      </c>
      <c r="E76" s="27"/>
      <c r="F76" s="92" t="s">
        <v>46</v>
      </c>
      <c r="G76" s="36" t="s">
        <v>45</v>
      </c>
      <c r="H76" s="27"/>
      <c r="I76" s="27"/>
      <c r="J76" s="93" t="s">
        <v>46</v>
      </c>
      <c r="K76" s="27"/>
      <c r="L76" s="25"/>
    </row>
    <row r="77" spans="2:12" s="1" customFormat="1" ht="14.45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 x14ac:dyDescent="0.2">
      <c r="B82" s="25"/>
      <c r="C82" s="17" t="s">
        <v>102</v>
      </c>
      <c r="L82" s="25"/>
    </row>
    <row r="83" spans="2:47" s="1" customFormat="1" ht="6.95" customHeight="1" x14ac:dyDescent="0.2">
      <c r="B83" s="25"/>
      <c r="L83" s="25"/>
    </row>
    <row r="84" spans="2:47" s="1" customFormat="1" ht="12" customHeight="1" x14ac:dyDescent="0.2">
      <c r="B84" s="25"/>
      <c r="C84" s="22" t="s">
        <v>14</v>
      </c>
      <c r="L84" s="25"/>
    </row>
    <row r="85" spans="2:47" s="1" customFormat="1" ht="16.5" customHeight="1" x14ac:dyDescent="0.2">
      <c r="B85" s="25"/>
      <c r="E85" s="198" t="str">
        <f>E7</f>
        <v>DS_Česká_Kamenice_250206</v>
      </c>
      <c r="F85" s="199"/>
      <c r="G85" s="199"/>
      <c r="H85" s="199"/>
      <c r="L85" s="25"/>
    </row>
    <row r="86" spans="2:47" s="1" customFormat="1" ht="12" customHeight="1" x14ac:dyDescent="0.2">
      <c r="B86" s="25"/>
      <c r="C86" s="22" t="s">
        <v>100</v>
      </c>
      <c r="L86" s="25"/>
    </row>
    <row r="87" spans="2:47" s="1" customFormat="1" ht="16.5" customHeight="1" x14ac:dyDescent="0.2">
      <c r="B87" s="25"/>
      <c r="E87" s="163" t="str">
        <f>E9</f>
        <v>Objekt3 - Stavební část</v>
      </c>
      <c r="F87" s="197"/>
      <c r="G87" s="197"/>
      <c r="H87" s="197"/>
      <c r="L87" s="25"/>
    </row>
    <row r="88" spans="2:47" s="1" customFormat="1" ht="6.95" customHeight="1" x14ac:dyDescent="0.2">
      <c r="B88" s="25"/>
      <c r="L88" s="25"/>
    </row>
    <row r="89" spans="2:47" s="1" customFormat="1" ht="12" customHeight="1" x14ac:dyDescent="0.2">
      <c r="B89" s="25"/>
      <c r="C89" s="22" t="s">
        <v>18</v>
      </c>
      <c r="F89" s="20" t="str">
        <f>F12</f>
        <v xml:space="preserve"> </v>
      </c>
      <c r="I89" s="22"/>
      <c r="J89" s="45" t="str">
        <f>IF(J12="","",J12)</f>
        <v>25. 2. 2025</v>
      </c>
      <c r="L89" s="25"/>
    </row>
    <row r="90" spans="2:47" s="1" customFormat="1" ht="6.95" customHeight="1" x14ac:dyDescent="0.2">
      <c r="B90" s="25"/>
      <c r="L90" s="25"/>
    </row>
    <row r="91" spans="2:47" s="1" customFormat="1" ht="15.2" customHeight="1" x14ac:dyDescent="0.2">
      <c r="B91" s="25"/>
      <c r="C91" s="22" t="s">
        <v>22</v>
      </c>
      <c r="F91" s="20" t="str">
        <f>E15</f>
        <v xml:space="preserve"> </v>
      </c>
      <c r="I91" s="22"/>
      <c r="J91" s="23" t="str">
        <f>E21</f>
        <v xml:space="preserve"> </v>
      </c>
      <c r="L91" s="25"/>
    </row>
    <row r="92" spans="2:47" s="1" customFormat="1" ht="15.2" customHeight="1" x14ac:dyDescent="0.2">
      <c r="B92" s="25"/>
      <c r="C92" s="22" t="s">
        <v>25</v>
      </c>
      <c r="F92" s="20" t="str">
        <f>IF(E18="","",E18)</f>
        <v xml:space="preserve"> </v>
      </c>
      <c r="I92" s="22"/>
      <c r="J92" s="23" t="str">
        <f>E24</f>
        <v xml:space="preserve"> </v>
      </c>
      <c r="L92" s="25"/>
    </row>
    <row r="93" spans="2:47" s="1" customFormat="1" ht="10.35" customHeight="1" x14ac:dyDescent="0.2">
      <c r="B93" s="25"/>
      <c r="L93" s="25"/>
    </row>
    <row r="94" spans="2:47" s="1" customFormat="1" ht="29.25" customHeight="1" x14ac:dyDescent="0.2">
      <c r="B94" s="25"/>
      <c r="C94" s="94" t="s">
        <v>103</v>
      </c>
      <c r="D94" s="86"/>
      <c r="E94" s="86"/>
      <c r="F94" s="86"/>
      <c r="G94" s="86"/>
      <c r="H94" s="86"/>
      <c r="I94" s="86"/>
      <c r="J94" s="95" t="s">
        <v>104</v>
      </c>
      <c r="K94" s="86"/>
      <c r="L94" s="25"/>
    </row>
    <row r="95" spans="2:47" s="1" customFormat="1" ht="10.35" customHeight="1" x14ac:dyDescent="0.2">
      <c r="B95" s="25"/>
      <c r="L95" s="25"/>
    </row>
    <row r="96" spans="2:47" s="1" customFormat="1" ht="22.9" customHeight="1" x14ac:dyDescent="0.2">
      <c r="B96" s="25"/>
      <c r="C96" s="96" t="s">
        <v>105</v>
      </c>
      <c r="J96" s="59">
        <f>J136</f>
        <v>0</v>
      </c>
      <c r="L96" s="25"/>
      <c r="AU96" s="13" t="s">
        <v>106</v>
      </c>
    </row>
    <row r="97" spans="2:12" s="8" customFormat="1" ht="24.95" customHeight="1" x14ac:dyDescent="0.2">
      <c r="B97" s="97"/>
      <c r="D97" s="98" t="s">
        <v>107</v>
      </c>
      <c r="E97" s="99"/>
      <c r="F97" s="99"/>
      <c r="G97" s="99"/>
      <c r="H97" s="99"/>
      <c r="I97" s="99"/>
      <c r="J97" s="100">
        <f>J137</f>
        <v>0</v>
      </c>
      <c r="L97" s="97"/>
    </row>
    <row r="98" spans="2:12" s="8" customFormat="1" ht="24.95" customHeight="1" x14ac:dyDescent="0.2">
      <c r="B98" s="97"/>
      <c r="D98" s="98" t="s">
        <v>108</v>
      </c>
      <c r="E98" s="99"/>
      <c r="F98" s="99"/>
      <c r="G98" s="99"/>
      <c r="H98" s="99"/>
      <c r="I98" s="99"/>
      <c r="J98" s="100">
        <f>J143</f>
        <v>0</v>
      </c>
      <c r="L98" s="97"/>
    </row>
    <row r="99" spans="2:12" s="8" customFormat="1" ht="24.95" customHeight="1" x14ac:dyDescent="0.2">
      <c r="B99" s="97"/>
      <c r="D99" s="98" t="s">
        <v>109</v>
      </c>
      <c r="E99" s="99"/>
      <c r="F99" s="99"/>
      <c r="G99" s="99"/>
      <c r="H99" s="99"/>
      <c r="I99" s="99"/>
      <c r="J99" s="100">
        <f>J150</f>
        <v>0</v>
      </c>
      <c r="L99" s="97"/>
    </row>
    <row r="100" spans="2:12" s="8" customFormat="1" ht="24.95" customHeight="1" x14ac:dyDescent="0.2">
      <c r="B100" s="97"/>
      <c r="D100" s="98" t="s">
        <v>110</v>
      </c>
      <c r="E100" s="99"/>
      <c r="F100" s="99"/>
      <c r="G100" s="99"/>
      <c r="H100" s="99"/>
      <c r="I100" s="99"/>
      <c r="J100" s="100">
        <f>J158</f>
        <v>0</v>
      </c>
      <c r="L100" s="97"/>
    </row>
    <row r="101" spans="2:12" s="8" customFormat="1" ht="24.95" customHeight="1" x14ac:dyDescent="0.2">
      <c r="B101" s="97"/>
      <c r="D101" s="98" t="s">
        <v>111</v>
      </c>
      <c r="E101" s="99"/>
      <c r="F101" s="99"/>
      <c r="G101" s="99"/>
      <c r="H101" s="99"/>
      <c r="I101" s="99"/>
      <c r="J101" s="100">
        <f>J161</f>
        <v>0</v>
      </c>
      <c r="L101" s="97"/>
    </row>
    <row r="102" spans="2:12" s="8" customFormat="1" ht="24.95" customHeight="1" x14ac:dyDescent="0.2">
      <c r="B102" s="97"/>
      <c r="D102" s="98" t="s">
        <v>112</v>
      </c>
      <c r="E102" s="99"/>
      <c r="F102" s="99"/>
      <c r="G102" s="99"/>
      <c r="H102" s="99"/>
      <c r="I102" s="99"/>
      <c r="J102" s="100">
        <f>J165</f>
        <v>0</v>
      </c>
      <c r="L102" s="97"/>
    </row>
    <row r="103" spans="2:12" s="8" customFormat="1" ht="24.95" customHeight="1" x14ac:dyDescent="0.2">
      <c r="B103" s="97"/>
      <c r="D103" s="98" t="s">
        <v>113</v>
      </c>
      <c r="E103" s="99"/>
      <c r="F103" s="99"/>
      <c r="G103" s="99"/>
      <c r="H103" s="99"/>
      <c r="I103" s="99"/>
      <c r="J103" s="100">
        <f>J168</f>
        <v>0</v>
      </c>
      <c r="L103" s="97"/>
    </row>
    <row r="104" spans="2:12" s="8" customFormat="1" ht="24.95" customHeight="1" x14ac:dyDescent="0.2">
      <c r="B104" s="97"/>
      <c r="D104" s="98" t="s">
        <v>114</v>
      </c>
      <c r="E104" s="99"/>
      <c r="F104" s="99"/>
      <c r="G104" s="99"/>
      <c r="H104" s="99"/>
      <c r="I104" s="99"/>
      <c r="J104" s="100">
        <f>J172</f>
        <v>0</v>
      </c>
      <c r="L104" s="97"/>
    </row>
    <row r="105" spans="2:12" s="8" customFormat="1" ht="24.95" customHeight="1" x14ac:dyDescent="0.2">
      <c r="B105" s="97"/>
      <c r="D105" s="98" t="s">
        <v>115</v>
      </c>
      <c r="E105" s="99"/>
      <c r="F105" s="99"/>
      <c r="G105" s="99"/>
      <c r="H105" s="99"/>
      <c r="I105" s="99"/>
      <c r="J105" s="100">
        <f>J174</f>
        <v>0</v>
      </c>
      <c r="L105" s="97"/>
    </row>
    <row r="106" spans="2:12" s="8" customFormat="1" ht="24.95" customHeight="1" x14ac:dyDescent="0.2">
      <c r="B106" s="97"/>
      <c r="D106" s="98" t="s">
        <v>116</v>
      </c>
      <c r="E106" s="99"/>
      <c r="F106" s="99"/>
      <c r="G106" s="99"/>
      <c r="H106" s="99"/>
      <c r="I106" s="99"/>
      <c r="J106" s="100">
        <f>J178</f>
        <v>0</v>
      </c>
      <c r="L106" s="97"/>
    </row>
    <row r="107" spans="2:12" s="8" customFormat="1" ht="24.95" customHeight="1" x14ac:dyDescent="0.2">
      <c r="B107" s="97"/>
      <c r="D107" s="98" t="s">
        <v>117</v>
      </c>
      <c r="E107" s="99"/>
      <c r="F107" s="99"/>
      <c r="G107" s="99"/>
      <c r="H107" s="99"/>
      <c r="I107" s="99"/>
      <c r="J107" s="100">
        <f>J190</f>
        <v>0</v>
      </c>
      <c r="L107" s="97"/>
    </row>
    <row r="108" spans="2:12" s="8" customFormat="1" ht="24.95" customHeight="1" x14ac:dyDescent="0.2">
      <c r="B108" s="97"/>
      <c r="D108" s="98" t="s">
        <v>118</v>
      </c>
      <c r="E108" s="99"/>
      <c r="F108" s="99"/>
      <c r="G108" s="99"/>
      <c r="H108" s="99"/>
      <c r="I108" s="99"/>
      <c r="J108" s="100">
        <f>J194</f>
        <v>0</v>
      </c>
      <c r="L108" s="97"/>
    </row>
    <row r="109" spans="2:12" s="8" customFormat="1" ht="24.95" customHeight="1" x14ac:dyDescent="0.2">
      <c r="B109" s="97"/>
      <c r="D109" s="98" t="s">
        <v>119</v>
      </c>
      <c r="E109" s="99"/>
      <c r="F109" s="99"/>
      <c r="G109" s="99"/>
      <c r="H109" s="99"/>
      <c r="I109" s="99"/>
      <c r="J109" s="100">
        <f>J205</f>
        <v>0</v>
      </c>
      <c r="L109" s="97"/>
    </row>
    <row r="110" spans="2:12" s="8" customFormat="1" ht="24.95" customHeight="1" x14ac:dyDescent="0.2">
      <c r="B110" s="97"/>
      <c r="D110" s="98" t="s">
        <v>120</v>
      </c>
      <c r="E110" s="99"/>
      <c r="F110" s="99"/>
      <c r="G110" s="99"/>
      <c r="H110" s="99"/>
      <c r="I110" s="99"/>
      <c r="J110" s="100">
        <f>J209</f>
        <v>0</v>
      </c>
      <c r="L110" s="97"/>
    </row>
    <row r="111" spans="2:12" s="8" customFormat="1" ht="24.95" customHeight="1" x14ac:dyDescent="0.2">
      <c r="B111" s="97"/>
      <c r="D111" s="98" t="s">
        <v>121</v>
      </c>
      <c r="E111" s="99"/>
      <c r="F111" s="99"/>
      <c r="G111" s="99"/>
      <c r="H111" s="99"/>
      <c r="I111" s="99"/>
      <c r="J111" s="100">
        <f>J239</f>
        <v>0</v>
      </c>
      <c r="L111" s="97"/>
    </row>
    <row r="112" spans="2:12" s="8" customFormat="1" ht="24.95" customHeight="1" x14ac:dyDescent="0.2">
      <c r="B112" s="97"/>
      <c r="D112" s="98" t="s">
        <v>122</v>
      </c>
      <c r="E112" s="99"/>
      <c r="F112" s="99"/>
      <c r="G112" s="99"/>
      <c r="H112" s="99"/>
      <c r="I112" s="99"/>
      <c r="J112" s="100">
        <f>J243</f>
        <v>0</v>
      </c>
      <c r="L112" s="97"/>
    </row>
    <row r="113" spans="2:12" s="8" customFormat="1" ht="24.95" customHeight="1" x14ac:dyDescent="0.2">
      <c r="B113" s="97"/>
      <c r="D113" s="98" t="s">
        <v>123</v>
      </c>
      <c r="E113" s="99"/>
      <c r="F113" s="99"/>
      <c r="G113" s="99"/>
      <c r="H113" s="99"/>
      <c r="I113" s="99"/>
      <c r="J113" s="100">
        <f>J251</f>
        <v>0</v>
      </c>
      <c r="L113" s="97"/>
    </row>
    <row r="114" spans="2:12" s="8" customFormat="1" ht="24.95" customHeight="1" x14ac:dyDescent="0.2">
      <c r="B114" s="97"/>
      <c r="D114" s="98" t="s">
        <v>124</v>
      </c>
      <c r="E114" s="99"/>
      <c r="F114" s="99"/>
      <c r="G114" s="99"/>
      <c r="H114" s="99"/>
      <c r="I114" s="99"/>
      <c r="J114" s="100">
        <f>J255</f>
        <v>0</v>
      </c>
      <c r="L114" s="97"/>
    </row>
    <row r="115" spans="2:12" s="8" customFormat="1" ht="24.95" customHeight="1" x14ac:dyDescent="0.2">
      <c r="B115" s="97"/>
      <c r="D115" s="98" t="s">
        <v>125</v>
      </c>
      <c r="E115" s="99"/>
      <c r="F115" s="99"/>
      <c r="G115" s="99"/>
      <c r="H115" s="99"/>
      <c r="I115" s="99"/>
      <c r="J115" s="100">
        <f>J261</f>
        <v>0</v>
      </c>
      <c r="L115" s="97"/>
    </row>
    <row r="116" spans="2:12" s="8" customFormat="1" ht="24.95" customHeight="1" x14ac:dyDescent="0.2">
      <c r="B116" s="97"/>
      <c r="D116" s="98" t="s">
        <v>126</v>
      </c>
      <c r="E116" s="99"/>
      <c r="F116" s="99"/>
      <c r="G116" s="99"/>
      <c r="H116" s="99"/>
      <c r="I116" s="99"/>
      <c r="J116" s="100">
        <f>J266</f>
        <v>0</v>
      </c>
      <c r="L116" s="97"/>
    </row>
    <row r="117" spans="2:12" s="1" customFormat="1" ht="21.75" customHeight="1" x14ac:dyDescent="0.2">
      <c r="B117" s="25"/>
      <c r="L117" s="25"/>
    </row>
    <row r="118" spans="2:12" s="1" customFormat="1" ht="6.95" customHeight="1" x14ac:dyDescent="0.2"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25"/>
    </row>
    <row r="122" spans="2:12" s="1" customFormat="1" ht="6.95" customHeight="1" x14ac:dyDescent="0.2"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25"/>
    </row>
    <row r="123" spans="2:12" s="1" customFormat="1" ht="24.95" customHeight="1" x14ac:dyDescent="0.2">
      <c r="B123" s="25"/>
      <c r="C123" s="17" t="s">
        <v>127</v>
      </c>
      <c r="L123" s="25"/>
    </row>
    <row r="124" spans="2:12" s="1" customFormat="1" ht="6.95" customHeight="1" x14ac:dyDescent="0.2">
      <c r="B124" s="25"/>
      <c r="L124" s="25"/>
    </row>
    <row r="125" spans="2:12" s="1" customFormat="1" ht="12" customHeight="1" x14ac:dyDescent="0.2">
      <c r="B125" s="25"/>
      <c r="C125" s="22" t="s">
        <v>14</v>
      </c>
      <c r="L125" s="25"/>
    </row>
    <row r="126" spans="2:12" s="1" customFormat="1" ht="16.5" customHeight="1" x14ac:dyDescent="0.2">
      <c r="B126" s="25"/>
      <c r="E126" s="198" t="str">
        <f>E7</f>
        <v>DS_Česká_Kamenice_250206</v>
      </c>
      <c r="F126" s="199"/>
      <c r="G126" s="199"/>
      <c r="H126" s="199"/>
      <c r="L126" s="25"/>
    </row>
    <row r="127" spans="2:12" s="1" customFormat="1" ht="12" customHeight="1" x14ac:dyDescent="0.2">
      <c r="B127" s="25"/>
      <c r="C127" s="22" t="s">
        <v>100</v>
      </c>
      <c r="L127" s="25"/>
    </row>
    <row r="128" spans="2:12" s="1" customFormat="1" ht="16.5" customHeight="1" x14ac:dyDescent="0.2">
      <c r="B128" s="25"/>
      <c r="E128" s="163" t="str">
        <f>E9</f>
        <v>Objekt3 - Stavební část</v>
      </c>
      <c r="F128" s="197"/>
      <c r="G128" s="197"/>
      <c r="H128" s="197"/>
      <c r="L128" s="25"/>
    </row>
    <row r="129" spans="2:65" s="1" customFormat="1" ht="6.95" customHeight="1" x14ac:dyDescent="0.2">
      <c r="B129" s="25"/>
      <c r="L129" s="25"/>
    </row>
    <row r="130" spans="2:65" s="1" customFormat="1" ht="12" customHeight="1" x14ac:dyDescent="0.2">
      <c r="B130" s="25"/>
      <c r="C130" s="22" t="s">
        <v>18</v>
      </c>
      <c r="F130" s="20" t="str">
        <f>F12</f>
        <v xml:space="preserve"> </v>
      </c>
      <c r="I130" s="22"/>
      <c r="J130" s="45" t="str">
        <f>IF(J12="","",J12)</f>
        <v>25. 2. 2025</v>
      </c>
      <c r="L130" s="25"/>
    </row>
    <row r="131" spans="2:65" s="1" customFormat="1" ht="6.95" customHeight="1" x14ac:dyDescent="0.2">
      <c r="B131" s="25"/>
      <c r="L131" s="25"/>
    </row>
    <row r="132" spans="2:65" s="1" customFormat="1" ht="15.2" customHeight="1" x14ac:dyDescent="0.2">
      <c r="B132" s="25"/>
      <c r="C132" s="22" t="s">
        <v>22</v>
      </c>
      <c r="F132" s="20" t="str">
        <f>E15</f>
        <v xml:space="preserve"> </v>
      </c>
      <c r="I132" s="22"/>
      <c r="J132" s="23" t="str">
        <f>E21</f>
        <v xml:space="preserve"> </v>
      </c>
      <c r="L132" s="25"/>
    </row>
    <row r="133" spans="2:65" s="1" customFormat="1" ht="15.2" customHeight="1" x14ac:dyDescent="0.2">
      <c r="B133" s="25"/>
      <c r="C133" s="22" t="s">
        <v>25</v>
      </c>
      <c r="F133" s="20" t="str">
        <f>IF(E18="","",E18)</f>
        <v xml:space="preserve"> </v>
      </c>
      <c r="I133" s="22"/>
      <c r="J133" s="23" t="str">
        <f>E24</f>
        <v xml:space="preserve"> </v>
      </c>
      <c r="L133" s="25"/>
    </row>
    <row r="134" spans="2:65" s="1" customFormat="1" ht="10.35" customHeight="1" x14ac:dyDescent="0.2">
      <c r="B134" s="25"/>
      <c r="L134" s="25"/>
    </row>
    <row r="135" spans="2:65" s="9" customFormat="1" ht="29.25" customHeight="1" x14ac:dyDescent="0.2">
      <c r="B135" s="101"/>
      <c r="C135" s="102" t="s">
        <v>128</v>
      </c>
      <c r="D135" s="103" t="s">
        <v>55</v>
      </c>
      <c r="E135" s="103" t="s">
        <v>51</v>
      </c>
      <c r="F135" s="103" t="s">
        <v>52</v>
      </c>
      <c r="G135" s="103" t="s">
        <v>129</v>
      </c>
      <c r="H135" s="103" t="s">
        <v>130</v>
      </c>
      <c r="I135" s="103"/>
      <c r="J135" s="104" t="s">
        <v>104</v>
      </c>
      <c r="K135" s="105" t="s">
        <v>131</v>
      </c>
      <c r="L135" s="101"/>
      <c r="M135" s="52" t="s">
        <v>1</v>
      </c>
      <c r="N135" s="53" t="s">
        <v>34</v>
      </c>
      <c r="O135" s="53" t="s">
        <v>132</v>
      </c>
      <c r="P135" s="53" t="s">
        <v>133</v>
      </c>
      <c r="Q135" s="53" t="s">
        <v>134</v>
      </c>
      <c r="R135" s="53" t="s">
        <v>135</v>
      </c>
      <c r="S135" s="53" t="s">
        <v>136</v>
      </c>
      <c r="T135" s="54" t="s">
        <v>137</v>
      </c>
    </row>
    <row r="136" spans="2:65" s="1" customFormat="1" ht="22.9" customHeight="1" x14ac:dyDescent="0.25">
      <c r="B136" s="25"/>
      <c r="C136" s="57" t="s">
        <v>138</v>
      </c>
      <c r="J136" s="106">
        <f>BK136</f>
        <v>0</v>
      </c>
      <c r="L136" s="25"/>
      <c r="M136" s="55"/>
      <c r="N136" s="46"/>
      <c r="O136" s="46"/>
      <c r="P136" s="107">
        <f>P137+P143+P150+P158+P161+P165+P168+P172+P174+P178+P190+P194+P205+P209+P239+P243+P251+P255+P261+P266</f>
        <v>153.47438500000001</v>
      </c>
      <c r="Q136" s="46"/>
      <c r="R136" s="107">
        <f>R137+R143+R150+R158+R161+R165+R168+R172+R174+R178+R190+R194+R205+R209+R239+R243+R251+R255+R261+R266</f>
        <v>6.5579049400000002</v>
      </c>
      <c r="S136" s="46"/>
      <c r="T136" s="108">
        <f>T137+T143+T150+T158+T161+T165+T168+T172+T174+T178+T190+T194+T205+T209+T239+T243+T251+T255+T261+T266</f>
        <v>0</v>
      </c>
      <c r="AT136" s="13" t="s">
        <v>69</v>
      </c>
      <c r="AU136" s="13" t="s">
        <v>106</v>
      </c>
      <c r="BK136" s="109">
        <f>BK137+BK143+BK150+BK158+BK161+BK165+BK168+BK172+BK174+BK178+BK190+BK194+BK205+BK209+BK239+BK243+BK251+BK255+BK261+BK266</f>
        <v>0</v>
      </c>
    </row>
    <row r="137" spans="2:65" s="10" customFormat="1" ht="25.9" customHeight="1" x14ac:dyDescent="0.2">
      <c r="B137" s="110"/>
      <c r="D137" s="111" t="s">
        <v>69</v>
      </c>
      <c r="E137" s="112" t="s">
        <v>78</v>
      </c>
      <c r="F137" s="112" t="s">
        <v>139</v>
      </c>
      <c r="J137" s="113">
        <f>BK137</f>
        <v>0</v>
      </c>
      <c r="L137" s="110"/>
      <c r="M137" s="114"/>
      <c r="P137" s="115">
        <f>SUM(P138:P142)</f>
        <v>0</v>
      </c>
      <c r="R137" s="115">
        <f>SUM(R138:R142)</f>
        <v>0</v>
      </c>
      <c r="T137" s="116">
        <f>SUM(T138:T142)</f>
        <v>0</v>
      </c>
      <c r="AR137" s="111" t="s">
        <v>78</v>
      </c>
      <c r="AT137" s="117" t="s">
        <v>69</v>
      </c>
      <c r="AU137" s="117" t="s">
        <v>70</v>
      </c>
      <c r="AY137" s="111" t="s">
        <v>140</v>
      </c>
      <c r="BK137" s="118">
        <f>SUM(BK138:BK142)</f>
        <v>0</v>
      </c>
    </row>
    <row r="138" spans="2:65" s="1" customFormat="1" ht="24.2" customHeight="1" x14ac:dyDescent="0.2">
      <c r="B138" s="119"/>
      <c r="C138" s="120" t="s">
        <v>78</v>
      </c>
      <c r="D138" s="120" t="s">
        <v>141</v>
      </c>
      <c r="E138" s="121" t="s">
        <v>142</v>
      </c>
      <c r="F138" s="122" t="s">
        <v>143</v>
      </c>
      <c r="G138" s="123" t="s">
        <v>144</v>
      </c>
      <c r="H138" s="124">
        <v>50</v>
      </c>
      <c r="I138" s="125"/>
      <c r="J138" s="125">
        <f>ROUND(I138*H138,2)</f>
        <v>0</v>
      </c>
      <c r="K138" s="126"/>
      <c r="L138" s="25"/>
      <c r="M138" s="127" t="s">
        <v>1</v>
      </c>
      <c r="N138" s="128" t="s">
        <v>35</v>
      </c>
      <c r="O138" s="129">
        <v>0</v>
      </c>
      <c r="P138" s="129">
        <f>O138*H138</f>
        <v>0</v>
      </c>
      <c r="Q138" s="129">
        <v>0</v>
      </c>
      <c r="R138" s="129">
        <f>Q138*H138</f>
        <v>0</v>
      </c>
      <c r="S138" s="129">
        <v>0</v>
      </c>
      <c r="T138" s="130">
        <f>S138*H138</f>
        <v>0</v>
      </c>
      <c r="AR138" s="131" t="s">
        <v>145</v>
      </c>
      <c r="AT138" s="131" t="s">
        <v>141</v>
      </c>
      <c r="AU138" s="131" t="s">
        <v>78</v>
      </c>
      <c r="AY138" s="13" t="s">
        <v>140</v>
      </c>
      <c r="BE138" s="132">
        <f>IF(N138="základní",J138,0)</f>
        <v>0</v>
      </c>
      <c r="BF138" s="132">
        <f>IF(N138="snížená",J138,0)</f>
        <v>0</v>
      </c>
      <c r="BG138" s="132">
        <f>IF(N138="zákl. přenesená",J138,0)</f>
        <v>0</v>
      </c>
      <c r="BH138" s="132">
        <f>IF(N138="sníž. přenesená",J138,0)</f>
        <v>0</v>
      </c>
      <c r="BI138" s="132">
        <f>IF(N138="nulová",J138,0)</f>
        <v>0</v>
      </c>
      <c r="BJ138" s="13" t="s">
        <v>78</v>
      </c>
      <c r="BK138" s="132">
        <f>ROUND(I138*H138,2)</f>
        <v>0</v>
      </c>
      <c r="BL138" s="13" t="s">
        <v>145</v>
      </c>
      <c r="BM138" s="131" t="s">
        <v>80</v>
      </c>
    </row>
    <row r="139" spans="2:65" s="1" customFormat="1" ht="33" customHeight="1" x14ac:dyDescent="0.2">
      <c r="B139" s="119"/>
      <c r="C139" s="120" t="s">
        <v>80</v>
      </c>
      <c r="D139" s="120" t="s">
        <v>141</v>
      </c>
      <c r="E139" s="121" t="s">
        <v>146</v>
      </c>
      <c r="F139" s="122" t="s">
        <v>147</v>
      </c>
      <c r="G139" s="123" t="s">
        <v>144</v>
      </c>
      <c r="H139" s="124">
        <v>63.320999999999998</v>
      </c>
      <c r="I139" s="125"/>
      <c r="J139" s="125">
        <f>ROUND(I139*H139,2)</f>
        <v>0</v>
      </c>
      <c r="K139" s="126"/>
      <c r="L139" s="25"/>
      <c r="M139" s="127" t="s">
        <v>1</v>
      </c>
      <c r="N139" s="128" t="s">
        <v>35</v>
      </c>
      <c r="O139" s="129">
        <v>0</v>
      </c>
      <c r="P139" s="129">
        <f>O139*H139</f>
        <v>0</v>
      </c>
      <c r="Q139" s="129">
        <v>0</v>
      </c>
      <c r="R139" s="129">
        <f>Q139*H139</f>
        <v>0</v>
      </c>
      <c r="S139" s="129">
        <v>0</v>
      </c>
      <c r="T139" s="130">
        <f>S139*H139</f>
        <v>0</v>
      </c>
      <c r="AR139" s="131" t="s">
        <v>145</v>
      </c>
      <c r="AT139" s="131" t="s">
        <v>141</v>
      </c>
      <c r="AU139" s="131" t="s">
        <v>78</v>
      </c>
      <c r="AY139" s="13" t="s">
        <v>140</v>
      </c>
      <c r="BE139" s="132">
        <f>IF(N139="základní",J139,0)</f>
        <v>0</v>
      </c>
      <c r="BF139" s="132">
        <f>IF(N139="snížená",J139,0)</f>
        <v>0</v>
      </c>
      <c r="BG139" s="132">
        <f>IF(N139="zákl. přenesená",J139,0)</f>
        <v>0</v>
      </c>
      <c r="BH139" s="132">
        <f>IF(N139="sníž. přenesená",J139,0)</f>
        <v>0</v>
      </c>
      <c r="BI139" s="132">
        <f>IF(N139="nulová",J139,0)</f>
        <v>0</v>
      </c>
      <c r="BJ139" s="13" t="s">
        <v>78</v>
      </c>
      <c r="BK139" s="132">
        <f>ROUND(I139*H139,2)</f>
        <v>0</v>
      </c>
      <c r="BL139" s="13" t="s">
        <v>145</v>
      </c>
      <c r="BM139" s="131" t="s">
        <v>145</v>
      </c>
    </row>
    <row r="140" spans="2:65" s="1" customFormat="1" ht="24.2" customHeight="1" x14ac:dyDescent="0.2">
      <c r="B140" s="119"/>
      <c r="C140" s="120" t="s">
        <v>148</v>
      </c>
      <c r="D140" s="120" t="s">
        <v>141</v>
      </c>
      <c r="E140" s="121" t="s">
        <v>149</v>
      </c>
      <c r="F140" s="122" t="s">
        <v>150</v>
      </c>
      <c r="G140" s="123" t="s">
        <v>144</v>
      </c>
      <c r="H140" s="124">
        <v>8</v>
      </c>
      <c r="I140" s="125"/>
      <c r="J140" s="125">
        <f>ROUND(I140*H140,2)</f>
        <v>0</v>
      </c>
      <c r="K140" s="126"/>
      <c r="L140" s="25"/>
      <c r="M140" s="127" t="s">
        <v>1</v>
      </c>
      <c r="N140" s="128" t="s">
        <v>35</v>
      </c>
      <c r="O140" s="129">
        <v>0</v>
      </c>
      <c r="P140" s="129">
        <f>O140*H140</f>
        <v>0</v>
      </c>
      <c r="Q140" s="129">
        <v>0</v>
      </c>
      <c r="R140" s="129">
        <f>Q140*H140</f>
        <v>0</v>
      </c>
      <c r="S140" s="129">
        <v>0</v>
      </c>
      <c r="T140" s="130">
        <f>S140*H140</f>
        <v>0</v>
      </c>
      <c r="AR140" s="131" t="s">
        <v>145</v>
      </c>
      <c r="AT140" s="131" t="s">
        <v>141</v>
      </c>
      <c r="AU140" s="131" t="s">
        <v>78</v>
      </c>
      <c r="AY140" s="13" t="s">
        <v>140</v>
      </c>
      <c r="BE140" s="132">
        <f>IF(N140="základní",J140,0)</f>
        <v>0</v>
      </c>
      <c r="BF140" s="132">
        <f>IF(N140="snížená",J140,0)</f>
        <v>0</v>
      </c>
      <c r="BG140" s="132">
        <f>IF(N140="zákl. přenesená",J140,0)</f>
        <v>0</v>
      </c>
      <c r="BH140" s="132">
        <f>IF(N140="sníž. přenesená",J140,0)</f>
        <v>0</v>
      </c>
      <c r="BI140" s="132">
        <f>IF(N140="nulová",J140,0)</f>
        <v>0</v>
      </c>
      <c r="BJ140" s="13" t="s">
        <v>78</v>
      </c>
      <c r="BK140" s="132">
        <f>ROUND(I140*H140,2)</f>
        <v>0</v>
      </c>
      <c r="BL140" s="13" t="s">
        <v>145</v>
      </c>
      <c r="BM140" s="131" t="s">
        <v>151</v>
      </c>
    </row>
    <row r="141" spans="2:65" s="1" customFormat="1" ht="24.2" customHeight="1" x14ac:dyDescent="0.2">
      <c r="B141" s="119"/>
      <c r="C141" s="120" t="s">
        <v>145</v>
      </c>
      <c r="D141" s="120" t="s">
        <v>141</v>
      </c>
      <c r="E141" s="121" t="s">
        <v>152</v>
      </c>
      <c r="F141" s="122" t="s">
        <v>153</v>
      </c>
      <c r="G141" s="123" t="s">
        <v>144</v>
      </c>
      <c r="H141" s="124">
        <v>100</v>
      </c>
      <c r="I141" s="125"/>
      <c r="J141" s="125">
        <f>ROUND(I141*H141,2)</f>
        <v>0</v>
      </c>
      <c r="K141" s="126"/>
      <c r="L141" s="25"/>
      <c r="M141" s="127" t="s">
        <v>1</v>
      </c>
      <c r="N141" s="128" t="s">
        <v>35</v>
      </c>
      <c r="O141" s="129">
        <v>0</v>
      </c>
      <c r="P141" s="129">
        <f>O141*H141</f>
        <v>0</v>
      </c>
      <c r="Q141" s="129">
        <v>0</v>
      </c>
      <c r="R141" s="129">
        <f>Q141*H141</f>
        <v>0</v>
      </c>
      <c r="S141" s="129">
        <v>0</v>
      </c>
      <c r="T141" s="130">
        <f>S141*H141</f>
        <v>0</v>
      </c>
      <c r="AR141" s="131" t="s">
        <v>145</v>
      </c>
      <c r="AT141" s="131" t="s">
        <v>141</v>
      </c>
      <c r="AU141" s="131" t="s">
        <v>78</v>
      </c>
      <c r="AY141" s="13" t="s">
        <v>140</v>
      </c>
      <c r="BE141" s="132">
        <f>IF(N141="základní",J141,0)</f>
        <v>0</v>
      </c>
      <c r="BF141" s="132">
        <f>IF(N141="snížená",J141,0)</f>
        <v>0</v>
      </c>
      <c r="BG141" s="132">
        <f>IF(N141="zákl. přenesená",J141,0)</f>
        <v>0</v>
      </c>
      <c r="BH141" s="132">
        <f>IF(N141="sníž. přenesená",J141,0)</f>
        <v>0</v>
      </c>
      <c r="BI141" s="132">
        <f>IF(N141="nulová",J141,0)</f>
        <v>0</v>
      </c>
      <c r="BJ141" s="13" t="s">
        <v>78</v>
      </c>
      <c r="BK141" s="132">
        <f>ROUND(I141*H141,2)</f>
        <v>0</v>
      </c>
      <c r="BL141" s="13" t="s">
        <v>145</v>
      </c>
      <c r="BM141" s="131" t="s">
        <v>154</v>
      </c>
    </row>
    <row r="142" spans="2:65" s="1" customFormat="1" ht="24.2" customHeight="1" x14ac:dyDescent="0.2">
      <c r="B142" s="119"/>
      <c r="C142" s="120" t="s">
        <v>155</v>
      </c>
      <c r="D142" s="120" t="s">
        <v>141</v>
      </c>
      <c r="E142" s="121" t="s">
        <v>156</v>
      </c>
      <c r="F142" s="122" t="s">
        <v>157</v>
      </c>
      <c r="G142" s="123" t="s">
        <v>144</v>
      </c>
      <c r="H142" s="124">
        <v>170.321</v>
      </c>
      <c r="I142" s="125"/>
      <c r="J142" s="125">
        <f>ROUND(I142*H142,2)</f>
        <v>0</v>
      </c>
      <c r="K142" s="126"/>
      <c r="L142" s="25"/>
      <c r="M142" s="127" t="s">
        <v>1</v>
      </c>
      <c r="N142" s="128" t="s">
        <v>35</v>
      </c>
      <c r="O142" s="129">
        <v>0</v>
      </c>
      <c r="P142" s="129">
        <f>O142*H142</f>
        <v>0</v>
      </c>
      <c r="Q142" s="129">
        <v>0</v>
      </c>
      <c r="R142" s="129">
        <f>Q142*H142</f>
        <v>0</v>
      </c>
      <c r="S142" s="129">
        <v>0</v>
      </c>
      <c r="T142" s="130">
        <f>S142*H142</f>
        <v>0</v>
      </c>
      <c r="AR142" s="131" t="s">
        <v>145</v>
      </c>
      <c r="AT142" s="131" t="s">
        <v>141</v>
      </c>
      <c r="AU142" s="131" t="s">
        <v>78</v>
      </c>
      <c r="AY142" s="13" t="s">
        <v>140</v>
      </c>
      <c r="BE142" s="132">
        <f>IF(N142="základní",J142,0)</f>
        <v>0</v>
      </c>
      <c r="BF142" s="132">
        <f>IF(N142="snížená",J142,0)</f>
        <v>0</v>
      </c>
      <c r="BG142" s="132">
        <f>IF(N142="zákl. přenesená",J142,0)</f>
        <v>0</v>
      </c>
      <c r="BH142" s="132">
        <f>IF(N142="sníž. přenesená",J142,0)</f>
        <v>0</v>
      </c>
      <c r="BI142" s="132">
        <f>IF(N142="nulová",J142,0)</f>
        <v>0</v>
      </c>
      <c r="BJ142" s="13" t="s">
        <v>78</v>
      </c>
      <c r="BK142" s="132">
        <f>ROUND(I142*H142,2)</f>
        <v>0</v>
      </c>
      <c r="BL142" s="13" t="s">
        <v>145</v>
      </c>
      <c r="BM142" s="131" t="s">
        <v>158</v>
      </c>
    </row>
    <row r="143" spans="2:65" s="10" customFormat="1" ht="25.9" customHeight="1" x14ac:dyDescent="0.2">
      <c r="B143" s="110"/>
      <c r="D143" s="111" t="s">
        <v>69</v>
      </c>
      <c r="E143" s="112" t="s">
        <v>80</v>
      </c>
      <c r="F143" s="112" t="s">
        <v>159</v>
      </c>
      <c r="J143" s="113">
        <f>BK143</f>
        <v>0</v>
      </c>
      <c r="L143" s="110"/>
      <c r="M143" s="114"/>
      <c r="P143" s="115">
        <f>SUM(P144:P149)</f>
        <v>0</v>
      </c>
      <c r="R143" s="115">
        <f>SUM(R144:R149)</f>
        <v>0</v>
      </c>
      <c r="T143" s="116">
        <f>SUM(T144:T149)</f>
        <v>0</v>
      </c>
      <c r="AR143" s="111" t="s">
        <v>78</v>
      </c>
      <c r="AT143" s="117" t="s">
        <v>69</v>
      </c>
      <c r="AU143" s="117" t="s">
        <v>70</v>
      </c>
      <c r="AY143" s="111" t="s">
        <v>140</v>
      </c>
      <c r="BK143" s="118">
        <f>SUM(BK144:BK149)</f>
        <v>0</v>
      </c>
    </row>
    <row r="144" spans="2:65" s="1" customFormat="1" ht="16.5" customHeight="1" x14ac:dyDescent="0.2">
      <c r="B144" s="119"/>
      <c r="C144" s="120" t="s">
        <v>151</v>
      </c>
      <c r="D144" s="120" t="s">
        <v>141</v>
      </c>
      <c r="E144" s="121" t="s">
        <v>160</v>
      </c>
      <c r="F144" s="122" t="s">
        <v>161</v>
      </c>
      <c r="G144" s="123" t="s">
        <v>144</v>
      </c>
      <c r="H144" s="124">
        <v>32.664999999999999</v>
      </c>
      <c r="I144" s="125"/>
      <c r="J144" s="125">
        <f t="shared" ref="J144:J149" si="0">ROUND(I144*H144,2)</f>
        <v>0</v>
      </c>
      <c r="K144" s="126"/>
      <c r="L144" s="25"/>
      <c r="M144" s="127" t="s">
        <v>1</v>
      </c>
      <c r="N144" s="128" t="s">
        <v>35</v>
      </c>
      <c r="O144" s="129">
        <v>0</v>
      </c>
      <c r="P144" s="129">
        <f t="shared" ref="P144:P149" si="1">O144*H144</f>
        <v>0</v>
      </c>
      <c r="Q144" s="129">
        <v>0</v>
      </c>
      <c r="R144" s="129">
        <f t="shared" ref="R144:R149" si="2">Q144*H144</f>
        <v>0</v>
      </c>
      <c r="S144" s="129">
        <v>0</v>
      </c>
      <c r="T144" s="130">
        <f t="shared" ref="T144:T149" si="3">S144*H144</f>
        <v>0</v>
      </c>
      <c r="AR144" s="131" t="s">
        <v>145</v>
      </c>
      <c r="AT144" s="131" t="s">
        <v>141</v>
      </c>
      <c r="AU144" s="131" t="s">
        <v>78</v>
      </c>
      <c r="AY144" s="13" t="s">
        <v>140</v>
      </c>
      <c r="BE144" s="132">
        <f t="shared" ref="BE144:BE149" si="4">IF(N144="základní",J144,0)</f>
        <v>0</v>
      </c>
      <c r="BF144" s="132">
        <f t="shared" ref="BF144:BF149" si="5">IF(N144="snížená",J144,0)</f>
        <v>0</v>
      </c>
      <c r="BG144" s="132">
        <f t="shared" ref="BG144:BG149" si="6">IF(N144="zákl. přenesená",J144,0)</f>
        <v>0</v>
      </c>
      <c r="BH144" s="132">
        <f t="shared" ref="BH144:BH149" si="7">IF(N144="sníž. přenesená",J144,0)</f>
        <v>0</v>
      </c>
      <c r="BI144" s="132">
        <f t="shared" ref="BI144:BI149" si="8">IF(N144="nulová",J144,0)</f>
        <v>0</v>
      </c>
      <c r="BJ144" s="13" t="s">
        <v>78</v>
      </c>
      <c r="BK144" s="132">
        <f t="shared" ref="BK144:BK149" si="9">ROUND(I144*H144,2)</f>
        <v>0</v>
      </c>
      <c r="BL144" s="13" t="s">
        <v>145</v>
      </c>
      <c r="BM144" s="131" t="s">
        <v>8</v>
      </c>
    </row>
    <row r="145" spans="2:65" s="1" customFormat="1" ht="16.5" customHeight="1" x14ac:dyDescent="0.2">
      <c r="B145" s="119"/>
      <c r="C145" s="120" t="s">
        <v>162</v>
      </c>
      <c r="D145" s="120" t="s">
        <v>141</v>
      </c>
      <c r="E145" s="121" t="s">
        <v>163</v>
      </c>
      <c r="F145" s="122" t="s">
        <v>164</v>
      </c>
      <c r="G145" s="123" t="s">
        <v>144</v>
      </c>
      <c r="H145" s="124">
        <v>4.5</v>
      </c>
      <c r="I145" s="125"/>
      <c r="J145" s="125">
        <f t="shared" si="0"/>
        <v>0</v>
      </c>
      <c r="K145" s="126"/>
      <c r="L145" s="25"/>
      <c r="M145" s="127" t="s">
        <v>1</v>
      </c>
      <c r="N145" s="128" t="s">
        <v>35</v>
      </c>
      <c r="O145" s="129">
        <v>0</v>
      </c>
      <c r="P145" s="129">
        <f t="shared" si="1"/>
        <v>0</v>
      </c>
      <c r="Q145" s="129">
        <v>0</v>
      </c>
      <c r="R145" s="129">
        <f t="shared" si="2"/>
        <v>0</v>
      </c>
      <c r="S145" s="129">
        <v>0</v>
      </c>
      <c r="T145" s="130">
        <f t="shared" si="3"/>
        <v>0</v>
      </c>
      <c r="AR145" s="131" t="s">
        <v>145</v>
      </c>
      <c r="AT145" s="131" t="s">
        <v>141</v>
      </c>
      <c r="AU145" s="131" t="s">
        <v>78</v>
      </c>
      <c r="AY145" s="13" t="s">
        <v>140</v>
      </c>
      <c r="BE145" s="132">
        <f t="shared" si="4"/>
        <v>0</v>
      </c>
      <c r="BF145" s="132">
        <f t="shared" si="5"/>
        <v>0</v>
      </c>
      <c r="BG145" s="132">
        <f t="shared" si="6"/>
        <v>0</v>
      </c>
      <c r="BH145" s="132">
        <f t="shared" si="7"/>
        <v>0</v>
      </c>
      <c r="BI145" s="132">
        <f t="shared" si="8"/>
        <v>0</v>
      </c>
      <c r="BJ145" s="13" t="s">
        <v>78</v>
      </c>
      <c r="BK145" s="132">
        <f t="shared" si="9"/>
        <v>0</v>
      </c>
      <c r="BL145" s="13" t="s">
        <v>145</v>
      </c>
      <c r="BM145" s="131" t="s">
        <v>165</v>
      </c>
    </row>
    <row r="146" spans="2:65" s="1" customFormat="1" ht="21.75" customHeight="1" x14ac:dyDescent="0.2">
      <c r="B146" s="119"/>
      <c r="C146" s="120" t="s">
        <v>154</v>
      </c>
      <c r="D146" s="120" t="s">
        <v>141</v>
      </c>
      <c r="E146" s="121" t="s">
        <v>166</v>
      </c>
      <c r="F146" s="122" t="s">
        <v>167</v>
      </c>
      <c r="G146" s="123" t="s">
        <v>144</v>
      </c>
      <c r="H146" s="124">
        <v>53.44</v>
      </c>
      <c r="I146" s="125"/>
      <c r="J146" s="125">
        <f t="shared" si="0"/>
        <v>0</v>
      </c>
      <c r="K146" s="126"/>
      <c r="L146" s="25"/>
      <c r="M146" s="127" t="s">
        <v>1</v>
      </c>
      <c r="N146" s="128" t="s">
        <v>35</v>
      </c>
      <c r="O146" s="129">
        <v>0</v>
      </c>
      <c r="P146" s="129">
        <f t="shared" si="1"/>
        <v>0</v>
      </c>
      <c r="Q146" s="129">
        <v>0</v>
      </c>
      <c r="R146" s="129">
        <f t="shared" si="2"/>
        <v>0</v>
      </c>
      <c r="S146" s="129">
        <v>0</v>
      </c>
      <c r="T146" s="130">
        <f t="shared" si="3"/>
        <v>0</v>
      </c>
      <c r="AR146" s="131" t="s">
        <v>145</v>
      </c>
      <c r="AT146" s="131" t="s">
        <v>141</v>
      </c>
      <c r="AU146" s="131" t="s">
        <v>78</v>
      </c>
      <c r="AY146" s="13" t="s">
        <v>140</v>
      </c>
      <c r="BE146" s="132">
        <f t="shared" si="4"/>
        <v>0</v>
      </c>
      <c r="BF146" s="132">
        <f t="shared" si="5"/>
        <v>0</v>
      </c>
      <c r="BG146" s="132">
        <f t="shared" si="6"/>
        <v>0</v>
      </c>
      <c r="BH146" s="132">
        <f t="shared" si="7"/>
        <v>0</v>
      </c>
      <c r="BI146" s="132">
        <f t="shared" si="8"/>
        <v>0</v>
      </c>
      <c r="BJ146" s="13" t="s">
        <v>78</v>
      </c>
      <c r="BK146" s="132">
        <f t="shared" si="9"/>
        <v>0</v>
      </c>
      <c r="BL146" s="13" t="s">
        <v>145</v>
      </c>
      <c r="BM146" s="131" t="s">
        <v>168</v>
      </c>
    </row>
    <row r="147" spans="2:65" s="1" customFormat="1" ht="21.75" customHeight="1" x14ac:dyDescent="0.2">
      <c r="B147" s="119"/>
      <c r="C147" s="120" t="s">
        <v>169</v>
      </c>
      <c r="D147" s="120" t="s">
        <v>141</v>
      </c>
      <c r="E147" s="121" t="s">
        <v>170</v>
      </c>
      <c r="F147" s="122" t="s">
        <v>171</v>
      </c>
      <c r="G147" s="123" t="s">
        <v>144</v>
      </c>
      <c r="H147" s="124">
        <v>64.02</v>
      </c>
      <c r="I147" s="125"/>
      <c r="J147" s="125">
        <f t="shared" si="0"/>
        <v>0</v>
      </c>
      <c r="K147" s="126"/>
      <c r="L147" s="25"/>
      <c r="M147" s="127" t="s">
        <v>1</v>
      </c>
      <c r="N147" s="128" t="s">
        <v>35</v>
      </c>
      <c r="O147" s="129">
        <v>0</v>
      </c>
      <c r="P147" s="129">
        <f t="shared" si="1"/>
        <v>0</v>
      </c>
      <c r="Q147" s="129">
        <v>0</v>
      </c>
      <c r="R147" s="129">
        <f t="shared" si="2"/>
        <v>0</v>
      </c>
      <c r="S147" s="129">
        <v>0</v>
      </c>
      <c r="T147" s="130">
        <f t="shared" si="3"/>
        <v>0</v>
      </c>
      <c r="AR147" s="131" t="s">
        <v>145</v>
      </c>
      <c r="AT147" s="131" t="s">
        <v>141</v>
      </c>
      <c r="AU147" s="131" t="s">
        <v>78</v>
      </c>
      <c r="AY147" s="13" t="s">
        <v>140</v>
      </c>
      <c r="BE147" s="132">
        <f t="shared" si="4"/>
        <v>0</v>
      </c>
      <c r="BF147" s="132">
        <f t="shared" si="5"/>
        <v>0</v>
      </c>
      <c r="BG147" s="132">
        <f t="shared" si="6"/>
        <v>0</v>
      </c>
      <c r="BH147" s="132">
        <f t="shared" si="7"/>
        <v>0</v>
      </c>
      <c r="BI147" s="132">
        <f t="shared" si="8"/>
        <v>0</v>
      </c>
      <c r="BJ147" s="13" t="s">
        <v>78</v>
      </c>
      <c r="BK147" s="132">
        <f t="shared" si="9"/>
        <v>0</v>
      </c>
      <c r="BL147" s="13" t="s">
        <v>145</v>
      </c>
      <c r="BM147" s="131" t="s">
        <v>172</v>
      </c>
    </row>
    <row r="148" spans="2:65" s="1" customFormat="1" ht="24.2" customHeight="1" x14ac:dyDescent="0.2">
      <c r="B148" s="119"/>
      <c r="C148" s="120" t="s">
        <v>158</v>
      </c>
      <c r="D148" s="120" t="s">
        <v>141</v>
      </c>
      <c r="E148" s="121" t="s">
        <v>173</v>
      </c>
      <c r="F148" s="122" t="s">
        <v>174</v>
      </c>
      <c r="G148" s="123" t="s">
        <v>175</v>
      </c>
      <c r="H148" s="124">
        <v>1.208</v>
      </c>
      <c r="I148" s="125"/>
      <c r="J148" s="125">
        <f t="shared" si="0"/>
        <v>0</v>
      </c>
      <c r="K148" s="126"/>
      <c r="L148" s="25"/>
      <c r="M148" s="127" t="s">
        <v>1</v>
      </c>
      <c r="N148" s="128" t="s">
        <v>35</v>
      </c>
      <c r="O148" s="129">
        <v>0</v>
      </c>
      <c r="P148" s="129">
        <f t="shared" si="1"/>
        <v>0</v>
      </c>
      <c r="Q148" s="129">
        <v>0</v>
      </c>
      <c r="R148" s="129">
        <f t="shared" si="2"/>
        <v>0</v>
      </c>
      <c r="S148" s="129">
        <v>0</v>
      </c>
      <c r="T148" s="130">
        <f t="shared" si="3"/>
        <v>0</v>
      </c>
      <c r="AR148" s="131" t="s">
        <v>145</v>
      </c>
      <c r="AT148" s="131" t="s">
        <v>141</v>
      </c>
      <c r="AU148" s="131" t="s">
        <v>78</v>
      </c>
      <c r="AY148" s="13" t="s">
        <v>140</v>
      </c>
      <c r="BE148" s="132">
        <f t="shared" si="4"/>
        <v>0</v>
      </c>
      <c r="BF148" s="132">
        <f t="shared" si="5"/>
        <v>0</v>
      </c>
      <c r="BG148" s="132">
        <f t="shared" si="6"/>
        <v>0</v>
      </c>
      <c r="BH148" s="132">
        <f t="shared" si="7"/>
        <v>0</v>
      </c>
      <c r="BI148" s="132">
        <f t="shared" si="8"/>
        <v>0</v>
      </c>
      <c r="BJ148" s="13" t="s">
        <v>78</v>
      </c>
      <c r="BK148" s="132">
        <f t="shared" si="9"/>
        <v>0</v>
      </c>
      <c r="BL148" s="13" t="s">
        <v>145</v>
      </c>
      <c r="BM148" s="131" t="s">
        <v>176</v>
      </c>
    </row>
    <row r="149" spans="2:65" s="1" customFormat="1" ht="24.2" customHeight="1" x14ac:dyDescent="0.2">
      <c r="B149" s="119"/>
      <c r="C149" s="120" t="s">
        <v>177</v>
      </c>
      <c r="D149" s="120" t="s">
        <v>141</v>
      </c>
      <c r="E149" s="121" t="s">
        <v>178</v>
      </c>
      <c r="F149" s="122" t="s">
        <v>179</v>
      </c>
      <c r="G149" s="123" t="s">
        <v>180</v>
      </c>
      <c r="H149" s="124">
        <v>6</v>
      </c>
      <c r="I149" s="125"/>
      <c r="J149" s="125">
        <f t="shared" si="0"/>
        <v>0</v>
      </c>
      <c r="K149" s="126"/>
      <c r="L149" s="25"/>
      <c r="M149" s="127" t="s">
        <v>1</v>
      </c>
      <c r="N149" s="128" t="s">
        <v>35</v>
      </c>
      <c r="O149" s="129">
        <v>0</v>
      </c>
      <c r="P149" s="129">
        <f t="shared" si="1"/>
        <v>0</v>
      </c>
      <c r="Q149" s="129">
        <v>0</v>
      </c>
      <c r="R149" s="129">
        <f t="shared" si="2"/>
        <v>0</v>
      </c>
      <c r="S149" s="129">
        <v>0</v>
      </c>
      <c r="T149" s="130">
        <f t="shared" si="3"/>
        <v>0</v>
      </c>
      <c r="AR149" s="131" t="s">
        <v>145</v>
      </c>
      <c r="AT149" s="131" t="s">
        <v>141</v>
      </c>
      <c r="AU149" s="131" t="s">
        <v>78</v>
      </c>
      <c r="AY149" s="13" t="s">
        <v>140</v>
      </c>
      <c r="BE149" s="132">
        <f t="shared" si="4"/>
        <v>0</v>
      </c>
      <c r="BF149" s="132">
        <f t="shared" si="5"/>
        <v>0</v>
      </c>
      <c r="BG149" s="132">
        <f t="shared" si="6"/>
        <v>0</v>
      </c>
      <c r="BH149" s="132">
        <f t="shared" si="7"/>
        <v>0</v>
      </c>
      <c r="BI149" s="132">
        <f t="shared" si="8"/>
        <v>0</v>
      </c>
      <c r="BJ149" s="13" t="s">
        <v>78</v>
      </c>
      <c r="BK149" s="132">
        <f t="shared" si="9"/>
        <v>0</v>
      </c>
      <c r="BL149" s="13" t="s">
        <v>145</v>
      </c>
      <c r="BM149" s="131" t="s">
        <v>181</v>
      </c>
    </row>
    <row r="150" spans="2:65" s="10" customFormat="1" ht="25.9" customHeight="1" x14ac:dyDescent="0.2">
      <c r="B150" s="110"/>
      <c r="D150" s="111" t="s">
        <v>69</v>
      </c>
      <c r="E150" s="112" t="s">
        <v>148</v>
      </c>
      <c r="F150" s="112" t="s">
        <v>182</v>
      </c>
      <c r="J150" s="113">
        <f>BK150</f>
        <v>0</v>
      </c>
      <c r="L150" s="110"/>
      <c r="M150" s="114"/>
      <c r="P150" s="115">
        <f>SUM(P151:P157)</f>
        <v>0</v>
      </c>
      <c r="R150" s="115">
        <f>SUM(R151:R157)</f>
        <v>0</v>
      </c>
      <c r="T150" s="116">
        <f>SUM(T151:T157)</f>
        <v>0</v>
      </c>
      <c r="AR150" s="111" t="s">
        <v>78</v>
      </c>
      <c r="AT150" s="117" t="s">
        <v>69</v>
      </c>
      <c r="AU150" s="117" t="s">
        <v>70</v>
      </c>
      <c r="AY150" s="111" t="s">
        <v>140</v>
      </c>
      <c r="BK150" s="118">
        <f>SUM(BK151:BK157)</f>
        <v>0</v>
      </c>
    </row>
    <row r="151" spans="2:65" s="1" customFormat="1" ht="33" customHeight="1" x14ac:dyDescent="0.2">
      <c r="B151" s="119"/>
      <c r="C151" s="120" t="s">
        <v>8</v>
      </c>
      <c r="D151" s="120" t="s">
        <v>141</v>
      </c>
      <c r="E151" s="121" t="s">
        <v>183</v>
      </c>
      <c r="F151" s="122" t="s">
        <v>184</v>
      </c>
      <c r="G151" s="123" t="s">
        <v>185</v>
      </c>
      <c r="H151" s="124">
        <v>325.31</v>
      </c>
      <c r="I151" s="125"/>
      <c r="J151" s="125">
        <f t="shared" ref="J151:J157" si="10">ROUND(I151*H151,2)</f>
        <v>0</v>
      </c>
      <c r="K151" s="126"/>
      <c r="L151" s="25"/>
      <c r="M151" s="127" t="s">
        <v>1</v>
      </c>
      <c r="N151" s="128" t="s">
        <v>35</v>
      </c>
      <c r="O151" s="129">
        <v>0</v>
      </c>
      <c r="P151" s="129">
        <f t="shared" ref="P151:P157" si="11">O151*H151</f>
        <v>0</v>
      </c>
      <c r="Q151" s="129">
        <v>0</v>
      </c>
      <c r="R151" s="129">
        <f t="shared" ref="R151:R157" si="12">Q151*H151</f>
        <v>0</v>
      </c>
      <c r="S151" s="129">
        <v>0</v>
      </c>
      <c r="T151" s="130">
        <f t="shared" ref="T151:T157" si="13">S151*H151</f>
        <v>0</v>
      </c>
      <c r="AR151" s="131" t="s">
        <v>145</v>
      </c>
      <c r="AT151" s="131" t="s">
        <v>141</v>
      </c>
      <c r="AU151" s="131" t="s">
        <v>78</v>
      </c>
      <c r="AY151" s="13" t="s">
        <v>140</v>
      </c>
      <c r="BE151" s="132">
        <f t="shared" ref="BE151:BE157" si="14">IF(N151="základní",J151,0)</f>
        <v>0</v>
      </c>
      <c r="BF151" s="132">
        <f t="shared" ref="BF151:BF157" si="15">IF(N151="snížená",J151,0)</f>
        <v>0</v>
      </c>
      <c r="BG151" s="132">
        <f t="shared" ref="BG151:BG157" si="16">IF(N151="zákl. přenesená",J151,0)</f>
        <v>0</v>
      </c>
      <c r="BH151" s="132">
        <f t="shared" ref="BH151:BH157" si="17">IF(N151="sníž. přenesená",J151,0)</f>
        <v>0</v>
      </c>
      <c r="BI151" s="132">
        <f t="shared" ref="BI151:BI157" si="18">IF(N151="nulová",J151,0)</f>
        <v>0</v>
      </c>
      <c r="BJ151" s="13" t="s">
        <v>78</v>
      </c>
      <c r="BK151" s="132">
        <f t="shared" ref="BK151:BK157" si="19">ROUND(I151*H151,2)</f>
        <v>0</v>
      </c>
      <c r="BL151" s="13" t="s">
        <v>145</v>
      </c>
      <c r="BM151" s="131" t="s">
        <v>186</v>
      </c>
    </row>
    <row r="152" spans="2:65" s="1" customFormat="1" ht="21.75" customHeight="1" x14ac:dyDescent="0.2">
      <c r="B152" s="119"/>
      <c r="C152" s="120" t="s">
        <v>187</v>
      </c>
      <c r="D152" s="120" t="s">
        <v>141</v>
      </c>
      <c r="E152" s="121" t="s">
        <v>188</v>
      </c>
      <c r="F152" s="122" t="s">
        <v>189</v>
      </c>
      <c r="G152" s="123" t="s">
        <v>185</v>
      </c>
      <c r="H152" s="124">
        <v>325.31</v>
      </c>
      <c r="I152" s="125"/>
      <c r="J152" s="125">
        <f t="shared" si="10"/>
        <v>0</v>
      </c>
      <c r="K152" s="126"/>
      <c r="L152" s="25"/>
      <c r="M152" s="127" t="s">
        <v>1</v>
      </c>
      <c r="N152" s="128" t="s">
        <v>35</v>
      </c>
      <c r="O152" s="129">
        <v>0</v>
      </c>
      <c r="P152" s="129">
        <f t="shared" si="11"/>
        <v>0</v>
      </c>
      <c r="Q152" s="129">
        <v>0</v>
      </c>
      <c r="R152" s="129">
        <f t="shared" si="12"/>
        <v>0</v>
      </c>
      <c r="S152" s="129">
        <v>0</v>
      </c>
      <c r="T152" s="130">
        <f t="shared" si="13"/>
        <v>0</v>
      </c>
      <c r="AR152" s="131" t="s">
        <v>145</v>
      </c>
      <c r="AT152" s="131" t="s">
        <v>141</v>
      </c>
      <c r="AU152" s="131" t="s">
        <v>78</v>
      </c>
      <c r="AY152" s="13" t="s">
        <v>140</v>
      </c>
      <c r="BE152" s="132">
        <f t="shared" si="14"/>
        <v>0</v>
      </c>
      <c r="BF152" s="132">
        <f t="shared" si="15"/>
        <v>0</v>
      </c>
      <c r="BG152" s="132">
        <f t="shared" si="16"/>
        <v>0</v>
      </c>
      <c r="BH152" s="132">
        <f t="shared" si="17"/>
        <v>0</v>
      </c>
      <c r="BI152" s="132">
        <f t="shared" si="18"/>
        <v>0</v>
      </c>
      <c r="BJ152" s="13" t="s">
        <v>78</v>
      </c>
      <c r="BK152" s="132">
        <f t="shared" si="19"/>
        <v>0</v>
      </c>
      <c r="BL152" s="13" t="s">
        <v>145</v>
      </c>
      <c r="BM152" s="131" t="s">
        <v>190</v>
      </c>
    </row>
    <row r="153" spans="2:65" s="1" customFormat="1" ht="24.2" customHeight="1" x14ac:dyDescent="0.2">
      <c r="B153" s="119"/>
      <c r="C153" s="120" t="s">
        <v>165</v>
      </c>
      <c r="D153" s="120" t="s">
        <v>141</v>
      </c>
      <c r="E153" s="121" t="s">
        <v>191</v>
      </c>
      <c r="F153" s="122" t="s">
        <v>192</v>
      </c>
      <c r="G153" s="123" t="s">
        <v>185</v>
      </c>
      <c r="H153" s="124">
        <v>26.88</v>
      </c>
      <c r="I153" s="125"/>
      <c r="J153" s="125">
        <f t="shared" si="10"/>
        <v>0</v>
      </c>
      <c r="K153" s="126"/>
      <c r="L153" s="25"/>
      <c r="M153" s="127" t="s">
        <v>1</v>
      </c>
      <c r="N153" s="128" t="s">
        <v>35</v>
      </c>
      <c r="O153" s="129">
        <v>0</v>
      </c>
      <c r="P153" s="129">
        <f t="shared" si="11"/>
        <v>0</v>
      </c>
      <c r="Q153" s="129">
        <v>0</v>
      </c>
      <c r="R153" s="129">
        <f t="shared" si="12"/>
        <v>0</v>
      </c>
      <c r="S153" s="129">
        <v>0</v>
      </c>
      <c r="T153" s="130">
        <f t="shared" si="13"/>
        <v>0</v>
      </c>
      <c r="AR153" s="131" t="s">
        <v>145</v>
      </c>
      <c r="AT153" s="131" t="s">
        <v>141</v>
      </c>
      <c r="AU153" s="131" t="s">
        <v>78</v>
      </c>
      <c r="AY153" s="13" t="s">
        <v>140</v>
      </c>
      <c r="BE153" s="132">
        <f t="shared" si="14"/>
        <v>0</v>
      </c>
      <c r="BF153" s="132">
        <f t="shared" si="15"/>
        <v>0</v>
      </c>
      <c r="BG153" s="132">
        <f t="shared" si="16"/>
        <v>0</v>
      </c>
      <c r="BH153" s="132">
        <f t="shared" si="17"/>
        <v>0</v>
      </c>
      <c r="BI153" s="132">
        <f t="shared" si="18"/>
        <v>0</v>
      </c>
      <c r="BJ153" s="13" t="s">
        <v>78</v>
      </c>
      <c r="BK153" s="132">
        <f t="shared" si="19"/>
        <v>0</v>
      </c>
      <c r="BL153" s="13" t="s">
        <v>145</v>
      </c>
      <c r="BM153" s="131" t="s">
        <v>193</v>
      </c>
    </row>
    <row r="154" spans="2:65" s="1" customFormat="1" ht="24.2" customHeight="1" x14ac:dyDescent="0.2">
      <c r="B154" s="119"/>
      <c r="C154" s="120" t="s">
        <v>194</v>
      </c>
      <c r="D154" s="120" t="s">
        <v>141</v>
      </c>
      <c r="E154" s="121" t="s">
        <v>195</v>
      </c>
      <c r="F154" s="122" t="s">
        <v>196</v>
      </c>
      <c r="G154" s="123" t="s">
        <v>185</v>
      </c>
      <c r="H154" s="124">
        <v>63.442</v>
      </c>
      <c r="I154" s="125"/>
      <c r="J154" s="125">
        <f t="shared" si="10"/>
        <v>0</v>
      </c>
      <c r="K154" s="126"/>
      <c r="L154" s="25"/>
      <c r="M154" s="127" t="s">
        <v>1</v>
      </c>
      <c r="N154" s="128" t="s">
        <v>35</v>
      </c>
      <c r="O154" s="129">
        <v>0</v>
      </c>
      <c r="P154" s="129">
        <f t="shared" si="11"/>
        <v>0</v>
      </c>
      <c r="Q154" s="129">
        <v>0</v>
      </c>
      <c r="R154" s="129">
        <f t="shared" si="12"/>
        <v>0</v>
      </c>
      <c r="S154" s="129">
        <v>0</v>
      </c>
      <c r="T154" s="130">
        <f t="shared" si="13"/>
        <v>0</v>
      </c>
      <c r="AR154" s="131" t="s">
        <v>145</v>
      </c>
      <c r="AT154" s="131" t="s">
        <v>141</v>
      </c>
      <c r="AU154" s="131" t="s">
        <v>78</v>
      </c>
      <c r="AY154" s="13" t="s">
        <v>140</v>
      </c>
      <c r="BE154" s="132">
        <f t="shared" si="14"/>
        <v>0</v>
      </c>
      <c r="BF154" s="132">
        <f t="shared" si="15"/>
        <v>0</v>
      </c>
      <c r="BG154" s="132">
        <f t="shared" si="16"/>
        <v>0</v>
      </c>
      <c r="BH154" s="132">
        <f t="shared" si="17"/>
        <v>0</v>
      </c>
      <c r="BI154" s="132">
        <f t="shared" si="18"/>
        <v>0</v>
      </c>
      <c r="BJ154" s="13" t="s">
        <v>78</v>
      </c>
      <c r="BK154" s="132">
        <f t="shared" si="19"/>
        <v>0</v>
      </c>
      <c r="BL154" s="13" t="s">
        <v>145</v>
      </c>
      <c r="BM154" s="131" t="s">
        <v>197</v>
      </c>
    </row>
    <row r="155" spans="2:65" s="1" customFormat="1" ht="21.75" customHeight="1" x14ac:dyDescent="0.2">
      <c r="B155" s="119"/>
      <c r="C155" s="120" t="s">
        <v>168</v>
      </c>
      <c r="D155" s="120" t="s">
        <v>141</v>
      </c>
      <c r="E155" s="121" t="s">
        <v>198</v>
      </c>
      <c r="F155" s="122" t="s">
        <v>199</v>
      </c>
      <c r="G155" s="123" t="s">
        <v>185</v>
      </c>
      <c r="H155" s="124">
        <v>73.08</v>
      </c>
      <c r="I155" s="125"/>
      <c r="J155" s="125">
        <f t="shared" si="10"/>
        <v>0</v>
      </c>
      <c r="K155" s="126"/>
      <c r="L155" s="25"/>
      <c r="M155" s="127" t="s">
        <v>1</v>
      </c>
      <c r="N155" s="128" t="s">
        <v>35</v>
      </c>
      <c r="O155" s="129">
        <v>0</v>
      </c>
      <c r="P155" s="129">
        <f t="shared" si="11"/>
        <v>0</v>
      </c>
      <c r="Q155" s="129">
        <v>0</v>
      </c>
      <c r="R155" s="129">
        <f t="shared" si="12"/>
        <v>0</v>
      </c>
      <c r="S155" s="129">
        <v>0</v>
      </c>
      <c r="T155" s="130">
        <f t="shared" si="13"/>
        <v>0</v>
      </c>
      <c r="AR155" s="131" t="s">
        <v>145</v>
      </c>
      <c r="AT155" s="131" t="s">
        <v>141</v>
      </c>
      <c r="AU155" s="131" t="s">
        <v>78</v>
      </c>
      <c r="AY155" s="13" t="s">
        <v>140</v>
      </c>
      <c r="BE155" s="132">
        <f t="shared" si="14"/>
        <v>0</v>
      </c>
      <c r="BF155" s="132">
        <f t="shared" si="15"/>
        <v>0</v>
      </c>
      <c r="BG155" s="132">
        <f t="shared" si="16"/>
        <v>0</v>
      </c>
      <c r="BH155" s="132">
        <f t="shared" si="17"/>
        <v>0</v>
      </c>
      <c r="BI155" s="132">
        <f t="shared" si="18"/>
        <v>0</v>
      </c>
      <c r="BJ155" s="13" t="s">
        <v>78</v>
      </c>
      <c r="BK155" s="132">
        <f t="shared" si="19"/>
        <v>0</v>
      </c>
      <c r="BL155" s="13" t="s">
        <v>145</v>
      </c>
      <c r="BM155" s="131" t="s">
        <v>200</v>
      </c>
    </row>
    <row r="156" spans="2:65" s="1" customFormat="1" ht="24.2" customHeight="1" x14ac:dyDescent="0.2">
      <c r="B156" s="119"/>
      <c r="C156" s="120" t="s">
        <v>201</v>
      </c>
      <c r="D156" s="120" t="s">
        <v>141</v>
      </c>
      <c r="E156" s="121" t="s">
        <v>202</v>
      </c>
      <c r="F156" s="122" t="s">
        <v>203</v>
      </c>
      <c r="G156" s="123" t="s">
        <v>185</v>
      </c>
      <c r="H156" s="124">
        <v>12.2</v>
      </c>
      <c r="I156" s="125"/>
      <c r="J156" s="125">
        <f t="shared" si="10"/>
        <v>0</v>
      </c>
      <c r="K156" s="126"/>
      <c r="L156" s="25"/>
      <c r="M156" s="127" t="s">
        <v>1</v>
      </c>
      <c r="N156" s="128" t="s">
        <v>35</v>
      </c>
      <c r="O156" s="129">
        <v>0</v>
      </c>
      <c r="P156" s="129">
        <f t="shared" si="11"/>
        <v>0</v>
      </c>
      <c r="Q156" s="129">
        <v>0</v>
      </c>
      <c r="R156" s="129">
        <f t="shared" si="12"/>
        <v>0</v>
      </c>
      <c r="S156" s="129">
        <v>0</v>
      </c>
      <c r="T156" s="130">
        <f t="shared" si="13"/>
        <v>0</v>
      </c>
      <c r="AR156" s="131" t="s">
        <v>145</v>
      </c>
      <c r="AT156" s="131" t="s">
        <v>141</v>
      </c>
      <c r="AU156" s="131" t="s">
        <v>78</v>
      </c>
      <c r="AY156" s="13" t="s">
        <v>140</v>
      </c>
      <c r="BE156" s="132">
        <f t="shared" si="14"/>
        <v>0</v>
      </c>
      <c r="BF156" s="132">
        <f t="shared" si="15"/>
        <v>0</v>
      </c>
      <c r="BG156" s="132">
        <f t="shared" si="16"/>
        <v>0</v>
      </c>
      <c r="BH156" s="132">
        <f t="shared" si="17"/>
        <v>0</v>
      </c>
      <c r="BI156" s="132">
        <f t="shared" si="18"/>
        <v>0</v>
      </c>
      <c r="BJ156" s="13" t="s">
        <v>78</v>
      </c>
      <c r="BK156" s="132">
        <f t="shared" si="19"/>
        <v>0</v>
      </c>
      <c r="BL156" s="13" t="s">
        <v>145</v>
      </c>
      <c r="BM156" s="131" t="s">
        <v>204</v>
      </c>
    </row>
    <row r="157" spans="2:65" s="1" customFormat="1" ht="16.5" customHeight="1" x14ac:dyDescent="0.2">
      <c r="B157" s="119"/>
      <c r="C157" s="120" t="s">
        <v>172</v>
      </c>
      <c r="D157" s="120" t="s">
        <v>141</v>
      </c>
      <c r="E157" s="121" t="s">
        <v>205</v>
      </c>
      <c r="F157" s="122" t="s">
        <v>206</v>
      </c>
      <c r="G157" s="123" t="s">
        <v>185</v>
      </c>
      <c r="H157" s="124">
        <v>26.88</v>
      </c>
      <c r="I157" s="125"/>
      <c r="J157" s="125">
        <f t="shared" si="10"/>
        <v>0</v>
      </c>
      <c r="K157" s="126"/>
      <c r="L157" s="25"/>
      <c r="M157" s="127" t="s">
        <v>1</v>
      </c>
      <c r="N157" s="128" t="s">
        <v>35</v>
      </c>
      <c r="O157" s="129">
        <v>0</v>
      </c>
      <c r="P157" s="129">
        <f t="shared" si="11"/>
        <v>0</v>
      </c>
      <c r="Q157" s="129">
        <v>0</v>
      </c>
      <c r="R157" s="129">
        <f t="shared" si="12"/>
        <v>0</v>
      </c>
      <c r="S157" s="129">
        <v>0</v>
      </c>
      <c r="T157" s="130">
        <f t="shared" si="13"/>
        <v>0</v>
      </c>
      <c r="AR157" s="131" t="s">
        <v>145</v>
      </c>
      <c r="AT157" s="131" t="s">
        <v>141</v>
      </c>
      <c r="AU157" s="131" t="s">
        <v>78</v>
      </c>
      <c r="AY157" s="13" t="s">
        <v>140</v>
      </c>
      <c r="BE157" s="132">
        <f t="shared" si="14"/>
        <v>0</v>
      </c>
      <c r="BF157" s="132">
        <f t="shared" si="15"/>
        <v>0</v>
      </c>
      <c r="BG157" s="132">
        <f t="shared" si="16"/>
        <v>0</v>
      </c>
      <c r="BH157" s="132">
        <f t="shared" si="17"/>
        <v>0</v>
      </c>
      <c r="BI157" s="132">
        <f t="shared" si="18"/>
        <v>0</v>
      </c>
      <c r="BJ157" s="13" t="s">
        <v>78</v>
      </c>
      <c r="BK157" s="132">
        <f t="shared" si="19"/>
        <v>0</v>
      </c>
      <c r="BL157" s="13" t="s">
        <v>145</v>
      </c>
      <c r="BM157" s="131" t="s">
        <v>207</v>
      </c>
    </row>
    <row r="158" spans="2:65" s="10" customFormat="1" ht="25.9" customHeight="1" x14ac:dyDescent="0.2">
      <c r="B158" s="110"/>
      <c r="D158" s="111" t="s">
        <v>69</v>
      </c>
      <c r="E158" s="112" t="s">
        <v>145</v>
      </c>
      <c r="F158" s="112" t="s">
        <v>208</v>
      </c>
      <c r="J158" s="113">
        <f>BK158</f>
        <v>0</v>
      </c>
      <c r="L158" s="110"/>
      <c r="M158" s="114"/>
      <c r="P158" s="115">
        <f>SUM(P159:P160)</f>
        <v>0</v>
      </c>
      <c r="R158" s="115">
        <f>SUM(R159:R160)</f>
        <v>0</v>
      </c>
      <c r="T158" s="116">
        <f>SUM(T159:T160)</f>
        <v>0</v>
      </c>
      <c r="AR158" s="111" t="s">
        <v>78</v>
      </c>
      <c r="AT158" s="117" t="s">
        <v>69</v>
      </c>
      <c r="AU158" s="117" t="s">
        <v>70</v>
      </c>
      <c r="AY158" s="111" t="s">
        <v>140</v>
      </c>
      <c r="BK158" s="118">
        <f>SUM(BK159:BK160)</f>
        <v>0</v>
      </c>
    </row>
    <row r="159" spans="2:65" s="1" customFormat="1" ht="21.75" customHeight="1" x14ac:dyDescent="0.2">
      <c r="B159" s="119"/>
      <c r="C159" s="120" t="s">
        <v>209</v>
      </c>
      <c r="D159" s="120" t="s">
        <v>141</v>
      </c>
      <c r="E159" s="121" t="s">
        <v>210</v>
      </c>
      <c r="F159" s="122" t="s">
        <v>211</v>
      </c>
      <c r="G159" s="123" t="s">
        <v>212</v>
      </c>
      <c r="H159" s="124">
        <v>2</v>
      </c>
      <c r="I159" s="125"/>
      <c r="J159" s="125">
        <f>ROUND(I159*H159,2)</f>
        <v>0</v>
      </c>
      <c r="K159" s="126"/>
      <c r="L159" s="25"/>
      <c r="M159" s="127" t="s">
        <v>1</v>
      </c>
      <c r="N159" s="128" t="s">
        <v>35</v>
      </c>
      <c r="O159" s="129">
        <v>0</v>
      </c>
      <c r="P159" s="129">
        <f>O159*H159</f>
        <v>0</v>
      </c>
      <c r="Q159" s="129">
        <v>0</v>
      </c>
      <c r="R159" s="129">
        <f>Q159*H159</f>
        <v>0</v>
      </c>
      <c r="S159" s="129">
        <v>0</v>
      </c>
      <c r="T159" s="130">
        <f>S159*H159</f>
        <v>0</v>
      </c>
      <c r="AR159" s="131" t="s">
        <v>145</v>
      </c>
      <c r="AT159" s="131" t="s">
        <v>141</v>
      </c>
      <c r="AU159" s="131" t="s">
        <v>78</v>
      </c>
      <c r="AY159" s="13" t="s">
        <v>140</v>
      </c>
      <c r="BE159" s="132">
        <f>IF(N159="základní",J159,0)</f>
        <v>0</v>
      </c>
      <c r="BF159" s="132">
        <f>IF(N159="snížená",J159,0)</f>
        <v>0</v>
      </c>
      <c r="BG159" s="132">
        <f>IF(N159="zákl. přenesená",J159,0)</f>
        <v>0</v>
      </c>
      <c r="BH159" s="132">
        <f>IF(N159="sníž. přenesená",J159,0)</f>
        <v>0</v>
      </c>
      <c r="BI159" s="132">
        <f>IF(N159="nulová",J159,0)</f>
        <v>0</v>
      </c>
      <c r="BJ159" s="13" t="s">
        <v>78</v>
      </c>
      <c r="BK159" s="132">
        <f>ROUND(I159*H159,2)</f>
        <v>0</v>
      </c>
      <c r="BL159" s="13" t="s">
        <v>145</v>
      </c>
      <c r="BM159" s="131" t="s">
        <v>213</v>
      </c>
    </row>
    <row r="160" spans="2:65" s="1" customFormat="1" ht="24.2" customHeight="1" x14ac:dyDescent="0.2">
      <c r="B160" s="119"/>
      <c r="C160" s="120" t="s">
        <v>176</v>
      </c>
      <c r="D160" s="120" t="s">
        <v>141</v>
      </c>
      <c r="E160" s="121" t="s">
        <v>214</v>
      </c>
      <c r="F160" s="122" t="s">
        <v>215</v>
      </c>
      <c r="G160" s="123" t="s">
        <v>180</v>
      </c>
      <c r="H160" s="124">
        <v>2</v>
      </c>
      <c r="I160" s="125"/>
      <c r="J160" s="125">
        <f>ROUND(I160*H160,2)</f>
        <v>0</v>
      </c>
      <c r="K160" s="126"/>
      <c r="L160" s="25"/>
      <c r="M160" s="127" t="s">
        <v>1</v>
      </c>
      <c r="N160" s="128" t="s">
        <v>35</v>
      </c>
      <c r="O160" s="129">
        <v>0</v>
      </c>
      <c r="P160" s="129">
        <f>O160*H160</f>
        <v>0</v>
      </c>
      <c r="Q160" s="129">
        <v>0</v>
      </c>
      <c r="R160" s="129">
        <f>Q160*H160</f>
        <v>0</v>
      </c>
      <c r="S160" s="129">
        <v>0</v>
      </c>
      <c r="T160" s="130">
        <f>S160*H160</f>
        <v>0</v>
      </c>
      <c r="AR160" s="131" t="s">
        <v>145</v>
      </c>
      <c r="AT160" s="131" t="s">
        <v>141</v>
      </c>
      <c r="AU160" s="131" t="s">
        <v>78</v>
      </c>
      <c r="AY160" s="13" t="s">
        <v>140</v>
      </c>
      <c r="BE160" s="132">
        <f>IF(N160="základní",J160,0)</f>
        <v>0</v>
      </c>
      <c r="BF160" s="132">
        <f>IF(N160="snížená",J160,0)</f>
        <v>0</v>
      </c>
      <c r="BG160" s="132">
        <f>IF(N160="zákl. přenesená",J160,0)</f>
        <v>0</v>
      </c>
      <c r="BH160" s="132">
        <f>IF(N160="sníž. přenesená",J160,0)</f>
        <v>0</v>
      </c>
      <c r="BI160" s="132">
        <f>IF(N160="nulová",J160,0)</f>
        <v>0</v>
      </c>
      <c r="BJ160" s="13" t="s">
        <v>78</v>
      </c>
      <c r="BK160" s="132">
        <f>ROUND(I160*H160,2)</f>
        <v>0</v>
      </c>
      <c r="BL160" s="13" t="s">
        <v>145</v>
      </c>
      <c r="BM160" s="131" t="s">
        <v>216</v>
      </c>
    </row>
    <row r="161" spans="2:65" s="10" customFormat="1" ht="25.9" customHeight="1" x14ac:dyDescent="0.2">
      <c r="B161" s="110"/>
      <c r="D161" s="111" t="s">
        <v>69</v>
      </c>
      <c r="E161" s="112" t="s">
        <v>217</v>
      </c>
      <c r="F161" s="112" t="s">
        <v>218</v>
      </c>
      <c r="J161" s="113">
        <f>BK161</f>
        <v>0</v>
      </c>
      <c r="L161" s="110"/>
      <c r="M161" s="114"/>
      <c r="P161" s="115">
        <f>SUM(P162:P164)</f>
        <v>5.9876399999999999</v>
      </c>
      <c r="R161" s="115">
        <f>SUM(R162:R164)</f>
        <v>3.9917600000000004E-3</v>
      </c>
      <c r="T161" s="116">
        <f>SUM(T162:T164)</f>
        <v>0</v>
      </c>
      <c r="AR161" s="111" t="s">
        <v>78</v>
      </c>
      <c r="AT161" s="117" t="s">
        <v>69</v>
      </c>
      <c r="AU161" s="117" t="s">
        <v>70</v>
      </c>
      <c r="AY161" s="111" t="s">
        <v>140</v>
      </c>
      <c r="BK161" s="118">
        <f>SUM(BK162:BK164)</f>
        <v>0</v>
      </c>
    </row>
    <row r="162" spans="2:65" s="1" customFormat="1" ht="24.2" customHeight="1" x14ac:dyDescent="0.2">
      <c r="B162" s="119"/>
      <c r="C162" s="120" t="s">
        <v>7</v>
      </c>
      <c r="D162" s="120" t="s">
        <v>141</v>
      </c>
      <c r="E162" s="121" t="s">
        <v>219</v>
      </c>
      <c r="F162" s="122" t="s">
        <v>220</v>
      </c>
      <c r="G162" s="123" t="s">
        <v>185</v>
      </c>
      <c r="H162" s="124">
        <v>288.02999999999997</v>
      </c>
      <c r="I162" s="125"/>
      <c r="J162" s="125">
        <f>ROUND(I162*H162,2)</f>
        <v>0</v>
      </c>
      <c r="K162" s="126"/>
      <c r="L162" s="25"/>
      <c r="M162" s="127" t="s">
        <v>1</v>
      </c>
      <c r="N162" s="128" t="s">
        <v>35</v>
      </c>
      <c r="O162" s="129">
        <v>0</v>
      </c>
      <c r="P162" s="129">
        <f>O162*H162</f>
        <v>0</v>
      </c>
      <c r="Q162" s="129">
        <v>0</v>
      </c>
      <c r="R162" s="129">
        <f>Q162*H162</f>
        <v>0</v>
      </c>
      <c r="S162" s="129">
        <v>0</v>
      </c>
      <c r="T162" s="130">
        <f>S162*H162</f>
        <v>0</v>
      </c>
      <c r="AR162" s="131" t="s">
        <v>145</v>
      </c>
      <c r="AT162" s="131" t="s">
        <v>141</v>
      </c>
      <c r="AU162" s="131" t="s">
        <v>78</v>
      </c>
      <c r="AY162" s="13" t="s">
        <v>140</v>
      </c>
      <c r="BE162" s="132">
        <f>IF(N162="základní",J162,0)</f>
        <v>0</v>
      </c>
      <c r="BF162" s="132">
        <f>IF(N162="snížená",J162,0)</f>
        <v>0</v>
      </c>
      <c r="BG162" s="132">
        <f>IF(N162="zákl. přenesená",J162,0)</f>
        <v>0</v>
      </c>
      <c r="BH162" s="132">
        <f>IF(N162="sníž. přenesená",J162,0)</f>
        <v>0</v>
      </c>
      <c r="BI162" s="132">
        <f>IF(N162="nulová",J162,0)</f>
        <v>0</v>
      </c>
      <c r="BJ162" s="13" t="s">
        <v>78</v>
      </c>
      <c r="BK162" s="132">
        <f>ROUND(I162*H162,2)</f>
        <v>0</v>
      </c>
      <c r="BL162" s="13" t="s">
        <v>145</v>
      </c>
      <c r="BM162" s="131" t="s">
        <v>221</v>
      </c>
    </row>
    <row r="163" spans="2:65" s="1" customFormat="1" ht="16.5" customHeight="1" x14ac:dyDescent="0.2">
      <c r="B163" s="119"/>
      <c r="C163" s="120" t="s">
        <v>181</v>
      </c>
      <c r="D163" s="120" t="s">
        <v>141</v>
      </c>
      <c r="E163" s="121" t="s">
        <v>222</v>
      </c>
      <c r="F163" s="122" t="s">
        <v>223</v>
      </c>
      <c r="G163" s="123" t="s">
        <v>185</v>
      </c>
      <c r="H163" s="124">
        <v>288.02999999999997</v>
      </c>
      <c r="I163" s="125"/>
      <c r="J163" s="125">
        <f>ROUND(I163*H163,2)</f>
        <v>0</v>
      </c>
      <c r="K163" s="126"/>
      <c r="L163" s="25"/>
      <c r="M163" s="127" t="s">
        <v>1</v>
      </c>
      <c r="N163" s="128" t="s">
        <v>35</v>
      </c>
      <c r="O163" s="129">
        <v>0</v>
      </c>
      <c r="P163" s="129">
        <f>O163*H163</f>
        <v>0</v>
      </c>
      <c r="Q163" s="129">
        <v>0</v>
      </c>
      <c r="R163" s="129">
        <f>Q163*H163</f>
        <v>0</v>
      </c>
      <c r="S163" s="129">
        <v>0</v>
      </c>
      <c r="T163" s="130">
        <f>S163*H163</f>
        <v>0</v>
      </c>
      <c r="AR163" s="131" t="s">
        <v>145</v>
      </c>
      <c r="AT163" s="131" t="s">
        <v>141</v>
      </c>
      <c r="AU163" s="131" t="s">
        <v>78</v>
      </c>
      <c r="AY163" s="13" t="s">
        <v>140</v>
      </c>
      <c r="BE163" s="132">
        <f>IF(N163="základní",J163,0)</f>
        <v>0</v>
      </c>
      <c r="BF163" s="132">
        <f>IF(N163="snížená",J163,0)</f>
        <v>0</v>
      </c>
      <c r="BG163" s="132">
        <f>IF(N163="zákl. přenesená",J163,0)</f>
        <v>0</v>
      </c>
      <c r="BH163" s="132">
        <f>IF(N163="sníž. přenesená",J163,0)</f>
        <v>0</v>
      </c>
      <c r="BI163" s="132">
        <f>IF(N163="nulová",J163,0)</f>
        <v>0</v>
      </c>
      <c r="BJ163" s="13" t="s">
        <v>78</v>
      </c>
      <c r="BK163" s="132">
        <f>ROUND(I163*H163,2)</f>
        <v>0</v>
      </c>
      <c r="BL163" s="13" t="s">
        <v>145</v>
      </c>
      <c r="BM163" s="131" t="s">
        <v>224</v>
      </c>
    </row>
    <row r="164" spans="2:65" s="1" customFormat="1" ht="33" customHeight="1" x14ac:dyDescent="0.2">
      <c r="B164" s="119"/>
      <c r="C164" s="120" t="s">
        <v>225</v>
      </c>
      <c r="D164" s="120" t="s">
        <v>141</v>
      </c>
      <c r="E164" s="121" t="s">
        <v>226</v>
      </c>
      <c r="F164" s="122" t="s">
        <v>227</v>
      </c>
      <c r="G164" s="123" t="s">
        <v>228</v>
      </c>
      <c r="H164" s="124">
        <v>199.58799999999999</v>
      </c>
      <c r="I164" s="125"/>
      <c r="J164" s="125">
        <f>ROUND(I164*H164,2)</f>
        <v>0</v>
      </c>
      <c r="K164" s="126"/>
      <c r="L164" s="25"/>
      <c r="M164" s="127" t="s">
        <v>1</v>
      </c>
      <c r="N164" s="128" t="s">
        <v>35</v>
      </c>
      <c r="O164" s="129">
        <v>0.03</v>
      </c>
      <c r="P164" s="129">
        <f>O164*H164</f>
        <v>5.9876399999999999</v>
      </c>
      <c r="Q164" s="129">
        <v>2.0000000000000002E-5</v>
      </c>
      <c r="R164" s="129">
        <f>Q164*H164</f>
        <v>3.9917600000000004E-3</v>
      </c>
      <c r="S164" s="129">
        <v>0</v>
      </c>
      <c r="T164" s="130">
        <f>S164*H164</f>
        <v>0</v>
      </c>
      <c r="AR164" s="131" t="s">
        <v>145</v>
      </c>
      <c r="AT164" s="131" t="s">
        <v>141</v>
      </c>
      <c r="AU164" s="131" t="s">
        <v>78</v>
      </c>
      <c r="AY164" s="13" t="s">
        <v>140</v>
      </c>
      <c r="BE164" s="132">
        <f>IF(N164="základní",J164,0)</f>
        <v>0</v>
      </c>
      <c r="BF164" s="132">
        <f>IF(N164="snížená",J164,0)</f>
        <v>0</v>
      </c>
      <c r="BG164" s="132">
        <f>IF(N164="zákl. přenesená",J164,0)</f>
        <v>0</v>
      </c>
      <c r="BH164" s="132">
        <f>IF(N164="sníž. přenesená",J164,0)</f>
        <v>0</v>
      </c>
      <c r="BI164" s="132">
        <f>IF(N164="nulová",J164,0)</f>
        <v>0</v>
      </c>
      <c r="BJ164" s="13" t="s">
        <v>78</v>
      </c>
      <c r="BK164" s="132">
        <f>ROUND(I164*H164,2)</f>
        <v>0</v>
      </c>
      <c r="BL164" s="13" t="s">
        <v>145</v>
      </c>
      <c r="BM164" s="131" t="s">
        <v>229</v>
      </c>
    </row>
    <row r="165" spans="2:65" s="10" customFormat="1" ht="25.9" customHeight="1" x14ac:dyDescent="0.2">
      <c r="B165" s="110"/>
      <c r="D165" s="111" t="s">
        <v>69</v>
      </c>
      <c r="E165" s="112" t="s">
        <v>230</v>
      </c>
      <c r="F165" s="112" t="s">
        <v>231</v>
      </c>
      <c r="J165" s="113">
        <f>BK165</f>
        <v>0</v>
      </c>
      <c r="L165" s="110"/>
      <c r="M165" s="114"/>
      <c r="P165" s="115">
        <f>SUM(P166:P167)</f>
        <v>0</v>
      </c>
      <c r="R165" s="115">
        <f>SUM(R166:R167)</f>
        <v>0</v>
      </c>
      <c r="T165" s="116">
        <f>SUM(T166:T167)</f>
        <v>0</v>
      </c>
      <c r="AR165" s="111" t="s">
        <v>78</v>
      </c>
      <c r="AT165" s="117" t="s">
        <v>69</v>
      </c>
      <c r="AU165" s="117" t="s">
        <v>70</v>
      </c>
      <c r="AY165" s="111" t="s">
        <v>140</v>
      </c>
      <c r="BK165" s="118">
        <f>SUM(BK166:BK167)</f>
        <v>0</v>
      </c>
    </row>
    <row r="166" spans="2:65" s="1" customFormat="1" ht="16.5" customHeight="1" x14ac:dyDescent="0.2">
      <c r="B166" s="119"/>
      <c r="C166" s="120" t="s">
        <v>186</v>
      </c>
      <c r="D166" s="120" t="s">
        <v>141</v>
      </c>
      <c r="E166" s="121" t="s">
        <v>232</v>
      </c>
      <c r="F166" s="122" t="s">
        <v>233</v>
      </c>
      <c r="G166" s="123" t="s">
        <v>185</v>
      </c>
      <c r="H166" s="124">
        <v>288.02999999999997</v>
      </c>
      <c r="I166" s="125"/>
      <c r="J166" s="125">
        <f>ROUND(I166*H166,2)</f>
        <v>0</v>
      </c>
      <c r="K166" s="126"/>
      <c r="L166" s="25"/>
      <c r="M166" s="127" t="s">
        <v>1</v>
      </c>
      <c r="N166" s="128" t="s">
        <v>35</v>
      </c>
      <c r="O166" s="129">
        <v>0</v>
      </c>
      <c r="P166" s="129">
        <f>O166*H166</f>
        <v>0</v>
      </c>
      <c r="Q166" s="129">
        <v>0</v>
      </c>
      <c r="R166" s="129">
        <f>Q166*H166</f>
        <v>0</v>
      </c>
      <c r="S166" s="129">
        <v>0</v>
      </c>
      <c r="T166" s="130">
        <f>S166*H166</f>
        <v>0</v>
      </c>
      <c r="AR166" s="131" t="s">
        <v>145</v>
      </c>
      <c r="AT166" s="131" t="s">
        <v>141</v>
      </c>
      <c r="AU166" s="131" t="s">
        <v>78</v>
      </c>
      <c r="AY166" s="13" t="s">
        <v>140</v>
      </c>
      <c r="BE166" s="132">
        <f>IF(N166="základní",J166,0)</f>
        <v>0</v>
      </c>
      <c r="BF166" s="132">
        <f>IF(N166="snížená",J166,0)</f>
        <v>0</v>
      </c>
      <c r="BG166" s="132">
        <f>IF(N166="zákl. přenesená",J166,0)</f>
        <v>0</v>
      </c>
      <c r="BH166" s="132">
        <f>IF(N166="sníž. přenesená",J166,0)</f>
        <v>0</v>
      </c>
      <c r="BI166" s="132">
        <f>IF(N166="nulová",J166,0)</f>
        <v>0</v>
      </c>
      <c r="BJ166" s="13" t="s">
        <v>78</v>
      </c>
      <c r="BK166" s="132">
        <f>ROUND(I166*H166,2)</f>
        <v>0</v>
      </c>
      <c r="BL166" s="13" t="s">
        <v>145</v>
      </c>
      <c r="BM166" s="131" t="s">
        <v>234</v>
      </c>
    </row>
    <row r="167" spans="2:65" s="1" customFormat="1" ht="24.2" customHeight="1" x14ac:dyDescent="0.2">
      <c r="B167" s="119"/>
      <c r="C167" s="120" t="s">
        <v>235</v>
      </c>
      <c r="D167" s="120" t="s">
        <v>141</v>
      </c>
      <c r="E167" s="121" t="s">
        <v>236</v>
      </c>
      <c r="F167" s="122" t="s">
        <v>237</v>
      </c>
      <c r="G167" s="123" t="s">
        <v>185</v>
      </c>
      <c r="H167" s="124">
        <v>374</v>
      </c>
      <c r="I167" s="125"/>
      <c r="J167" s="125">
        <f>ROUND(I167*H167,2)</f>
        <v>0</v>
      </c>
      <c r="K167" s="126"/>
      <c r="L167" s="25"/>
      <c r="M167" s="127" t="s">
        <v>1</v>
      </c>
      <c r="N167" s="128" t="s">
        <v>35</v>
      </c>
      <c r="O167" s="129">
        <v>0</v>
      </c>
      <c r="P167" s="129">
        <f>O167*H167</f>
        <v>0</v>
      </c>
      <c r="Q167" s="129">
        <v>0</v>
      </c>
      <c r="R167" s="129">
        <f>Q167*H167</f>
        <v>0</v>
      </c>
      <c r="S167" s="129">
        <v>0</v>
      </c>
      <c r="T167" s="130">
        <f>S167*H167</f>
        <v>0</v>
      </c>
      <c r="AR167" s="131" t="s">
        <v>145</v>
      </c>
      <c r="AT167" s="131" t="s">
        <v>141</v>
      </c>
      <c r="AU167" s="131" t="s">
        <v>78</v>
      </c>
      <c r="AY167" s="13" t="s">
        <v>140</v>
      </c>
      <c r="BE167" s="132">
        <f>IF(N167="základní",J167,0)</f>
        <v>0</v>
      </c>
      <c r="BF167" s="132">
        <f>IF(N167="snížená",J167,0)</f>
        <v>0</v>
      </c>
      <c r="BG167" s="132">
        <f>IF(N167="zákl. přenesená",J167,0)</f>
        <v>0</v>
      </c>
      <c r="BH167" s="132">
        <f>IF(N167="sníž. přenesená",J167,0)</f>
        <v>0</v>
      </c>
      <c r="BI167" s="132">
        <f>IF(N167="nulová",J167,0)</f>
        <v>0</v>
      </c>
      <c r="BJ167" s="13" t="s">
        <v>78</v>
      </c>
      <c r="BK167" s="132">
        <f>ROUND(I167*H167,2)</f>
        <v>0</v>
      </c>
      <c r="BL167" s="13" t="s">
        <v>145</v>
      </c>
      <c r="BM167" s="131" t="s">
        <v>238</v>
      </c>
    </row>
    <row r="168" spans="2:65" s="10" customFormat="1" ht="25.9" customHeight="1" x14ac:dyDescent="0.2">
      <c r="B168" s="110"/>
      <c r="D168" s="111" t="s">
        <v>69</v>
      </c>
      <c r="E168" s="112" t="s">
        <v>239</v>
      </c>
      <c r="F168" s="112" t="s">
        <v>240</v>
      </c>
      <c r="J168" s="113">
        <f>BK168</f>
        <v>0</v>
      </c>
      <c r="L168" s="110"/>
      <c r="M168" s="114"/>
      <c r="P168" s="115">
        <f>SUM(P169:P171)</f>
        <v>2.3919999999999999</v>
      </c>
      <c r="R168" s="115">
        <f>SUM(R169:R171)</f>
        <v>9.6880000000000008E-2</v>
      </c>
      <c r="T168" s="116">
        <f>SUM(T169:T171)</f>
        <v>0</v>
      </c>
      <c r="AR168" s="111" t="s">
        <v>78</v>
      </c>
      <c r="AT168" s="117" t="s">
        <v>69</v>
      </c>
      <c r="AU168" s="117" t="s">
        <v>70</v>
      </c>
      <c r="AY168" s="111" t="s">
        <v>140</v>
      </c>
      <c r="BK168" s="118">
        <f>SUM(BK169:BK171)</f>
        <v>0</v>
      </c>
    </row>
    <row r="169" spans="2:65" s="1" customFormat="1" ht="16.5" customHeight="1" x14ac:dyDescent="0.2">
      <c r="B169" s="119"/>
      <c r="C169" s="120" t="s">
        <v>190</v>
      </c>
      <c r="D169" s="120" t="s">
        <v>141</v>
      </c>
      <c r="E169" s="121" t="s">
        <v>241</v>
      </c>
      <c r="F169" s="122" t="s">
        <v>242</v>
      </c>
      <c r="G169" s="123" t="s">
        <v>185</v>
      </c>
      <c r="H169" s="124">
        <v>288.02999999999997</v>
      </c>
      <c r="I169" s="125"/>
      <c r="J169" s="125">
        <f>ROUND(I169*H169,2)</f>
        <v>0</v>
      </c>
      <c r="K169" s="126"/>
      <c r="L169" s="25"/>
      <c r="M169" s="127" t="s">
        <v>1</v>
      </c>
      <c r="N169" s="128" t="s">
        <v>35</v>
      </c>
      <c r="O169" s="129">
        <v>0</v>
      </c>
      <c r="P169" s="129">
        <f>O169*H169</f>
        <v>0</v>
      </c>
      <c r="Q169" s="129">
        <v>0</v>
      </c>
      <c r="R169" s="129">
        <f>Q169*H169</f>
        <v>0</v>
      </c>
      <c r="S169" s="129">
        <v>0</v>
      </c>
      <c r="T169" s="130">
        <f>S169*H169</f>
        <v>0</v>
      </c>
      <c r="AR169" s="131" t="s">
        <v>145</v>
      </c>
      <c r="AT169" s="131" t="s">
        <v>141</v>
      </c>
      <c r="AU169" s="131" t="s">
        <v>78</v>
      </c>
      <c r="AY169" s="13" t="s">
        <v>140</v>
      </c>
      <c r="BE169" s="132">
        <f>IF(N169="základní",J169,0)</f>
        <v>0</v>
      </c>
      <c r="BF169" s="132">
        <f>IF(N169="snížená",J169,0)</f>
        <v>0</v>
      </c>
      <c r="BG169" s="132">
        <f>IF(N169="zákl. přenesená",J169,0)</f>
        <v>0</v>
      </c>
      <c r="BH169" s="132">
        <f>IF(N169="sníž. přenesená",J169,0)</f>
        <v>0</v>
      </c>
      <c r="BI169" s="132">
        <f>IF(N169="nulová",J169,0)</f>
        <v>0</v>
      </c>
      <c r="BJ169" s="13" t="s">
        <v>78</v>
      </c>
      <c r="BK169" s="132">
        <f>ROUND(I169*H169,2)</f>
        <v>0</v>
      </c>
      <c r="BL169" s="13" t="s">
        <v>145</v>
      </c>
      <c r="BM169" s="131" t="s">
        <v>243</v>
      </c>
    </row>
    <row r="170" spans="2:65" s="1" customFormat="1" ht="16.5" customHeight="1" x14ac:dyDescent="0.2">
      <c r="B170" s="119"/>
      <c r="C170" s="120" t="s">
        <v>244</v>
      </c>
      <c r="D170" s="120" t="s">
        <v>141</v>
      </c>
      <c r="E170" s="121" t="s">
        <v>245</v>
      </c>
      <c r="F170" s="122" t="s">
        <v>246</v>
      </c>
      <c r="G170" s="123" t="s">
        <v>180</v>
      </c>
      <c r="H170" s="124">
        <v>8</v>
      </c>
      <c r="I170" s="125"/>
      <c r="J170" s="125">
        <f>ROUND(I170*H170,2)</f>
        <v>0</v>
      </c>
      <c r="K170" s="126"/>
      <c r="L170" s="25"/>
      <c r="M170" s="127" t="s">
        <v>1</v>
      </c>
      <c r="N170" s="128" t="s">
        <v>35</v>
      </c>
      <c r="O170" s="129">
        <v>0.29899999999999999</v>
      </c>
      <c r="P170" s="129">
        <f>O170*H170</f>
        <v>2.3919999999999999</v>
      </c>
      <c r="Q170" s="129">
        <v>1.1E-4</v>
      </c>
      <c r="R170" s="129">
        <f>Q170*H170</f>
        <v>8.8000000000000003E-4</v>
      </c>
      <c r="S170" s="129">
        <v>0</v>
      </c>
      <c r="T170" s="130">
        <f>S170*H170</f>
        <v>0</v>
      </c>
      <c r="AR170" s="131" t="s">
        <v>145</v>
      </c>
      <c r="AT170" s="131" t="s">
        <v>141</v>
      </c>
      <c r="AU170" s="131" t="s">
        <v>78</v>
      </c>
      <c r="AY170" s="13" t="s">
        <v>140</v>
      </c>
      <c r="BE170" s="132">
        <f>IF(N170="základní",J170,0)</f>
        <v>0</v>
      </c>
      <c r="BF170" s="132">
        <f>IF(N170="snížená",J170,0)</f>
        <v>0</v>
      </c>
      <c r="BG170" s="132">
        <f>IF(N170="zákl. přenesená",J170,0)</f>
        <v>0</v>
      </c>
      <c r="BH170" s="132">
        <f>IF(N170="sníž. přenesená",J170,0)</f>
        <v>0</v>
      </c>
      <c r="BI170" s="132">
        <f>IF(N170="nulová",J170,0)</f>
        <v>0</v>
      </c>
      <c r="BJ170" s="13" t="s">
        <v>78</v>
      </c>
      <c r="BK170" s="132">
        <f>ROUND(I170*H170,2)</f>
        <v>0</v>
      </c>
      <c r="BL170" s="13" t="s">
        <v>145</v>
      </c>
      <c r="BM170" s="131" t="s">
        <v>247</v>
      </c>
    </row>
    <row r="171" spans="2:65" s="1" customFormat="1" ht="16.5" customHeight="1" x14ac:dyDescent="0.2">
      <c r="B171" s="119"/>
      <c r="C171" s="133" t="s">
        <v>193</v>
      </c>
      <c r="D171" s="133" t="s">
        <v>248</v>
      </c>
      <c r="E171" s="134" t="s">
        <v>249</v>
      </c>
      <c r="F171" s="135" t="s">
        <v>250</v>
      </c>
      <c r="G171" s="136" t="s">
        <v>180</v>
      </c>
      <c r="H171" s="137">
        <v>8</v>
      </c>
      <c r="I171" s="138"/>
      <c r="J171" s="138">
        <f>ROUND(I171*H171,2)</f>
        <v>0</v>
      </c>
      <c r="K171" s="139"/>
      <c r="L171" s="140"/>
      <c r="M171" s="141" t="s">
        <v>1</v>
      </c>
      <c r="N171" s="142" t="s">
        <v>35</v>
      </c>
      <c r="O171" s="129">
        <v>0</v>
      </c>
      <c r="P171" s="129">
        <f>O171*H171</f>
        <v>0</v>
      </c>
      <c r="Q171" s="129">
        <v>1.2E-2</v>
      </c>
      <c r="R171" s="129">
        <f>Q171*H171</f>
        <v>9.6000000000000002E-2</v>
      </c>
      <c r="S171" s="129">
        <v>0</v>
      </c>
      <c r="T171" s="130">
        <f>S171*H171</f>
        <v>0</v>
      </c>
      <c r="AR171" s="131" t="s">
        <v>154</v>
      </c>
      <c r="AT171" s="131" t="s">
        <v>248</v>
      </c>
      <c r="AU171" s="131" t="s">
        <v>78</v>
      </c>
      <c r="AY171" s="13" t="s">
        <v>140</v>
      </c>
      <c r="BE171" s="132">
        <f>IF(N171="základní",J171,0)</f>
        <v>0</v>
      </c>
      <c r="BF171" s="132">
        <f>IF(N171="snížená",J171,0)</f>
        <v>0</v>
      </c>
      <c r="BG171" s="132">
        <f>IF(N171="zákl. přenesená",J171,0)</f>
        <v>0</v>
      </c>
      <c r="BH171" s="132">
        <f>IF(N171="sníž. přenesená",J171,0)</f>
        <v>0</v>
      </c>
      <c r="BI171" s="132">
        <f>IF(N171="nulová",J171,0)</f>
        <v>0</v>
      </c>
      <c r="BJ171" s="13" t="s">
        <v>78</v>
      </c>
      <c r="BK171" s="132">
        <f>ROUND(I171*H171,2)</f>
        <v>0</v>
      </c>
      <c r="BL171" s="13" t="s">
        <v>145</v>
      </c>
      <c r="BM171" s="131" t="s">
        <v>251</v>
      </c>
    </row>
    <row r="172" spans="2:65" s="10" customFormat="1" ht="25.9" customHeight="1" x14ac:dyDescent="0.2">
      <c r="B172" s="110"/>
      <c r="D172" s="111" t="s">
        <v>69</v>
      </c>
      <c r="E172" s="112" t="s">
        <v>252</v>
      </c>
      <c r="F172" s="112" t="s">
        <v>253</v>
      </c>
      <c r="J172" s="113">
        <f>BK172</f>
        <v>0</v>
      </c>
      <c r="L172" s="110"/>
      <c r="M172" s="114"/>
      <c r="P172" s="115">
        <f>P173</f>
        <v>0</v>
      </c>
      <c r="R172" s="115">
        <f>R173</f>
        <v>0</v>
      </c>
      <c r="T172" s="116">
        <f>T173</f>
        <v>0</v>
      </c>
      <c r="AR172" s="111" t="s">
        <v>78</v>
      </c>
      <c r="AT172" s="117" t="s">
        <v>69</v>
      </c>
      <c r="AU172" s="117" t="s">
        <v>70</v>
      </c>
      <c r="AY172" s="111" t="s">
        <v>140</v>
      </c>
      <c r="BK172" s="118">
        <f>BK173</f>
        <v>0</v>
      </c>
    </row>
    <row r="173" spans="2:65" s="1" customFormat="1" ht="16.5" customHeight="1" x14ac:dyDescent="0.2">
      <c r="B173" s="119"/>
      <c r="C173" s="120" t="s">
        <v>254</v>
      </c>
      <c r="D173" s="120" t="s">
        <v>141</v>
      </c>
      <c r="E173" s="121" t="s">
        <v>255</v>
      </c>
      <c r="F173" s="122" t="s">
        <v>256</v>
      </c>
      <c r="G173" s="123" t="s">
        <v>175</v>
      </c>
      <c r="H173" s="124">
        <v>631.32100000000003</v>
      </c>
      <c r="I173" s="125"/>
      <c r="J173" s="125">
        <f>ROUND(I173*H173,2)</f>
        <v>0</v>
      </c>
      <c r="K173" s="126"/>
      <c r="L173" s="25"/>
      <c r="M173" s="127" t="s">
        <v>1</v>
      </c>
      <c r="N173" s="128" t="s">
        <v>35</v>
      </c>
      <c r="O173" s="129">
        <v>0</v>
      </c>
      <c r="P173" s="129">
        <f>O173*H173</f>
        <v>0</v>
      </c>
      <c r="Q173" s="129">
        <v>0</v>
      </c>
      <c r="R173" s="129">
        <f>Q173*H173</f>
        <v>0</v>
      </c>
      <c r="S173" s="129">
        <v>0</v>
      </c>
      <c r="T173" s="130">
        <f>S173*H173</f>
        <v>0</v>
      </c>
      <c r="AR173" s="131" t="s">
        <v>145</v>
      </c>
      <c r="AT173" s="131" t="s">
        <v>141</v>
      </c>
      <c r="AU173" s="131" t="s">
        <v>78</v>
      </c>
      <c r="AY173" s="13" t="s">
        <v>140</v>
      </c>
      <c r="BE173" s="132">
        <f>IF(N173="základní",J173,0)</f>
        <v>0</v>
      </c>
      <c r="BF173" s="132">
        <f>IF(N173="snížená",J173,0)</f>
        <v>0</v>
      </c>
      <c r="BG173" s="132">
        <f>IF(N173="zákl. přenesená",J173,0)</f>
        <v>0</v>
      </c>
      <c r="BH173" s="132">
        <f>IF(N173="sníž. přenesená",J173,0)</f>
        <v>0</v>
      </c>
      <c r="BI173" s="132">
        <f>IF(N173="nulová",J173,0)</f>
        <v>0</v>
      </c>
      <c r="BJ173" s="13" t="s">
        <v>78</v>
      </c>
      <c r="BK173" s="132">
        <f>ROUND(I173*H173,2)</f>
        <v>0</v>
      </c>
      <c r="BL173" s="13" t="s">
        <v>145</v>
      </c>
      <c r="BM173" s="131" t="s">
        <v>257</v>
      </c>
    </row>
    <row r="174" spans="2:65" s="10" customFormat="1" ht="25.9" customHeight="1" x14ac:dyDescent="0.2">
      <c r="B174" s="110"/>
      <c r="D174" s="111" t="s">
        <v>69</v>
      </c>
      <c r="E174" s="112" t="s">
        <v>258</v>
      </c>
      <c r="F174" s="112" t="s">
        <v>259</v>
      </c>
      <c r="J174" s="113">
        <f>BK174</f>
        <v>0</v>
      </c>
      <c r="L174" s="110"/>
      <c r="M174" s="114"/>
      <c r="P174" s="115">
        <f>SUM(P175:P177)</f>
        <v>0</v>
      </c>
      <c r="R174" s="115">
        <f>SUM(R175:R177)</f>
        <v>0</v>
      </c>
      <c r="T174" s="116">
        <f>SUM(T175:T177)</f>
        <v>0</v>
      </c>
      <c r="AR174" s="111" t="s">
        <v>80</v>
      </c>
      <c r="AT174" s="117" t="s">
        <v>69</v>
      </c>
      <c r="AU174" s="117" t="s">
        <v>70</v>
      </c>
      <c r="AY174" s="111" t="s">
        <v>140</v>
      </c>
      <c r="BK174" s="118">
        <f>SUM(BK175:BK177)</f>
        <v>0</v>
      </c>
    </row>
    <row r="175" spans="2:65" s="1" customFormat="1" ht="24.2" customHeight="1" x14ac:dyDescent="0.2">
      <c r="B175" s="119"/>
      <c r="C175" s="120" t="s">
        <v>197</v>
      </c>
      <c r="D175" s="120" t="s">
        <v>141</v>
      </c>
      <c r="E175" s="121" t="s">
        <v>260</v>
      </c>
      <c r="F175" s="122" t="s">
        <v>261</v>
      </c>
      <c r="G175" s="123" t="s">
        <v>185</v>
      </c>
      <c r="H175" s="124">
        <v>334.44</v>
      </c>
      <c r="I175" s="125"/>
      <c r="J175" s="125">
        <f>ROUND(I175*H175,2)</f>
        <v>0</v>
      </c>
      <c r="K175" s="126"/>
      <c r="L175" s="25"/>
      <c r="M175" s="127" t="s">
        <v>1</v>
      </c>
      <c r="N175" s="128" t="s">
        <v>35</v>
      </c>
      <c r="O175" s="129">
        <v>0</v>
      </c>
      <c r="P175" s="129">
        <f>O175*H175</f>
        <v>0</v>
      </c>
      <c r="Q175" s="129">
        <v>0</v>
      </c>
      <c r="R175" s="129">
        <f>Q175*H175</f>
        <v>0</v>
      </c>
      <c r="S175" s="129">
        <v>0</v>
      </c>
      <c r="T175" s="130">
        <f>S175*H175</f>
        <v>0</v>
      </c>
      <c r="AR175" s="131" t="s">
        <v>168</v>
      </c>
      <c r="AT175" s="131" t="s">
        <v>141</v>
      </c>
      <c r="AU175" s="131" t="s">
        <v>78</v>
      </c>
      <c r="AY175" s="13" t="s">
        <v>140</v>
      </c>
      <c r="BE175" s="132">
        <f>IF(N175="základní",J175,0)</f>
        <v>0</v>
      </c>
      <c r="BF175" s="132">
        <f>IF(N175="snížená",J175,0)</f>
        <v>0</v>
      </c>
      <c r="BG175" s="132">
        <f>IF(N175="zákl. přenesená",J175,0)</f>
        <v>0</v>
      </c>
      <c r="BH175" s="132">
        <f>IF(N175="sníž. přenesená",J175,0)</f>
        <v>0</v>
      </c>
      <c r="BI175" s="132">
        <f>IF(N175="nulová",J175,0)</f>
        <v>0</v>
      </c>
      <c r="BJ175" s="13" t="s">
        <v>78</v>
      </c>
      <c r="BK175" s="132">
        <f>ROUND(I175*H175,2)</f>
        <v>0</v>
      </c>
      <c r="BL175" s="13" t="s">
        <v>168</v>
      </c>
      <c r="BM175" s="131" t="s">
        <v>262</v>
      </c>
    </row>
    <row r="176" spans="2:65" s="1" customFormat="1" ht="24.2" customHeight="1" x14ac:dyDescent="0.2">
      <c r="B176" s="119"/>
      <c r="C176" s="120" t="s">
        <v>263</v>
      </c>
      <c r="D176" s="120" t="s">
        <v>141</v>
      </c>
      <c r="E176" s="121" t="s">
        <v>264</v>
      </c>
      <c r="F176" s="122" t="s">
        <v>265</v>
      </c>
      <c r="G176" s="123" t="s">
        <v>185</v>
      </c>
      <c r="H176" s="124">
        <v>73.08</v>
      </c>
      <c r="I176" s="125"/>
      <c r="J176" s="125">
        <f>ROUND(I176*H176,2)</f>
        <v>0</v>
      </c>
      <c r="K176" s="126"/>
      <c r="L176" s="25"/>
      <c r="M176" s="127" t="s">
        <v>1</v>
      </c>
      <c r="N176" s="128" t="s">
        <v>35</v>
      </c>
      <c r="O176" s="129">
        <v>0</v>
      </c>
      <c r="P176" s="129">
        <f>O176*H176</f>
        <v>0</v>
      </c>
      <c r="Q176" s="129">
        <v>0</v>
      </c>
      <c r="R176" s="129">
        <f>Q176*H176</f>
        <v>0</v>
      </c>
      <c r="S176" s="129">
        <v>0</v>
      </c>
      <c r="T176" s="130">
        <f>S176*H176</f>
        <v>0</v>
      </c>
      <c r="AR176" s="131" t="s">
        <v>168</v>
      </c>
      <c r="AT176" s="131" t="s">
        <v>141</v>
      </c>
      <c r="AU176" s="131" t="s">
        <v>78</v>
      </c>
      <c r="AY176" s="13" t="s">
        <v>140</v>
      </c>
      <c r="BE176" s="132">
        <f>IF(N176="základní",J176,0)</f>
        <v>0</v>
      </c>
      <c r="BF176" s="132">
        <f>IF(N176="snížená",J176,0)</f>
        <v>0</v>
      </c>
      <c r="BG176" s="132">
        <f>IF(N176="zákl. přenesená",J176,0)</f>
        <v>0</v>
      </c>
      <c r="BH176" s="132">
        <f>IF(N176="sníž. přenesená",J176,0)</f>
        <v>0</v>
      </c>
      <c r="BI176" s="132">
        <f>IF(N176="nulová",J176,0)</f>
        <v>0</v>
      </c>
      <c r="BJ176" s="13" t="s">
        <v>78</v>
      </c>
      <c r="BK176" s="132">
        <f>ROUND(I176*H176,2)</f>
        <v>0</v>
      </c>
      <c r="BL176" s="13" t="s">
        <v>168</v>
      </c>
      <c r="BM176" s="131" t="s">
        <v>266</v>
      </c>
    </row>
    <row r="177" spans="2:65" s="1" customFormat="1" ht="21.75" customHeight="1" x14ac:dyDescent="0.2">
      <c r="B177" s="119"/>
      <c r="C177" s="120" t="s">
        <v>200</v>
      </c>
      <c r="D177" s="120" t="s">
        <v>141</v>
      </c>
      <c r="E177" s="121" t="s">
        <v>267</v>
      </c>
      <c r="F177" s="122" t="s">
        <v>268</v>
      </c>
      <c r="G177" s="123" t="s">
        <v>269</v>
      </c>
      <c r="H177" s="124"/>
      <c r="I177" s="125"/>
      <c r="J177" s="125">
        <f>ROUND(I177*H177,2)</f>
        <v>0</v>
      </c>
      <c r="K177" s="126"/>
      <c r="L177" s="25"/>
      <c r="M177" s="127" t="s">
        <v>1</v>
      </c>
      <c r="N177" s="128" t="s">
        <v>35</v>
      </c>
      <c r="O177" s="129">
        <v>0</v>
      </c>
      <c r="P177" s="129">
        <f>O177*H177</f>
        <v>0</v>
      </c>
      <c r="Q177" s="129">
        <v>0</v>
      </c>
      <c r="R177" s="129">
        <f>Q177*H177</f>
        <v>0</v>
      </c>
      <c r="S177" s="129">
        <v>0</v>
      </c>
      <c r="T177" s="130">
        <f>S177*H177</f>
        <v>0</v>
      </c>
      <c r="AR177" s="131" t="s">
        <v>168</v>
      </c>
      <c r="AT177" s="131" t="s">
        <v>141</v>
      </c>
      <c r="AU177" s="131" t="s">
        <v>78</v>
      </c>
      <c r="AY177" s="13" t="s">
        <v>140</v>
      </c>
      <c r="BE177" s="132">
        <f>IF(N177="základní",J177,0)</f>
        <v>0</v>
      </c>
      <c r="BF177" s="132">
        <f>IF(N177="snížená",J177,0)</f>
        <v>0</v>
      </c>
      <c r="BG177" s="132">
        <f>IF(N177="zákl. přenesená",J177,0)</f>
        <v>0</v>
      </c>
      <c r="BH177" s="132">
        <f>IF(N177="sníž. přenesená",J177,0)</f>
        <v>0</v>
      </c>
      <c r="BI177" s="132">
        <f>IF(N177="nulová",J177,0)</f>
        <v>0</v>
      </c>
      <c r="BJ177" s="13" t="s">
        <v>78</v>
      </c>
      <c r="BK177" s="132">
        <f>ROUND(I177*H177,2)</f>
        <v>0</v>
      </c>
      <c r="BL177" s="13" t="s">
        <v>168</v>
      </c>
      <c r="BM177" s="131" t="s">
        <v>270</v>
      </c>
    </row>
    <row r="178" spans="2:65" s="10" customFormat="1" ht="25.9" customHeight="1" x14ac:dyDescent="0.2">
      <c r="B178" s="110"/>
      <c r="D178" s="111" t="s">
        <v>69</v>
      </c>
      <c r="E178" s="112" t="s">
        <v>271</v>
      </c>
      <c r="F178" s="112" t="s">
        <v>272</v>
      </c>
      <c r="J178" s="113">
        <f>BK178</f>
        <v>0</v>
      </c>
      <c r="L178" s="110"/>
      <c r="M178" s="114"/>
      <c r="P178" s="115">
        <f>SUM(P179:P189)</f>
        <v>0</v>
      </c>
      <c r="R178" s="115">
        <f>SUM(R179:R189)</f>
        <v>3.6629999999999998</v>
      </c>
      <c r="T178" s="116">
        <f>SUM(T179:T189)</f>
        <v>0</v>
      </c>
      <c r="AR178" s="111" t="s">
        <v>80</v>
      </c>
      <c r="AT178" s="117" t="s">
        <v>69</v>
      </c>
      <c r="AU178" s="117" t="s">
        <v>70</v>
      </c>
      <c r="AY178" s="111" t="s">
        <v>140</v>
      </c>
      <c r="BK178" s="118">
        <f>SUM(BK179:BK189)</f>
        <v>0</v>
      </c>
    </row>
    <row r="179" spans="2:65" s="1" customFormat="1" ht="33" customHeight="1" x14ac:dyDescent="0.2">
      <c r="B179" s="119"/>
      <c r="C179" s="120" t="s">
        <v>273</v>
      </c>
      <c r="D179" s="120" t="s">
        <v>141</v>
      </c>
      <c r="E179" s="121" t="s">
        <v>274</v>
      </c>
      <c r="F179" s="122" t="s">
        <v>275</v>
      </c>
      <c r="G179" s="123" t="s">
        <v>185</v>
      </c>
      <c r="H179" s="124">
        <v>333</v>
      </c>
      <c r="I179" s="125"/>
      <c r="J179" s="125">
        <f t="shared" ref="J179:J189" si="20">ROUND(I179*H179,2)</f>
        <v>0</v>
      </c>
      <c r="K179" s="126"/>
      <c r="L179" s="25"/>
      <c r="M179" s="127" t="s">
        <v>1</v>
      </c>
      <c r="N179" s="128" t="s">
        <v>35</v>
      </c>
      <c r="O179" s="129">
        <v>0</v>
      </c>
      <c r="P179" s="129">
        <f t="shared" ref="P179:P189" si="21">O179*H179</f>
        <v>0</v>
      </c>
      <c r="Q179" s="129">
        <v>0</v>
      </c>
      <c r="R179" s="129">
        <f t="shared" ref="R179:R189" si="22">Q179*H179</f>
        <v>0</v>
      </c>
      <c r="S179" s="129">
        <v>0</v>
      </c>
      <c r="T179" s="130">
        <f t="shared" ref="T179:T189" si="23">S179*H179</f>
        <v>0</v>
      </c>
      <c r="AR179" s="131" t="s">
        <v>168</v>
      </c>
      <c r="AT179" s="131" t="s">
        <v>141</v>
      </c>
      <c r="AU179" s="131" t="s">
        <v>78</v>
      </c>
      <c r="AY179" s="13" t="s">
        <v>140</v>
      </c>
      <c r="BE179" s="132">
        <f t="shared" ref="BE179:BE189" si="24">IF(N179="základní",J179,0)</f>
        <v>0</v>
      </c>
      <c r="BF179" s="132">
        <f t="shared" ref="BF179:BF189" si="25">IF(N179="snížená",J179,0)</f>
        <v>0</v>
      </c>
      <c r="BG179" s="132">
        <f t="shared" ref="BG179:BG189" si="26">IF(N179="zákl. přenesená",J179,0)</f>
        <v>0</v>
      </c>
      <c r="BH179" s="132">
        <f t="shared" ref="BH179:BH189" si="27">IF(N179="sníž. přenesená",J179,0)</f>
        <v>0</v>
      </c>
      <c r="BI179" s="132">
        <f t="shared" ref="BI179:BI189" si="28">IF(N179="nulová",J179,0)</f>
        <v>0</v>
      </c>
      <c r="BJ179" s="13" t="s">
        <v>78</v>
      </c>
      <c r="BK179" s="132">
        <f t="shared" ref="BK179:BK189" si="29">ROUND(I179*H179,2)</f>
        <v>0</v>
      </c>
      <c r="BL179" s="13" t="s">
        <v>168</v>
      </c>
      <c r="BM179" s="131" t="s">
        <v>276</v>
      </c>
    </row>
    <row r="180" spans="2:65" s="1" customFormat="1" ht="37.9" customHeight="1" x14ac:dyDescent="0.2">
      <c r="B180" s="119"/>
      <c r="C180" s="120" t="s">
        <v>204</v>
      </c>
      <c r="D180" s="120" t="s">
        <v>141</v>
      </c>
      <c r="E180" s="121" t="s">
        <v>277</v>
      </c>
      <c r="F180" s="122" t="s">
        <v>278</v>
      </c>
      <c r="G180" s="123" t="s">
        <v>185</v>
      </c>
      <c r="H180" s="124">
        <v>333</v>
      </c>
      <c r="I180" s="125"/>
      <c r="J180" s="125">
        <f t="shared" si="20"/>
        <v>0</v>
      </c>
      <c r="K180" s="126"/>
      <c r="L180" s="25"/>
      <c r="M180" s="127" t="s">
        <v>1</v>
      </c>
      <c r="N180" s="128" t="s">
        <v>35</v>
      </c>
      <c r="O180" s="129">
        <v>0</v>
      </c>
      <c r="P180" s="129">
        <f t="shared" si="21"/>
        <v>0</v>
      </c>
      <c r="Q180" s="129">
        <v>0</v>
      </c>
      <c r="R180" s="129">
        <f t="shared" si="22"/>
        <v>0</v>
      </c>
      <c r="S180" s="129">
        <v>0</v>
      </c>
      <c r="T180" s="130">
        <f t="shared" si="23"/>
        <v>0</v>
      </c>
      <c r="AR180" s="131" t="s">
        <v>168</v>
      </c>
      <c r="AT180" s="131" t="s">
        <v>141</v>
      </c>
      <c r="AU180" s="131" t="s">
        <v>78</v>
      </c>
      <c r="AY180" s="13" t="s">
        <v>140</v>
      </c>
      <c r="BE180" s="132">
        <f t="shared" si="24"/>
        <v>0</v>
      </c>
      <c r="BF180" s="132">
        <f t="shared" si="25"/>
        <v>0</v>
      </c>
      <c r="BG180" s="132">
        <f t="shared" si="26"/>
        <v>0</v>
      </c>
      <c r="BH180" s="132">
        <f t="shared" si="27"/>
        <v>0</v>
      </c>
      <c r="BI180" s="132">
        <f t="shared" si="28"/>
        <v>0</v>
      </c>
      <c r="BJ180" s="13" t="s">
        <v>78</v>
      </c>
      <c r="BK180" s="132">
        <f t="shared" si="29"/>
        <v>0</v>
      </c>
      <c r="BL180" s="13" t="s">
        <v>168</v>
      </c>
      <c r="BM180" s="131" t="s">
        <v>279</v>
      </c>
    </row>
    <row r="181" spans="2:65" s="1" customFormat="1" ht="33" customHeight="1" x14ac:dyDescent="0.2">
      <c r="B181" s="119"/>
      <c r="C181" s="120" t="s">
        <v>280</v>
      </c>
      <c r="D181" s="120" t="s">
        <v>141</v>
      </c>
      <c r="E181" s="121" t="s">
        <v>281</v>
      </c>
      <c r="F181" s="122" t="s">
        <v>282</v>
      </c>
      <c r="G181" s="123" t="s">
        <v>185</v>
      </c>
      <c r="H181" s="124">
        <v>333</v>
      </c>
      <c r="I181" s="125"/>
      <c r="J181" s="125">
        <f t="shared" si="20"/>
        <v>0</v>
      </c>
      <c r="K181" s="126"/>
      <c r="L181" s="25"/>
      <c r="M181" s="127" t="s">
        <v>1</v>
      </c>
      <c r="N181" s="128" t="s">
        <v>35</v>
      </c>
      <c r="O181" s="129">
        <v>0</v>
      </c>
      <c r="P181" s="129">
        <f t="shared" si="21"/>
        <v>0</v>
      </c>
      <c r="Q181" s="129">
        <v>0</v>
      </c>
      <c r="R181" s="129">
        <f t="shared" si="22"/>
        <v>0</v>
      </c>
      <c r="S181" s="129">
        <v>0</v>
      </c>
      <c r="T181" s="130">
        <f t="shared" si="23"/>
        <v>0</v>
      </c>
      <c r="AR181" s="131" t="s">
        <v>168</v>
      </c>
      <c r="AT181" s="131" t="s">
        <v>141</v>
      </c>
      <c r="AU181" s="131" t="s">
        <v>78</v>
      </c>
      <c r="AY181" s="13" t="s">
        <v>140</v>
      </c>
      <c r="BE181" s="132">
        <f t="shared" si="24"/>
        <v>0</v>
      </c>
      <c r="BF181" s="132">
        <f t="shared" si="25"/>
        <v>0</v>
      </c>
      <c r="BG181" s="132">
        <f t="shared" si="26"/>
        <v>0</v>
      </c>
      <c r="BH181" s="132">
        <f t="shared" si="27"/>
        <v>0</v>
      </c>
      <c r="BI181" s="132">
        <f t="shared" si="28"/>
        <v>0</v>
      </c>
      <c r="BJ181" s="13" t="s">
        <v>78</v>
      </c>
      <c r="BK181" s="132">
        <f t="shared" si="29"/>
        <v>0</v>
      </c>
      <c r="BL181" s="13" t="s">
        <v>168</v>
      </c>
      <c r="BM181" s="131" t="s">
        <v>283</v>
      </c>
    </row>
    <row r="182" spans="2:65" s="1" customFormat="1" ht="33" customHeight="1" x14ac:dyDescent="0.2">
      <c r="B182" s="119"/>
      <c r="C182" s="120" t="s">
        <v>207</v>
      </c>
      <c r="D182" s="120" t="s">
        <v>141</v>
      </c>
      <c r="E182" s="121" t="s">
        <v>281</v>
      </c>
      <c r="F182" s="122" t="s">
        <v>282</v>
      </c>
      <c r="G182" s="123" t="s">
        <v>185</v>
      </c>
      <c r="H182" s="124">
        <v>333</v>
      </c>
      <c r="I182" s="125"/>
      <c r="J182" s="125">
        <f t="shared" si="20"/>
        <v>0</v>
      </c>
      <c r="K182" s="126"/>
      <c r="L182" s="25"/>
      <c r="M182" s="127" t="s">
        <v>1</v>
      </c>
      <c r="N182" s="128" t="s">
        <v>35</v>
      </c>
      <c r="O182" s="129">
        <v>0</v>
      </c>
      <c r="P182" s="129">
        <f t="shared" si="21"/>
        <v>0</v>
      </c>
      <c r="Q182" s="129">
        <v>0</v>
      </c>
      <c r="R182" s="129">
        <f t="shared" si="22"/>
        <v>0</v>
      </c>
      <c r="S182" s="129">
        <v>0</v>
      </c>
      <c r="T182" s="130">
        <f t="shared" si="23"/>
        <v>0</v>
      </c>
      <c r="AR182" s="131" t="s">
        <v>168</v>
      </c>
      <c r="AT182" s="131" t="s">
        <v>141</v>
      </c>
      <c r="AU182" s="131" t="s">
        <v>78</v>
      </c>
      <c r="AY182" s="13" t="s">
        <v>140</v>
      </c>
      <c r="BE182" s="132">
        <f t="shared" si="24"/>
        <v>0</v>
      </c>
      <c r="BF182" s="132">
        <f t="shared" si="25"/>
        <v>0</v>
      </c>
      <c r="BG182" s="132">
        <f t="shared" si="26"/>
        <v>0</v>
      </c>
      <c r="BH182" s="132">
        <f t="shared" si="27"/>
        <v>0</v>
      </c>
      <c r="BI182" s="132">
        <f t="shared" si="28"/>
        <v>0</v>
      </c>
      <c r="BJ182" s="13" t="s">
        <v>78</v>
      </c>
      <c r="BK182" s="132">
        <f t="shared" si="29"/>
        <v>0</v>
      </c>
      <c r="BL182" s="13" t="s">
        <v>168</v>
      </c>
      <c r="BM182" s="131" t="s">
        <v>284</v>
      </c>
    </row>
    <row r="183" spans="2:65" s="1" customFormat="1" ht="16.5" customHeight="1" x14ac:dyDescent="0.2">
      <c r="B183" s="119"/>
      <c r="C183" s="120" t="s">
        <v>285</v>
      </c>
      <c r="D183" s="120" t="s">
        <v>141</v>
      </c>
      <c r="E183" s="121" t="s">
        <v>286</v>
      </c>
      <c r="F183" s="122" t="s">
        <v>287</v>
      </c>
      <c r="G183" s="123" t="s">
        <v>185</v>
      </c>
      <c r="H183" s="124">
        <v>333</v>
      </c>
      <c r="I183" s="125"/>
      <c r="J183" s="125">
        <f t="shared" si="20"/>
        <v>0</v>
      </c>
      <c r="K183" s="126"/>
      <c r="L183" s="25"/>
      <c r="M183" s="127" t="s">
        <v>1</v>
      </c>
      <c r="N183" s="128" t="s">
        <v>35</v>
      </c>
      <c r="O183" s="129">
        <v>0</v>
      </c>
      <c r="P183" s="129">
        <f t="shared" si="21"/>
        <v>0</v>
      </c>
      <c r="Q183" s="129">
        <v>0</v>
      </c>
      <c r="R183" s="129">
        <f t="shared" si="22"/>
        <v>0</v>
      </c>
      <c r="S183" s="129">
        <v>0</v>
      </c>
      <c r="T183" s="130">
        <f t="shared" si="23"/>
        <v>0</v>
      </c>
      <c r="AR183" s="131" t="s">
        <v>168</v>
      </c>
      <c r="AT183" s="131" t="s">
        <v>141</v>
      </c>
      <c r="AU183" s="131" t="s">
        <v>78</v>
      </c>
      <c r="AY183" s="13" t="s">
        <v>140</v>
      </c>
      <c r="BE183" s="132">
        <f t="shared" si="24"/>
        <v>0</v>
      </c>
      <c r="BF183" s="132">
        <f t="shared" si="25"/>
        <v>0</v>
      </c>
      <c r="BG183" s="132">
        <f t="shared" si="26"/>
        <v>0</v>
      </c>
      <c r="BH183" s="132">
        <f t="shared" si="27"/>
        <v>0</v>
      </c>
      <c r="BI183" s="132">
        <f t="shared" si="28"/>
        <v>0</v>
      </c>
      <c r="BJ183" s="13" t="s">
        <v>78</v>
      </c>
      <c r="BK183" s="132">
        <f t="shared" si="29"/>
        <v>0</v>
      </c>
      <c r="BL183" s="13" t="s">
        <v>168</v>
      </c>
      <c r="BM183" s="131" t="s">
        <v>288</v>
      </c>
    </row>
    <row r="184" spans="2:65" s="1" customFormat="1" ht="16.5" customHeight="1" x14ac:dyDescent="0.2">
      <c r="B184" s="119"/>
      <c r="C184" s="120" t="s">
        <v>213</v>
      </c>
      <c r="D184" s="120" t="s">
        <v>141</v>
      </c>
      <c r="E184" s="121" t="s">
        <v>289</v>
      </c>
      <c r="F184" s="122" t="s">
        <v>290</v>
      </c>
      <c r="G184" s="123" t="s">
        <v>144</v>
      </c>
      <c r="H184" s="124">
        <v>18.315000000000001</v>
      </c>
      <c r="I184" s="125"/>
      <c r="J184" s="125">
        <f t="shared" si="20"/>
        <v>0</v>
      </c>
      <c r="K184" s="126"/>
      <c r="L184" s="25"/>
      <c r="M184" s="127" t="s">
        <v>1</v>
      </c>
      <c r="N184" s="128" t="s">
        <v>35</v>
      </c>
      <c r="O184" s="129">
        <v>0</v>
      </c>
      <c r="P184" s="129">
        <f t="shared" si="21"/>
        <v>0</v>
      </c>
      <c r="Q184" s="129">
        <v>0</v>
      </c>
      <c r="R184" s="129">
        <f t="shared" si="22"/>
        <v>0</v>
      </c>
      <c r="S184" s="129">
        <v>0</v>
      </c>
      <c r="T184" s="130">
        <f t="shared" si="23"/>
        <v>0</v>
      </c>
      <c r="AR184" s="131" t="s">
        <v>168</v>
      </c>
      <c r="AT184" s="131" t="s">
        <v>141</v>
      </c>
      <c r="AU184" s="131" t="s">
        <v>78</v>
      </c>
      <c r="AY184" s="13" t="s">
        <v>140</v>
      </c>
      <c r="BE184" s="132">
        <f t="shared" si="24"/>
        <v>0</v>
      </c>
      <c r="BF184" s="132">
        <f t="shared" si="25"/>
        <v>0</v>
      </c>
      <c r="BG184" s="132">
        <f t="shared" si="26"/>
        <v>0</v>
      </c>
      <c r="BH184" s="132">
        <f t="shared" si="27"/>
        <v>0</v>
      </c>
      <c r="BI184" s="132">
        <f t="shared" si="28"/>
        <v>0</v>
      </c>
      <c r="BJ184" s="13" t="s">
        <v>78</v>
      </c>
      <c r="BK184" s="132">
        <f t="shared" si="29"/>
        <v>0</v>
      </c>
      <c r="BL184" s="13" t="s">
        <v>168</v>
      </c>
      <c r="BM184" s="131" t="s">
        <v>291</v>
      </c>
    </row>
    <row r="185" spans="2:65" s="1" customFormat="1" ht="16.5" customHeight="1" x14ac:dyDescent="0.2">
      <c r="B185" s="119"/>
      <c r="C185" s="120" t="s">
        <v>292</v>
      </c>
      <c r="D185" s="120" t="s">
        <v>141</v>
      </c>
      <c r="E185" s="121" t="s">
        <v>293</v>
      </c>
      <c r="F185" s="122" t="s">
        <v>294</v>
      </c>
      <c r="G185" s="123" t="s">
        <v>185</v>
      </c>
      <c r="H185" s="124">
        <v>333</v>
      </c>
      <c r="I185" s="125"/>
      <c r="J185" s="125">
        <f t="shared" si="20"/>
        <v>0</v>
      </c>
      <c r="K185" s="126"/>
      <c r="L185" s="25"/>
      <c r="M185" s="127" t="s">
        <v>1</v>
      </c>
      <c r="N185" s="128" t="s">
        <v>35</v>
      </c>
      <c r="O185" s="129">
        <v>0</v>
      </c>
      <c r="P185" s="129">
        <f t="shared" si="21"/>
        <v>0</v>
      </c>
      <c r="Q185" s="129">
        <v>0</v>
      </c>
      <c r="R185" s="129">
        <f t="shared" si="22"/>
        <v>0</v>
      </c>
      <c r="S185" s="129">
        <v>0</v>
      </c>
      <c r="T185" s="130">
        <f t="shared" si="23"/>
        <v>0</v>
      </c>
      <c r="AR185" s="131" t="s">
        <v>168</v>
      </c>
      <c r="AT185" s="131" t="s">
        <v>141</v>
      </c>
      <c r="AU185" s="131" t="s">
        <v>78</v>
      </c>
      <c r="AY185" s="13" t="s">
        <v>140</v>
      </c>
      <c r="BE185" s="132">
        <f t="shared" si="24"/>
        <v>0</v>
      </c>
      <c r="BF185" s="132">
        <f t="shared" si="25"/>
        <v>0</v>
      </c>
      <c r="BG185" s="132">
        <f t="shared" si="26"/>
        <v>0</v>
      </c>
      <c r="BH185" s="132">
        <f t="shared" si="27"/>
        <v>0</v>
      </c>
      <c r="BI185" s="132">
        <f t="shared" si="28"/>
        <v>0</v>
      </c>
      <c r="BJ185" s="13" t="s">
        <v>78</v>
      </c>
      <c r="BK185" s="132">
        <f t="shared" si="29"/>
        <v>0</v>
      </c>
      <c r="BL185" s="13" t="s">
        <v>168</v>
      </c>
      <c r="BM185" s="131" t="s">
        <v>295</v>
      </c>
    </row>
    <row r="186" spans="2:65" s="1" customFormat="1" ht="16.5" customHeight="1" x14ac:dyDescent="0.2">
      <c r="B186" s="119"/>
      <c r="C186" s="120" t="s">
        <v>216</v>
      </c>
      <c r="D186" s="120" t="s">
        <v>141</v>
      </c>
      <c r="E186" s="121" t="s">
        <v>296</v>
      </c>
      <c r="F186" s="122" t="s">
        <v>297</v>
      </c>
      <c r="G186" s="123" t="s">
        <v>185</v>
      </c>
      <c r="H186" s="124">
        <v>333</v>
      </c>
      <c r="I186" s="125"/>
      <c r="J186" s="125">
        <f t="shared" si="20"/>
        <v>0</v>
      </c>
      <c r="K186" s="126"/>
      <c r="L186" s="25"/>
      <c r="M186" s="127" t="s">
        <v>1</v>
      </c>
      <c r="N186" s="128" t="s">
        <v>35</v>
      </c>
      <c r="O186" s="129">
        <v>0</v>
      </c>
      <c r="P186" s="129">
        <f t="shared" si="21"/>
        <v>0</v>
      </c>
      <c r="Q186" s="129">
        <v>0</v>
      </c>
      <c r="R186" s="129">
        <f t="shared" si="22"/>
        <v>0</v>
      </c>
      <c r="S186" s="129">
        <v>0</v>
      </c>
      <c r="T186" s="130">
        <f t="shared" si="23"/>
        <v>0</v>
      </c>
      <c r="AR186" s="131" t="s">
        <v>168</v>
      </c>
      <c r="AT186" s="131" t="s">
        <v>141</v>
      </c>
      <c r="AU186" s="131" t="s">
        <v>78</v>
      </c>
      <c r="AY186" s="13" t="s">
        <v>140</v>
      </c>
      <c r="BE186" s="132">
        <f t="shared" si="24"/>
        <v>0</v>
      </c>
      <c r="BF186" s="132">
        <f t="shared" si="25"/>
        <v>0</v>
      </c>
      <c r="BG186" s="132">
        <f t="shared" si="26"/>
        <v>0</v>
      </c>
      <c r="BH186" s="132">
        <f t="shared" si="27"/>
        <v>0</v>
      </c>
      <c r="BI186" s="132">
        <f t="shared" si="28"/>
        <v>0</v>
      </c>
      <c r="BJ186" s="13" t="s">
        <v>78</v>
      </c>
      <c r="BK186" s="132">
        <f t="shared" si="29"/>
        <v>0</v>
      </c>
      <c r="BL186" s="13" t="s">
        <v>168</v>
      </c>
      <c r="BM186" s="131" t="s">
        <v>298</v>
      </c>
    </row>
    <row r="187" spans="2:65" s="1" customFormat="1" ht="16.5" customHeight="1" x14ac:dyDescent="0.2">
      <c r="B187" s="119"/>
      <c r="C187" s="133" t="s">
        <v>299</v>
      </c>
      <c r="D187" s="133" t="s">
        <v>248</v>
      </c>
      <c r="E187" s="134" t="s">
        <v>300</v>
      </c>
      <c r="F187" s="135" t="s">
        <v>301</v>
      </c>
      <c r="G187" s="136" t="s">
        <v>185</v>
      </c>
      <c r="H187" s="137">
        <v>333</v>
      </c>
      <c r="I187" s="138"/>
      <c r="J187" s="138">
        <f t="shared" si="20"/>
        <v>0</v>
      </c>
      <c r="K187" s="139"/>
      <c r="L187" s="140"/>
      <c r="M187" s="141" t="s">
        <v>1</v>
      </c>
      <c r="N187" s="142" t="s">
        <v>35</v>
      </c>
      <c r="O187" s="129">
        <v>0</v>
      </c>
      <c r="P187" s="129">
        <f t="shared" si="21"/>
        <v>0</v>
      </c>
      <c r="Q187" s="129">
        <v>1.0999999999999999E-2</v>
      </c>
      <c r="R187" s="129">
        <f t="shared" si="22"/>
        <v>3.6629999999999998</v>
      </c>
      <c r="S187" s="129">
        <v>0</v>
      </c>
      <c r="T187" s="130">
        <f t="shared" si="23"/>
        <v>0</v>
      </c>
      <c r="AR187" s="131" t="s">
        <v>200</v>
      </c>
      <c r="AT187" s="131" t="s">
        <v>248</v>
      </c>
      <c r="AU187" s="131" t="s">
        <v>78</v>
      </c>
      <c r="AY187" s="13" t="s">
        <v>140</v>
      </c>
      <c r="BE187" s="132">
        <f t="shared" si="24"/>
        <v>0</v>
      </c>
      <c r="BF187" s="132">
        <f t="shared" si="25"/>
        <v>0</v>
      </c>
      <c r="BG187" s="132">
        <f t="shared" si="26"/>
        <v>0</v>
      </c>
      <c r="BH187" s="132">
        <f t="shared" si="27"/>
        <v>0</v>
      </c>
      <c r="BI187" s="132">
        <f t="shared" si="28"/>
        <v>0</v>
      </c>
      <c r="BJ187" s="13" t="s">
        <v>78</v>
      </c>
      <c r="BK187" s="132">
        <f t="shared" si="29"/>
        <v>0</v>
      </c>
      <c r="BL187" s="13" t="s">
        <v>168</v>
      </c>
      <c r="BM187" s="131" t="s">
        <v>302</v>
      </c>
    </row>
    <row r="188" spans="2:65" s="1" customFormat="1" ht="21.75" customHeight="1" x14ac:dyDescent="0.2">
      <c r="B188" s="119"/>
      <c r="C188" s="120" t="s">
        <v>221</v>
      </c>
      <c r="D188" s="120" t="s">
        <v>141</v>
      </c>
      <c r="E188" s="121" t="s">
        <v>303</v>
      </c>
      <c r="F188" s="122" t="s">
        <v>304</v>
      </c>
      <c r="G188" s="123" t="s">
        <v>185</v>
      </c>
      <c r="H188" s="124">
        <v>333</v>
      </c>
      <c r="I188" s="125"/>
      <c r="J188" s="125">
        <f t="shared" si="20"/>
        <v>0</v>
      </c>
      <c r="K188" s="126"/>
      <c r="L188" s="25"/>
      <c r="M188" s="127" t="s">
        <v>1</v>
      </c>
      <c r="N188" s="128" t="s">
        <v>35</v>
      </c>
      <c r="O188" s="129">
        <v>0</v>
      </c>
      <c r="P188" s="129">
        <f t="shared" si="21"/>
        <v>0</v>
      </c>
      <c r="Q188" s="129">
        <v>0</v>
      </c>
      <c r="R188" s="129">
        <f t="shared" si="22"/>
        <v>0</v>
      </c>
      <c r="S188" s="129">
        <v>0</v>
      </c>
      <c r="T188" s="130">
        <f t="shared" si="23"/>
        <v>0</v>
      </c>
      <c r="AR188" s="131" t="s">
        <v>168</v>
      </c>
      <c r="AT188" s="131" t="s">
        <v>141</v>
      </c>
      <c r="AU188" s="131" t="s">
        <v>78</v>
      </c>
      <c r="AY188" s="13" t="s">
        <v>140</v>
      </c>
      <c r="BE188" s="132">
        <f t="shared" si="24"/>
        <v>0</v>
      </c>
      <c r="BF188" s="132">
        <f t="shared" si="25"/>
        <v>0</v>
      </c>
      <c r="BG188" s="132">
        <f t="shared" si="26"/>
        <v>0</v>
      </c>
      <c r="BH188" s="132">
        <f t="shared" si="27"/>
        <v>0</v>
      </c>
      <c r="BI188" s="132">
        <f t="shared" si="28"/>
        <v>0</v>
      </c>
      <c r="BJ188" s="13" t="s">
        <v>78</v>
      </c>
      <c r="BK188" s="132">
        <f t="shared" si="29"/>
        <v>0</v>
      </c>
      <c r="BL188" s="13" t="s">
        <v>168</v>
      </c>
      <c r="BM188" s="131" t="s">
        <v>305</v>
      </c>
    </row>
    <row r="189" spans="2:65" s="1" customFormat="1" ht="21.75" customHeight="1" x14ac:dyDescent="0.2">
      <c r="B189" s="119"/>
      <c r="C189" s="120" t="s">
        <v>306</v>
      </c>
      <c r="D189" s="120" t="s">
        <v>141</v>
      </c>
      <c r="E189" s="121" t="s">
        <v>307</v>
      </c>
      <c r="F189" s="122" t="s">
        <v>308</v>
      </c>
      <c r="G189" s="123" t="s">
        <v>269</v>
      </c>
      <c r="H189" s="124"/>
      <c r="I189" s="125"/>
      <c r="J189" s="125">
        <f t="shared" si="20"/>
        <v>0</v>
      </c>
      <c r="K189" s="126"/>
      <c r="L189" s="25"/>
      <c r="M189" s="127" t="s">
        <v>1</v>
      </c>
      <c r="N189" s="128" t="s">
        <v>35</v>
      </c>
      <c r="O189" s="129">
        <v>0</v>
      </c>
      <c r="P189" s="129">
        <f t="shared" si="21"/>
        <v>0</v>
      </c>
      <c r="Q189" s="129">
        <v>0</v>
      </c>
      <c r="R189" s="129">
        <f t="shared" si="22"/>
        <v>0</v>
      </c>
      <c r="S189" s="129">
        <v>0</v>
      </c>
      <c r="T189" s="130">
        <f t="shared" si="23"/>
        <v>0</v>
      </c>
      <c r="AR189" s="131" t="s">
        <v>168</v>
      </c>
      <c r="AT189" s="131" t="s">
        <v>141</v>
      </c>
      <c r="AU189" s="131" t="s">
        <v>78</v>
      </c>
      <c r="AY189" s="13" t="s">
        <v>140</v>
      </c>
      <c r="BE189" s="132">
        <f t="shared" si="24"/>
        <v>0</v>
      </c>
      <c r="BF189" s="132">
        <f t="shared" si="25"/>
        <v>0</v>
      </c>
      <c r="BG189" s="132">
        <f t="shared" si="26"/>
        <v>0</v>
      </c>
      <c r="BH189" s="132">
        <f t="shared" si="27"/>
        <v>0</v>
      </c>
      <c r="BI189" s="132">
        <f t="shared" si="28"/>
        <v>0</v>
      </c>
      <c r="BJ189" s="13" t="s">
        <v>78</v>
      </c>
      <c r="BK189" s="132">
        <f t="shared" si="29"/>
        <v>0</v>
      </c>
      <c r="BL189" s="13" t="s">
        <v>168</v>
      </c>
      <c r="BM189" s="131" t="s">
        <v>309</v>
      </c>
    </row>
    <row r="190" spans="2:65" s="10" customFormat="1" ht="25.9" customHeight="1" x14ac:dyDescent="0.2">
      <c r="B190" s="110"/>
      <c r="D190" s="111" t="s">
        <v>69</v>
      </c>
      <c r="E190" s="112" t="s">
        <v>310</v>
      </c>
      <c r="F190" s="112" t="s">
        <v>311</v>
      </c>
      <c r="J190" s="113">
        <f>BK190</f>
        <v>0</v>
      </c>
      <c r="L190" s="110"/>
      <c r="M190" s="114"/>
      <c r="P190" s="115">
        <f>SUM(P191:P193)</f>
        <v>0</v>
      </c>
      <c r="R190" s="115">
        <f>SUM(R191:R193)</f>
        <v>0</v>
      </c>
      <c r="T190" s="116">
        <f>SUM(T191:T193)</f>
        <v>0</v>
      </c>
      <c r="AR190" s="111" t="s">
        <v>80</v>
      </c>
      <c r="AT190" s="117" t="s">
        <v>69</v>
      </c>
      <c r="AU190" s="117" t="s">
        <v>70</v>
      </c>
      <c r="AY190" s="111" t="s">
        <v>140</v>
      </c>
      <c r="BK190" s="118">
        <f>SUM(BK191:BK193)</f>
        <v>0</v>
      </c>
    </row>
    <row r="191" spans="2:65" s="1" customFormat="1" ht="24.2" customHeight="1" x14ac:dyDescent="0.2">
      <c r="B191" s="119"/>
      <c r="C191" s="120" t="s">
        <v>224</v>
      </c>
      <c r="D191" s="120" t="s">
        <v>141</v>
      </c>
      <c r="E191" s="121" t="s">
        <v>312</v>
      </c>
      <c r="F191" s="122" t="s">
        <v>313</v>
      </c>
      <c r="G191" s="123" t="s">
        <v>185</v>
      </c>
      <c r="H191" s="124">
        <v>288.02999999999997</v>
      </c>
      <c r="I191" s="125"/>
      <c r="J191" s="125">
        <f>ROUND(I191*H191,2)</f>
        <v>0</v>
      </c>
      <c r="K191" s="126"/>
      <c r="L191" s="25"/>
      <c r="M191" s="127" t="s">
        <v>1</v>
      </c>
      <c r="N191" s="128" t="s">
        <v>35</v>
      </c>
      <c r="O191" s="129">
        <v>0</v>
      </c>
      <c r="P191" s="129">
        <f>O191*H191</f>
        <v>0</v>
      </c>
      <c r="Q191" s="129">
        <v>0</v>
      </c>
      <c r="R191" s="129">
        <f>Q191*H191</f>
        <v>0</v>
      </c>
      <c r="S191" s="129">
        <v>0</v>
      </c>
      <c r="T191" s="130">
        <f>S191*H191</f>
        <v>0</v>
      </c>
      <c r="AR191" s="131" t="s">
        <v>168</v>
      </c>
      <c r="AT191" s="131" t="s">
        <v>141</v>
      </c>
      <c r="AU191" s="131" t="s">
        <v>78</v>
      </c>
      <c r="AY191" s="13" t="s">
        <v>140</v>
      </c>
      <c r="BE191" s="132">
        <f>IF(N191="základní",J191,0)</f>
        <v>0</v>
      </c>
      <c r="BF191" s="132">
        <f>IF(N191="snížená",J191,0)</f>
        <v>0</v>
      </c>
      <c r="BG191" s="132">
        <f>IF(N191="zákl. přenesená",J191,0)</f>
        <v>0</v>
      </c>
      <c r="BH191" s="132">
        <f>IF(N191="sníž. přenesená",J191,0)</f>
        <v>0</v>
      </c>
      <c r="BI191" s="132">
        <f>IF(N191="nulová",J191,0)</f>
        <v>0</v>
      </c>
      <c r="BJ191" s="13" t="s">
        <v>78</v>
      </c>
      <c r="BK191" s="132">
        <f>ROUND(I191*H191,2)</f>
        <v>0</v>
      </c>
      <c r="BL191" s="13" t="s">
        <v>168</v>
      </c>
      <c r="BM191" s="131" t="s">
        <v>314</v>
      </c>
    </row>
    <row r="192" spans="2:65" s="1" customFormat="1" ht="24.2" customHeight="1" x14ac:dyDescent="0.2">
      <c r="B192" s="119"/>
      <c r="C192" s="120" t="s">
        <v>315</v>
      </c>
      <c r="D192" s="120" t="s">
        <v>141</v>
      </c>
      <c r="E192" s="121" t="s">
        <v>316</v>
      </c>
      <c r="F192" s="122" t="s">
        <v>317</v>
      </c>
      <c r="G192" s="123" t="s">
        <v>185</v>
      </c>
      <c r="H192" s="124">
        <v>325.31</v>
      </c>
      <c r="I192" s="125"/>
      <c r="J192" s="125">
        <f>ROUND(I192*H192,2)</f>
        <v>0</v>
      </c>
      <c r="K192" s="126"/>
      <c r="L192" s="25"/>
      <c r="M192" s="127" t="s">
        <v>1</v>
      </c>
      <c r="N192" s="128" t="s">
        <v>35</v>
      </c>
      <c r="O192" s="129">
        <v>0</v>
      </c>
      <c r="P192" s="129">
        <f>O192*H192</f>
        <v>0</v>
      </c>
      <c r="Q192" s="129">
        <v>0</v>
      </c>
      <c r="R192" s="129">
        <f>Q192*H192</f>
        <v>0</v>
      </c>
      <c r="S192" s="129">
        <v>0</v>
      </c>
      <c r="T192" s="130">
        <f>S192*H192</f>
        <v>0</v>
      </c>
      <c r="AR192" s="131" t="s">
        <v>168</v>
      </c>
      <c r="AT192" s="131" t="s">
        <v>141</v>
      </c>
      <c r="AU192" s="131" t="s">
        <v>78</v>
      </c>
      <c r="AY192" s="13" t="s">
        <v>140</v>
      </c>
      <c r="BE192" s="132">
        <f>IF(N192="základní",J192,0)</f>
        <v>0</v>
      </c>
      <c r="BF192" s="132">
        <f>IF(N192="snížená",J192,0)</f>
        <v>0</v>
      </c>
      <c r="BG192" s="132">
        <f>IF(N192="zákl. přenesená",J192,0)</f>
        <v>0</v>
      </c>
      <c r="BH192" s="132">
        <f>IF(N192="sníž. přenesená",J192,0)</f>
        <v>0</v>
      </c>
      <c r="BI192" s="132">
        <f>IF(N192="nulová",J192,0)</f>
        <v>0</v>
      </c>
      <c r="BJ192" s="13" t="s">
        <v>78</v>
      </c>
      <c r="BK192" s="132">
        <f>ROUND(I192*H192,2)</f>
        <v>0</v>
      </c>
      <c r="BL192" s="13" t="s">
        <v>168</v>
      </c>
      <c r="BM192" s="131" t="s">
        <v>318</v>
      </c>
    </row>
    <row r="193" spans="2:65" s="1" customFormat="1" ht="21.75" customHeight="1" x14ac:dyDescent="0.2">
      <c r="B193" s="119"/>
      <c r="C193" s="120" t="s">
        <v>234</v>
      </c>
      <c r="D193" s="120" t="s">
        <v>141</v>
      </c>
      <c r="E193" s="121" t="s">
        <v>319</v>
      </c>
      <c r="F193" s="122" t="s">
        <v>320</v>
      </c>
      <c r="G193" s="123" t="s">
        <v>269</v>
      </c>
      <c r="H193" s="124"/>
      <c r="I193" s="125"/>
      <c r="J193" s="125">
        <f>ROUND(I193*H193,2)</f>
        <v>0</v>
      </c>
      <c r="K193" s="126"/>
      <c r="L193" s="25"/>
      <c r="M193" s="127" t="s">
        <v>1</v>
      </c>
      <c r="N193" s="128" t="s">
        <v>35</v>
      </c>
      <c r="O193" s="129">
        <v>0</v>
      </c>
      <c r="P193" s="129">
        <f>O193*H193</f>
        <v>0</v>
      </c>
      <c r="Q193" s="129">
        <v>0</v>
      </c>
      <c r="R193" s="129">
        <f>Q193*H193</f>
        <v>0</v>
      </c>
      <c r="S193" s="129">
        <v>0</v>
      </c>
      <c r="T193" s="130">
        <f>S193*H193</f>
        <v>0</v>
      </c>
      <c r="AR193" s="131" t="s">
        <v>168</v>
      </c>
      <c r="AT193" s="131" t="s">
        <v>141</v>
      </c>
      <c r="AU193" s="131" t="s">
        <v>78</v>
      </c>
      <c r="AY193" s="13" t="s">
        <v>140</v>
      </c>
      <c r="BE193" s="132">
        <f>IF(N193="základní",J193,0)</f>
        <v>0</v>
      </c>
      <c r="BF193" s="132">
        <f>IF(N193="snížená",J193,0)</f>
        <v>0</v>
      </c>
      <c r="BG193" s="132">
        <f>IF(N193="zákl. přenesená",J193,0)</f>
        <v>0</v>
      </c>
      <c r="BH193" s="132">
        <f>IF(N193="sníž. přenesená",J193,0)</f>
        <v>0</v>
      </c>
      <c r="BI193" s="132">
        <f>IF(N193="nulová",J193,0)</f>
        <v>0</v>
      </c>
      <c r="BJ193" s="13" t="s">
        <v>78</v>
      </c>
      <c r="BK193" s="132">
        <f>ROUND(I193*H193,2)</f>
        <v>0</v>
      </c>
      <c r="BL193" s="13" t="s">
        <v>168</v>
      </c>
      <c r="BM193" s="131" t="s">
        <v>321</v>
      </c>
    </row>
    <row r="194" spans="2:65" s="10" customFormat="1" ht="25.9" customHeight="1" x14ac:dyDescent="0.2">
      <c r="B194" s="110"/>
      <c r="D194" s="111" t="s">
        <v>69</v>
      </c>
      <c r="E194" s="112" t="s">
        <v>322</v>
      </c>
      <c r="F194" s="112" t="s">
        <v>323</v>
      </c>
      <c r="J194" s="113">
        <f>BK194</f>
        <v>0</v>
      </c>
      <c r="L194" s="110"/>
      <c r="M194" s="114"/>
      <c r="P194" s="115">
        <f>SUM(P195:P204)</f>
        <v>0</v>
      </c>
      <c r="R194" s="115">
        <f>SUM(R195:R204)</f>
        <v>0</v>
      </c>
      <c r="T194" s="116">
        <f>SUM(T195:T204)</f>
        <v>0</v>
      </c>
      <c r="AR194" s="111" t="s">
        <v>80</v>
      </c>
      <c r="AT194" s="117" t="s">
        <v>69</v>
      </c>
      <c r="AU194" s="117" t="s">
        <v>70</v>
      </c>
      <c r="AY194" s="111" t="s">
        <v>140</v>
      </c>
      <c r="BK194" s="118">
        <f>SUM(BK195:BK204)</f>
        <v>0</v>
      </c>
    </row>
    <row r="195" spans="2:65" s="1" customFormat="1" ht="24.2" customHeight="1" x14ac:dyDescent="0.2">
      <c r="B195" s="119"/>
      <c r="C195" s="120" t="s">
        <v>324</v>
      </c>
      <c r="D195" s="120" t="s">
        <v>141</v>
      </c>
      <c r="E195" s="121" t="s">
        <v>325</v>
      </c>
      <c r="F195" s="122" t="s">
        <v>326</v>
      </c>
      <c r="G195" s="123" t="s">
        <v>185</v>
      </c>
      <c r="H195" s="124">
        <v>307.32</v>
      </c>
      <c r="I195" s="125"/>
      <c r="J195" s="125">
        <f t="shared" ref="J195:J204" si="30">ROUND(I195*H195,2)</f>
        <v>0</v>
      </c>
      <c r="K195" s="126"/>
      <c r="L195" s="25"/>
      <c r="M195" s="127" t="s">
        <v>1</v>
      </c>
      <c r="N195" s="128" t="s">
        <v>35</v>
      </c>
      <c r="O195" s="129">
        <v>0</v>
      </c>
      <c r="P195" s="129">
        <f t="shared" ref="P195:P204" si="31">O195*H195</f>
        <v>0</v>
      </c>
      <c r="Q195" s="129">
        <v>0</v>
      </c>
      <c r="R195" s="129">
        <f t="shared" ref="R195:R204" si="32">Q195*H195</f>
        <v>0</v>
      </c>
      <c r="S195" s="129">
        <v>0</v>
      </c>
      <c r="T195" s="130">
        <f t="shared" ref="T195:T204" si="33">S195*H195</f>
        <v>0</v>
      </c>
      <c r="AR195" s="131" t="s">
        <v>168</v>
      </c>
      <c r="AT195" s="131" t="s">
        <v>141</v>
      </c>
      <c r="AU195" s="131" t="s">
        <v>78</v>
      </c>
      <c r="AY195" s="13" t="s">
        <v>140</v>
      </c>
      <c r="BE195" s="132">
        <f t="shared" ref="BE195:BE204" si="34">IF(N195="základní",J195,0)</f>
        <v>0</v>
      </c>
      <c r="BF195" s="132">
        <f t="shared" ref="BF195:BF204" si="35">IF(N195="snížená",J195,0)</f>
        <v>0</v>
      </c>
      <c r="BG195" s="132">
        <f t="shared" ref="BG195:BG204" si="36">IF(N195="zákl. přenesená",J195,0)</f>
        <v>0</v>
      </c>
      <c r="BH195" s="132">
        <f t="shared" ref="BH195:BH204" si="37">IF(N195="sníž. přenesená",J195,0)</f>
        <v>0</v>
      </c>
      <c r="BI195" s="132">
        <f t="shared" ref="BI195:BI204" si="38">IF(N195="nulová",J195,0)</f>
        <v>0</v>
      </c>
      <c r="BJ195" s="13" t="s">
        <v>78</v>
      </c>
      <c r="BK195" s="132">
        <f t="shared" ref="BK195:BK204" si="39">ROUND(I195*H195,2)</f>
        <v>0</v>
      </c>
      <c r="BL195" s="13" t="s">
        <v>168</v>
      </c>
      <c r="BM195" s="131" t="s">
        <v>230</v>
      </c>
    </row>
    <row r="196" spans="2:65" s="1" customFormat="1" ht="16.5" customHeight="1" x14ac:dyDescent="0.2">
      <c r="B196" s="119"/>
      <c r="C196" s="120" t="s">
        <v>238</v>
      </c>
      <c r="D196" s="120" t="s">
        <v>141</v>
      </c>
      <c r="E196" s="121" t="s">
        <v>327</v>
      </c>
      <c r="F196" s="122" t="s">
        <v>328</v>
      </c>
      <c r="G196" s="123" t="s">
        <v>185</v>
      </c>
      <c r="H196" s="124">
        <v>307.32</v>
      </c>
      <c r="I196" s="125"/>
      <c r="J196" s="125">
        <f t="shared" si="30"/>
        <v>0</v>
      </c>
      <c r="K196" s="126"/>
      <c r="L196" s="25"/>
      <c r="M196" s="127" t="s">
        <v>1</v>
      </c>
      <c r="N196" s="128" t="s">
        <v>35</v>
      </c>
      <c r="O196" s="129">
        <v>0</v>
      </c>
      <c r="P196" s="129">
        <f t="shared" si="31"/>
        <v>0</v>
      </c>
      <c r="Q196" s="129">
        <v>0</v>
      </c>
      <c r="R196" s="129">
        <f t="shared" si="32"/>
        <v>0</v>
      </c>
      <c r="S196" s="129">
        <v>0</v>
      </c>
      <c r="T196" s="130">
        <f t="shared" si="33"/>
        <v>0</v>
      </c>
      <c r="AR196" s="131" t="s">
        <v>168</v>
      </c>
      <c r="AT196" s="131" t="s">
        <v>141</v>
      </c>
      <c r="AU196" s="131" t="s">
        <v>78</v>
      </c>
      <c r="AY196" s="13" t="s">
        <v>140</v>
      </c>
      <c r="BE196" s="132">
        <f t="shared" si="34"/>
        <v>0</v>
      </c>
      <c r="BF196" s="132">
        <f t="shared" si="35"/>
        <v>0</v>
      </c>
      <c r="BG196" s="132">
        <f t="shared" si="36"/>
        <v>0</v>
      </c>
      <c r="BH196" s="132">
        <f t="shared" si="37"/>
        <v>0</v>
      </c>
      <c r="BI196" s="132">
        <f t="shared" si="38"/>
        <v>0</v>
      </c>
      <c r="BJ196" s="13" t="s">
        <v>78</v>
      </c>
      <c r="BK196" s="132">
        <f t="shared" si="39"/>
        <v>0</v>
      </c>
      <c r="BL196" s="13" t="s">
        <v>168</v>
      </c>
      <c r="BM196" s="131" t="s">
        <v>329</v>
      </c>
    </row>
    <row r="197" spans="2:65" s="1" customFormat="1" ht="21.75" customHeight="1" x14ac:dyDescent="0.2">
      <c r="B197" s="119"/>
      <c r="C197" s="120" t="s">
        <v>330</v>
      </c>
      <c r="D197" s="120" t="s">
        <v>141</v>
      </c>
      <c r="E197" s="121" t="s">
        <v>331</v>
      </c>
      <c r="F197" s="122" t="s">
        <v>332</v>
      </c>
      <c r="G197" s="123" t="s">
        <v>185</v>
      </c>
      <c r="H197" s="124">
        <v>202.69900000000001</v>
      </c>
      <c r="I197" s="125"/>
      <c r="J197" s="125">
        <f t="shared" si="30"/>
        <v>0</v>
      </c>
      <c r="K197" s="126"/>
      <c r="L197" s="25"/>
      <c r="M197" s="127" t="s">
        <v>1</v>
      </c>
      <c r="N197" s="128" t="s">
        <v>35</v>
      </c>
      <c r="O197" s="129">
        <v>0</v>
      </c>
      <c r="P197" s="129">
        <f t="shared" si="31"/>
        <v>0</v>
      </c>
      <c r="Q197" s="129">
        <v>0</v>
      </c>
      <c r="R197" s="129">
        <f t="shared" si="32"/>
        <v>0</v>
      </c>
      <c r="S197" s="129">
        <v>0</v>
      </c>
      <c r="T197" s="130">
        <f t="shared" si="33"/>
        <v>0</v>
      </c>
      <c r="AR197" s="131" t="s">
        <v>168</v>
      </c>
      <c r="AT197" s="131" t="s">
        <v>141</v>
      </c>
      <c r="AU197" s="131" t="s">
        <v>78</v>
      </c>
      <c r="AY197" s="13" t="s">
        <v>140</v>
      </c>
      <c r="BE197" s="132">
        <f t="shared" si="34"/>
        <v>0</v>
      </c>
      <c r="BF197" s="132">
        <f t="shared" si="35"/>
        <v>0</v>
      </c>
      <c r="BG197" s="132">
        <f t="shared" si="36"/>
        <v>0</v>
      </c>
      <c r="BH197" s="132">
        <f t="shared" si="37"/>
        <v>0</v>
      </c>
      <c r="BI197" s="132">
        <f t="shared" si="38"/>
        <v>0</v>
      </c>
      <c r="BJ197" s="13" t="s">
        <v>78</v>
      </c>
      <c r="BK197" s="132">
        <f t="shared" si="39"/>
        <v>0</v>
      </c>
      <c r="BL197" s="13" t="s">
        <v>168</v>
      </c>
      <c r="BM197" s="131" t="s">
        <v>333</v>
      </c>
    </row>
    <row r="198" spans="2:65" s="1" customFormat="1" ht="16.5" customHeight="1" x14ac:dyDescent="0.2">
      <c r="B198" s="119"/>
      <c r="C198" s="120" t="s">
        <v>243</v>
      </c>
      <c r="D198" s="120" t="s">
        <v>141</v>
      </c>
      <c r="E198" s="121" t="s">
        <v>334</v>
      </c>
      <c r="F198" s="122" t="s">
        <v>335</v>
      </c>
      <c r="G198" s="123" t="s">
        <v>185</v>
      </c>
      <c r="H198" s="124">
        <v>96.207999999999998</v>
      </c>
      <c r="I198" s="125"/>
      <c r="J198" s="125">
        <f t="shared" si="30"/>
        <v>0</v>
      </c>
      <c r="K198" s="126"/>
      <c r="L198" s="25"/>
      <c r="M198" s="127" t="s">
        <v>1</v>
      </c>
      <c r="N198" s="128" t="s">
        <v>35</v>
      </c>
      <c r="O198" s="129">
        <v>0</v>
      </c>
      <c r="P198" s="129">
        <f t="shared" si="31"/>
        <v>0</v>
      </c>
      <c r="Q198" s="129">
        <v>0</v>
      </c>
      <c r="R198" s="129">
        <f t="shared" si="32"/>
        <v>0</v>
      </c>
      <c r="S198" s="129">
        <v>0</v>
      </c>
      <c r="T198" s="130">
        <f t="shared" si="33"/>
        <v>0</v>
      </c>
      <c r="AR198" s="131" t="s">
        <v>168</v>
      </c>
      <c r="AT198" s="131" t="s">
        <v>141</v>
      </c>
      <c r="AU198" s="131" t="s">
        <v>78</v>
      </c>
      <c r="AY198" s="13" t="s">
        <v>140</v>
      </c>
      <c r="BE198" s="132">
        <f t="shared" si="34"/>
        <v>0</v>
      </c>
      <c r="BF198" s="132">
        <f t="shared" si="35"/>
        <v>0</v>
      </c>
      <c r="BG198" s="132">
        <f t="shared" si="36"/>
        <v>0</v>
      </c>
      <c r="BH198" s="132">
        <f t="shared" si="37"/>
        <v>0</v>
      </c>
      <c r="BI198" s="132">
        <f t="shared" si="38"/>
        <v>0</v>
      </c>
      <c r="BJ198" s="13" t="s">
        <v>78</v>
      </c>
      <c r="BK198" s="132">
        <f t="shared" si="39"/>
        <v>0</v>
      </c>
      <c r="BL198" s="13" t="s">
        <v>168</v>
      </c>
      <c r="BM198" s="131" t="s">
        <v>336</v>
      </c>
    </row>
    <row r="199" spans="2:65" s="1" customFormat="1" ht="16.5" customHeight="1" x14ac:dyDescent="0.2">
      <c r="B199" s="119"/>
      <c r="C199" s="120" t="s">
        <v>337</v>
      </c>
      <c r="D199" s="120" t="s">
        <v>141</v>
      </c>
      <c r="E199" s="121" t="s">
        <v>338</v>
      </c>
      <c r="F199" s="122" t="s">
        <v>339</v>
      </c>
      <c r="G199" s="123" t="s">
        <v>185</v>
      </c>
      <c r="H199" s="124">
        <v>106.491</v>
      </c>
      <c r="I199" s="125"/>
      <c r="J199" s="125">
        <f t="shared" si="30"/>
        <v>0</v>
      </c>
      <c r="K199" s="126"/>
      <c r="L199" s="25"/>
      <c r="M199" s="127" t="s">
        <v>1</v>
      </c>
      <c r="N199" s="128" t="s">
        <v>35</v>
      </c>
      <c r="O199" s="129">
        <v>0</v>
      </c>
      <c r="P199" s="129">
        <f t="shared" si="31"/>
        <v>0</v>
      </c>
      <c r="Q199" s="129">
        <v>0</v>
      </c>
      <c r="R199" s="129">
        <f t="shared" si="32"/>
        <v>0</v>
      </c>
      <c r="S199" s="129">
        <v>0</v>
      </c>
      <c r="T199" s="130">
        <f t="shared" si="33"/>
        <v>0</v>
      </c>
      <c r="AR199" s="131" t="s">
        <v>168</v>
      </c>
      <c r="AT199" s="131" t="s">
        <v>141</v>
      </c>
      <c r="AU199" s="131" t="s">
        <v>78</v>
      </c>
      <c r="AY199" s="13" t="s">
        <v>140</v>
      </c>
      <c r="BE199" s="132">
        <f t="shared" si="34"/>
        <v>0</v>
      </c>
      <c r="BF199" s="132">
        <f t="shared" si="35"/>
        <v>0</v>
      </c>
      <c r="BG199" s="132">
        <f t="shared" si="36"/>
        <v>0</v>
      </c>
      <c r="BH199" s="132">
        <f t="shared" si="37"/>
        <v>0</v>
      </c>
      <c r="BI199" s="132">
        <f t="shared" si="38"/>
        <v>0</v>
      </c>
      <c r="BJ199" s="13" t="s">
        <v>78</v>
      </c>
      <c r="BK199" s="132">
        <f t="shared" si="39"/>
        <v>0</v>
      </c>
      <c r="BL199" s="13" t="s">
        <v>168</v>
      </c>
      <c r="BM199" s="131" t="s">
        <v>340</v>
      </c>
    </row>
    <row r="200" spans="2:65" s="1" customFormat="1" ht="16.5" customHeight="1" x14ac:dyDescent="0.2">
      <c r="B200" s="119"/>
      <c r="C200" s="120" t="s">
        <v>257</v>
      </c>
      <c r="D200" s="120" t="s">
        <v>141</v>
      </c>
      <c r="E200" s="121" t="s">
        <v>341</v>
      </c>
      <c r="F200" s="122" t="s">
        <v>342</v>
      </c>
      <c r="G200" s="123" t="s">
        <v>185</v>
      </c>
      <c r="H200" s="124">
        <v>325.31</v>
      </c>
      <c r="I200" s="125"/>
      <c r="J200" s="125">
        <f t="shared" si="30"/>
        <v>0</v>
      </c>
      <c r="K200" s="126"/>
      <c r="L200" s="25"/>
      <c r="M200" s="127" t="s">
        <v>1</v>
      </c>
      <c r="N200" s="128" t="s">
        <v>35</v>
      </c>
      <c r="O200" s="129">
        <v>0</v>
      </c>
      <c r="P200" s="129">
        <f t="shared" si="31"/>
        <v>0</v>
      </c>
      <c r="Q200" s="129">
        <v>0</v>
      </c>
      <c r="R200" s="129">
        <f t="shared" si="32"/>
        <v>0</v>
      </c>
      <c r="S200" s="129">
        <v>0</v>
      </c>
      <c r="T200" s="130">
        <f t="shared" si="33"/>
        <v>0</v>
      </c>
      <c r="AR200" s="131" t="s">
        <v>168</v>
      </c>
      <c r="AT200" s="131" t="s">
        <v>141</v>
      </c>
      <c r="AU200" s="131" t="s">
        <v>78</v>
      </c>
      <c r="AY200" s="13" t="s">
        <v>140</v>
      </c>
      <c r="BE200" s="132">
        <f t="shared" si="34"/>
        <v>0</v>
      </c>
      <c r="BF200" s="132">
        <f t="shared" si="35"/>
        <v>0</v>
      </c>
      <c r="BG200" s="132">
        <f t="shared" si="36"/>
        <v>0</v>
      </c>
      <c r="BH200" s="132">
        <f t="shared" si="37"/>
        <v>0</v>
      </c>
      <c r="BI200" s="132">
        <f t="shared" si="38"/>
        <v>0</v>
      </c>
      <c r="BJ200" s="13" t="s">
        <v>78</v>
      </c>
      <c r="BK200" s="132">
        <f t="shared" si="39"/>
        <v>0</v>
      </c>
      <c r="BL200" s="13" t="s">
        <v>168</v>
      </c>
      <c r="BM200" s="131" t="s">
        <v>343</v>
      </c>
    </row>
    <row r="201" spans="2:65" s="1" customFormat="1" ht="16.5" customHeight="1" x14ac:dyDescent="0.2">
      <c r="B201" s="119"/>
      <c r="C201" s="120" t="s">
        <v>344</v>
      </c>
      <c r="D201" s="120" t="s">
        <v>141</v>
      </c>
      <c r="E201" s="121" t="s">
        <v>345</v>
      </c>
      <c r="F201" s="122" t="s">
        <v>346</v>
      </c>
      <c r="G201" s="123" t="s">
        <v>185</v>
      </c>
      <c r="H201" s="124">
        <v>325.31</v>
      </c>
      <c r="I201" s="125"/>
      <c r="J201" s="125">
        <f t="shared" si="30"/>
        <v>0</v>
      </c>
      <c r="K201" s="126"/>
      <c r="L201" s="25"/>
      <c r="M201" s="127" t="s">
        <v>1</v>
      </c>
      <c r="N201" s="128" t="s">
        <v>35</v>
      </c>
      <c r="O201" s="129">
        <v>0</v>
      </c>
      <c r="P201" s="129">
        <f t="shared" si="31"/>
        <v>0</v>
      </c>
      <c r="Q201" s="129">
        <v>0</v>
      </c>
      <c r="R201" s="129">
        <f t="shared" si="32"/>
        <v>0</v>
      </c>
      <c r="S201" s="129">
        <v>0</v>
      </c>
      <c r="T201" s="130">
        <f t="shared" si="33"/>
        <v>0</v>
      </c>
      <c r="AR201" s="131" t="s">
        <v>168</v>
      </c>
      <c r="AT201" s="131" t="s">
        <v>141</v>
      </c>
      <c r="AU201" s="131" t="s">
        <v>78</v>
      </c>
      <c r="AY201" s="13" t="s">
        <v>140</v>
      </c>
      <c r="BE201" s="132">
        <f t="shared" si="34"/>
        <v>0</v>
      </c>
      <c r="BF201" s="132">
        <f t="shared" si="35"/>
        <v>0</v>
      </c>
      <c r="BG201" s="132">
        <f t="shared" si="36"/>
        <v>0</v>
      </c>
      <c r="BH201" s="132">
        <f t="shared" si="37"/>
        <v>0</v>
      </c>
      <c r="BI201" s="132">
        <f t="shared" si="38"/>
        <v>0</v>
      </c>
      <c r="BJ201" s="13" t="s">
        <v>78</v>
      </c>
      <c r="BK201" s="132">
        <f t="shared" si="39"/>
        <v>0</v>
      </c>
      <c r="BL201" s="13" t="s">
        <v>168</v>
      </c>
      <c r="BM201" s="131" t="s">
        <v>347</v>
      </c>
    </row>
    <row r="202" spans="2:65" s="1" customFormat="1" ht="16.5" customHeight="1" x14ac:dyDescent="0.2">
      <c r="B202" s="119"/>
      <c r="C202" s="120" t="s">
        <v>262</v>
      </c>
      <c r="D202" s="120" t="s">
        <v>141</v>
      </c>
      <c r="E202" s="121" t="s">
        <v>348</v>
      </c>
      <c r="F202" s="122" t="s">
        <v>349</v>
      </c>
      <c r="G202" s="123" t="s">
        <v>228</v>
      </c>
      <c r="H202" s="124">
        <v>147.50299999999999</v>
      </c>
      <c r="I202" s="125"/>
      <c r="J202" s="125">
        <f t="shared" si="30"/>
        <v>0</v>
      </c>
      <c r="K202" s="126"/>
      <c r="L202" s="25"/>
      <c r="M202" s="127" t="s">
        <v>1</v>
      </c>
      <c r="N202" s="128" t="s">
        <v>35</v>
      </c>
      <c r="O202" s="129">
        <v>0</v>
      </c>
      <c r="P202" s="129">
        <f t="shared" si="31"/>
        <v>0</v>
      </c>
      <c r="Q202" s="129">
        <v>0</v>
      </c>
      <c r="R202" s="129">
        <f t="shared" si="32"/>
        <v>0</v>
      </c>
      <c r="S202" s="129">
        <v>0</v>
      </c>
      <c r="T202" s="130">
        <f t="shared" si="33"/>
        <v>0</v>
      </c>
      <c r="AR202" s="131" t="s">
        <v>168</v>
      </c>
      <c r="AT202" s="131" t="s">
        <v>141</v>
      </c>
      <c r="AU202" s="131" t="s">
        <v>78</v>
      </c>
      <c r="AY202" s="13" t="s">
        <v>140</v>
      </c>
      <c r="BE202" s="132">
        <f t="shared" si="34"/>
        <v>0</v>
      </c>
      <c r="BF202" s="132">
        <f t="shared" si="35"/>
        <v>0</v>
      </c>
      <c r="BG202" s="132">
        <f t="shared" si="36"/>
        <v>0</v>
      </c>
      <c r="BH202" s="132">
        <f t="shared" si="37"/>
        <v>0</v>
      </c>
      <c r="BI202" s="132">
        <f t="shared" si="38"/>
        <v>0</v>
      </c>
      <c r="BJ202" s="13" t="s">
        <v>78</v>
      </c>
      <c r="BK202" s="132">
        <f t="shared" si="39"/>
        <v>0</v>
      </c>
      <c r="BL202" s="13" t="s">
        <v>168</v>
      </c>
      <c r="BM202" s="131" t="s">
        <v>350</v>
      </c>
    </row>
    <row r="203" spans="2:65" s="1" customFormat="1" ht="24.2" customHeight="1" x14ac:dyDescent="0.2">
      <c r="B203" s="119"/>
      <c r="C203" s="120" t="s">
        <v>351</v>
      </c>
      <c r="D203" s="120" t="s">
        <v>141</v>
      </c>
      <c r="E203" s="121" t="s">
        <v>352</v>
      </c>
      <c r="F203" s="122" t="s">
        <v>353</v>
      </c>
      <c r="G203" s="123" t="s">
        <v>144</v>
      </c>
      <c r="H203" s="124">
        <v>17.334</v>
      </c>
      <c r="I203" s="125"/>
      <c r="J203" s="125">
        <f t="shared" si="30"/>
        <v>0</v>
      </c>
      <c r="K203" s="126"/>
      <c r="L203" s="25"/>
      <c r="M203" s="127" t="s">
        <v>1</v>
      </c>
      <c r="N203" s="128" t="s">
        <v>35</v>
      </c>
      <c r="O203" s="129">
        <v>0</v>
      </c>
      <c r="P203" s="129">
        <f t="shared" si="31"/>
        <v>0</v>
      </c>
      <c r="Q203" s="129">
        <v>0</v>
      </c>
      <c r="R203" s="129">
        <f t="shared" si="32"/>
        <v>0</v>
      </c>
      <c r="S203" s="129">
        <v>0</v>
      </c>
      <c r="T203" s="130">
        <f t="shared" si="33"/>
        <v>0</v>
      </c>
      <c r="AR203" s="131" t="s">
        <v>168</v>
      </c>
      <c r="AT203" s="131" t="s">
        <v>141</v>
      </c>
      <c r="AU203" s="131" t="s">
        <v>78</v>
      </c>
      <c r="AY203" s="13" t="s">
        <v>140</v>
      </c>
      <c r="BE203" s="132">
        <f t="shared" si="34"/>
        <v>0</v>
      </c>
      <c r="BF203" s="132">
        <f t="shared" si="35"/>
        <v>0</v>
      </c>
      <c r="BG203" s="132">
        <f t="shared" si="36"/>
        <v>0</v>
      </c>
      <c r="BH203" s="132">
        <f t="shared" si="37"/>
        <v>0</v>
      </c>
      <c r="BI203" s="132">
        <f t="shared" si="38"/>
        <v>0</v>
      </c>
      <c r="BJ203" s="13" t="s">
        <v>78</v>
      </c>
      <c r="BK203" s="132">
        <f t="shared" si="39"/>
        <v>0</v>
      </c>
      <c r="BL203" s="13" t="s">
        <v>168</v>
      </c>
      <c r="BM203" s="131" t="s">
        <v>354</v>
      </c>
    </row>
    <row r="204" spans="2:65" s="1" customFormat="1" ht="16.5" customHeight="1" x14ac:dyDescent="0.2">
      <c r="B204" s="119"/>
      <c r="C204" s="120" t="s">
        <v>266</v>
      </c>
      <c r="D204" s="120" t="s">
        <v>141</v>
      </c>
      <c r="E204" s="121" t="s">
        <v>355</v>
      </c>
      <c r="F204" s="122" t="s">
        <v>356</v>
      </c>
      <c r="G204" s="123" t="s">
        <v>269</v>
      </c>
      <c r="H204" s="124"/>
      <c r="I204" s="125"/>
      <c r="J204" s="125">
        <f t="shared" si="30"/>
        <v>0</v>
      </c>
      <c r="K204" s="126"/>
      <c r="L204" s="25"/>
      <c r="M204" s="127" t="s">
        <v>1</v>
      </c>
      <c r="N204" s="128" t="s">
        <v>35</v>
      </c>
      <c r="O204" s="129">
        <v>0</v>
      </c>
      <c r="P204" s="129">
        <f t="shared" si="31"/>
        <v>0</v>
      </c>
      <c r="Q204" s="129">
        <v>0</v>
      </c>
      <c r="R204" s="129">
        <f t="shared" si="32"/>
        <v>0</v>
      </c>
      <c r="S204" s="129">
        <v>0</v>
      </c>
      <c r="T204" s="130">
        <f t="shared" si="33"/>
        <v>0</v>
      </c>
      <c r="AR204" s="131" t="s">
        <v>168</v>
      </c>
      <c r="AT204" s="131" t="s">
        <v>141</v>
      </c>
      <c r="AU204" s="131" t="s">
        <v>78</v>
      </c>
      <c r="AY204" s="13" t="s">
        <v>140</v>
      </c>
      <c r="BE204" s="132">
        <f t="shared" si="34"/>
        <v>0</v>
      </c>
      <c r="BF204" s="132">
        <f t="shared" si="35"/>
        <v>0</v>
      </c>
      <c r="BG204" s="132">
        <f t="shared" si="36"/>
        <v>0</v>
      </c>
      <c r="BH204" s="132">
        <f t="shared" si="37"/>
        <v>0</v>
      </c>
      <c r="BI204" s="132">
        <f t="shared" si="38"/>
        <v>0</v>
      </c>
      <c r="BJ204" s="13" t="s">
        <v>78</v>
      </c>
      <c r="BK204" s="132">
        <f t="shared" si="39"/>
        <v>0</v>
      </c>
      <c r="BL204" s="13" t="s">
        <v>168</v>
      </c>
      <c r="BM204" s="131" t="s">
        <v>357</v>
      </c>
    </row>
    <row r="205" spans="2:65" s="10" customFormat="1" ht="25.9" customHeight="1" x14ac:dyDescent="0.2">
      <c r="B205" s="110"/>
      <c r="D205" s="111" t="s">
        <v>69</v>
      </c>
      <c r="E205" s="112" t="s">
        <v>358</v>
      </c>
      <c r="F205" s="112" t="s">
        <v>359</v>
      </c>
      <c r="J205" s="113">
        <f>BK205</f>
        <v>0</v>
      </c>
      <c r="L205" s="110"/>
      <c r="M205" s="114"/>
      <c r="P205" s="115">
        <f>SUM(P206:P208)</f>
        <v>0</v>
      </c>
      <c r="R205" s="115">
        <f>SUM(R206:R208)</f>
        <v>0</v>
      </c>
      <c r="T205" s="116">
        <f>SUM(T206:T208)</f>
        <v>0</v>
      </c>
      <c r="AR205" s="111" t="s">
        <v>80</v>
      </c>
      <c r="AT205" s="117" t="s">
        <v>69</v>
      </c>
      <c r="AU205" s="117" t="s">
        <v>70</v>
      </c>
      <c r="AY205" s="111" t="s">
        <v>140</v>
      </c>
      <c r="BK205" s="118">
        <f>SUM(BK206:BK208)</f>
        <v>0</v>
      </c>
    </row>
    <row r="206" spans="2:65" s="1" customFormat="1" ht="21.75" customHeight="1" x14ac:dyDescent="0.2">
      <c r="B206" s="119"/>
      <c r="C206" s="120" t="s">
        <v>360</v>
      </c>
      <c r="D206" s="120" t="s">
        <v>141</v>
      </c>
      <c r="E206" s="121" t="s">
        <v>361</v>
      </c>
      <c r="F206" s="122" t="s">
        <v>362</v>
      </c>
      <c r="G206" s="123" t="s">
        <v>228</v>
      </c>
      <c r="H206" s="124">
        <v>77</v>
      </c>
      <c r="I206" s="125"/>
      <c r="J206" s="125">
        <f>ROUND(I206*H206,2)</f>
        <v>0</v>
      </c>
      <c r="K206" s="126"/>
      <c r="L206" s="25"/>
      <c r="M206" s="127" t="s">
        <v>1</v>
      </c>
      <c r="N206" s="128" t="s">
        <v>35</v>
      </c>
      <c r="O206" s="129">
        <v>0</v>
      </c>
      <c r="P206" s="129">
        <f>O206*H206</f>
        <v>0</v>
      </c>
      <c r="Q206" s="129">
        <v>0</v>
      </c>
      <c r="R206" s="129">
        <f>Q206*H206</f>
        <v>0</v>
      </c>
      <c r="S206" s="129">
        <v>0</v>
      </c>
      <c r="T206" s="130">
        <f>S206*H206</f>
        <v>0</v>
      </c>
      <c r="AR206" s="131" t="s">
        <v>168</v>
      </c>
      <c r="AT206" s="131" t="s">
        <v>141</v>
      </c>
      <c r="AU206" s="131" t="s">
        <v>78</v>
      </c>
      <c r="AY206" s="13" t="s">
        <v>140</v>
      </c>
      <c r="BE206" s="132">
        <f>IF(N206="základní",J206,0)</f>
        <v>0</v>
      </c>
      <c r="BF206" s="132">
        <f>IF(N206="snížená",J206,0)</f>
        <v>0</v>
      </c>
      <c r="BG206" s="132">
        <f>IF(N206="zákl. přenesená",J206,0)</f>
        <v>0</v>
      </c>
      <c r="BH206" s="132">
        <f>IF(N206="sníž. přenesená",J206,0)</f>
        <v>0</v>
      </c>
      <c r="BI206" s="132">
        <f>IF(N206="nulová",J206,0)</f>
        <v>0</v>
      </c>
      <c r="BJ206" s="13" t="s">
        <v>78</v>
      </c>
      <c r="BK206" s="132">
        <f>ROUND(I206*H206,2)</f>
        <v>0</v>
      </c>
      <c r="BL206" s="13" t="s">
        <v>168</v>
      </c>
      <c r="BM206" s="131" t="s">
        <v>363</v>
      </c>
    </row>
    <row r="207" spans="2:65" s="1" customFormat="1" ht="24.2" customHeight="1" x14ac:dyDescent="0.2">
      <c r="B207" s="119"/>
      <c r="C207" s="120" t="s">
        <v>270</v>
      </c>
      <c r="D207" s="120" t="s">
        <v>141</v>
      </c>
      <c r="E207" s="121" t="s">
        <v>364</v>
      </c>
      <c r="F207" s="122" t="s">
        <v>365</v>
      </c>
      <c r="G207" s="123" t="s">
        <v>228</v>
      </c>
      <c r="H207" s="124">
        <v>32.555</v>
      </c>
      <c r="I207" s="125"/>
      <c r="J207" s="125">
        <f>ROUND(I207*H207,2)</f>
        <v>0</v>
      </c>
      <c r="K207" s="126"/>
      <c r="L207" s="25"/>
      <c r="M207" s="127" t="s">
        <v>1</v>
      </c>
      <c r="N207" s="128" t="s">
        <v>35</v>
      </c>
      <c r="O207" s="129">
        <v>0</v>
      </c>
      <c r="P207" s="129">
        <f>O207*H207</f>
        <v>0</v>
      </c>
      <c r="Q207" s="129">
        <v>0</v>
      </c>
      <c r="R207" s="129">
        <f>Q207*H207</f>
        <v>0</v>
      </c>
      <c r="S207" s="129">
        <v>0</v>
      </c>
      <c r="T207" s="130">
        <f>S207*H207</f>
        <v>0</v>
      </c>
      <c r="AR207" s="131" t="s">
        <v>168</v>
      </c>
      <c r="AT207" s="131" t="s">
        <v>141</v>
      </c>
      <c r="AU207" s="131" t="s">
        <v>78</v>
      </c>
      <c r="AY207" s="13" t="s">
        <v>140</v>
      </c>
      <c r="BE207" s="132">
        <f>IF(N207="základní",J207,0)</f>
        <v>0</v>
      </c>
      <c r="BF207" s="132">
        <f>IF(N207="snížená",J207,0)</f>
        <v>0</v>
      </c>
      <c r="BG207" s="132">
        <f>IF(N207="zákl. přenesená",J207,0)</f>
        <v>0</v>
      </c>
      <c r="BH207" s="132">
        <f>IF(N207="sníž. přenesená",J207,0)</f>
        <v>0</v>
      </c>
      <c r="BI207" s="132">
        <f>IF(N207="nulová",J207,0)</f>
        <v>0</v>
      </c>
      <c r="BJ207" s="13" t="s">
        <v>78</v>
      </c>
      <c r="BK207" s="132">
        <f>ROUND(I207*H207,2)</f>
        <v>0</v>
      </c>
      <c r="BL207" s="13" t="s">
        <v>168</v>
      </c>
      <c r="BM207" s="131" t="s">
        <v>366</v>
      </c>
    </row>
    <row r="208" spans="2:65" s="1" customFormat="1" ht="21.75" customHeight="1" x14ac:dyDescent="0.2">
      <c r="B208" s="119"/>
      <c r="C208" s="120" t="s">
        <v>367</v>
      </c>
      <c r="D208" s="120" t="s">
        <v>141</v>
      </c>
      <c r="E208" s="121" t="s">
        <v>368</v>
      </c>
      <c r="F208" s="122" t="s">
        <v>369</v>
      </c>
      <c r="G208" s="123" t="s">
        <v>269</v>
      </c>
      <c r="H208" s="124"/>
      <c r="I208" s="125"/>
      <c r="J208" s="125">
        <f>ROUND(I208*H208,2)</f>
        <v>0</v>
      </c>
      <c r="K208" s="126"/>
      <c r="L208" s="25"/>
      <c r="M208" s="127" t="s">
        <v>1</v>
      </c>
      <c r="N208" s="128" t="s">
        <v>35</v>
      </c>
      <c r="O208" s="129">
        <v>0</v>
      </c>
      <c r="P208" s="129">
        <f>O208*H208</f>
        <v>0</v>
      </c>
      <c r="Q208" s="129">
        <v>0</v>
      </c>
      <c r="R208" s="129">
        <f>Q208*H208</f>
        <v>0</v>
      </c>
      <c r="S208" s="129">
        <v>0</v>
      </c>
      <c r="T208" s="130">
        <f>S208*H208</f>
        <v>0</v>
      </c>
      <c r="AR208" s="131" t="s">
        <v>168</v>
      </c>
      <c r="AT208" s="131" t="s">
        <v>141</v>
      </c>
      <c r="AU208" s="131" t="s">
        <v>78</v>
      </c>
      <c r="AY208" s="13" t="s">
        <v>140</v>
      </c>
      <c r="BE208" s="132">
        <f>IF(N208="základní",J208,0)</f>
        <v>0</v>
      </c>
      <c r="BF208" s="132">
        <f>IF(N208="snížená",J208,0)</f>
        <v>0</v>
      </c>
      <c r="BG208" s="132">
        <f>IF(N208="zákl. přenesená",J208,0)</f>
        <v>0</v>
      </c>
      <c r="BH208" s="132">
        <f>IF(N208="sníž. přenesená",J208,0)</f>
        <v>0</v>
      </c>
      <c r="BI208" s="132">
        <f>IF(N208="nulová",J208,0)</f>
        <v>0</v>
      </c>
      <c r="BJ208" s="13" t="s">
        <v>78</v>
      </c>
      <c r="BK208" s="132">
        <f>ROUND(I208*H208,2)</f>
        <v>0</v>
      </c>
      <c r="BL208" s="13" t="s">
        <v>168</v>
      </c>
      <c r="BM208" s="131" t="s">
        <v>370</v>
      </c>
    </row>
    <row r="209" spans="2:65" s="10" customFormat="1" ht="25.9" customHeight="1" x14ac:dyDescent="0.2">
      <c r="B209" s="110"/>
      <c r="D209" s="111" t="s">
        <v>69</v>
      </c>
      <c r="E209" s="112" t="s">
        <v>371</v>
      </c>
      <c r="F209" s="112" t="s">
        <v>372</v>
      </c>
      <c r="J209" s="113">
        <f>BK209</f>
        <v>0</v>
      </c>
      <c r="L209" s="110"/>
      <c r="M209" s="114"/>
      <c r="P209" s="115">
        <f>SUM(P210:P238)</f>
        <v>118.92403000000002</v>
      </c>
      <c r="R209" s="115">
        <f>SUM(R210:R238)</f>
        <v>2.6816756800000006</v>
      </c>
      <c r="T209" s="116">
        <f>SUM(T210:T238)</f>
        <v>0</v>
      </c>
      <c r="AR209" s="111" t="s">
        <v>80</v>
      </c>
      <c r="AT209" s="117" t="s">
        <v>69</v>
      </c>
      <c r="AU209" s="117" t="s">
        <v>70</v>
      </c>
      <c r="AY209" s="111" t="s">
        <v>140</v>
      </c>
      <c r="BK209" s="118">
        <f>SUM(BK210:BK238)</f>
        <v>0</v>
      </c>
    </row>
    <row r="210" spans="2:65" s="1" customFormat="1" ht="33" customHeight="1" x14ac:dyDescent="0.2">
      <c r="B210" s="119"/>
      <c r="C210" s="120" t="s">
        <v>276</v>
      </c>
      <c r="D210" s="120" t="s">
        <v>141</v>
      </c>
      <c r="E210" s="121" t="s">
        <v>373</v>
      </c>
      <c r="F210" s="122" t="s">
        <v>374</v>
      </c>
      <c r="G210" s="123" t="s">
        <v>228</v>
      </c>
      <c r="H210" s="124">
        <v>133.5</v>
      </c>
      <c r="I210" s="125"/>
      <c r="J210" s="125">
        <f t="shared" ref="J210:J216" si="40">ROUND(I210*H210,2)</f>
        <v>0</v>
      </c>
      <c r="K210" s="126"/>
      <c r="L210" s="25"/>
      <c r="M210" s="127" t="s">
        <v>1</v>
      </c>
      <c r="N210" s="128" t="s">
        <v>35</v>
      </c>
      <c r="O210" s="129">
        <v>0</v>
      </c>
      <c r="P210" s="129">
        <f t="shared" ref="P210:P216" si="41">O210*H210</f>
        <v>0</v>
      </c>
      <c r="Q210" s="129">
        <v>0</v>
      </c>
      <c r="R210" s="129">
        <f t="shared" ref="R210:R216" si="42">Q210*H210</f>
        <v>0</v>
      </c>
      <c r="S210" s="129">
        <v>0</v>
      </c>
      <c r="T210" s="130">
        <f t="shared" ref="T210:T216" si="43">S210*H210</f>
        <v>0</v>
      </c>
      <c r="AR210" s="131" t="s">
        <v>168</v>
      </c>
      <c r="AT210" s="131" t="s">
        <v>141</v>
      </c>
      <c r="AU210" s="131" t="s">
        <v>78</v>
      </c>
      <c r="AY210" s="13" t="s">
        <v>140</v>
      </c>
      <c r="BE210" s="132">
        <f t="shared" ref="BE210:BE216" si="44">IF(N210="základní",J210,0)</f>
        <v>0</v>
      </c>
      <c r="BF210" s="132">
        <f t="shared" ref="BF210:BF216" si="45">IF(N210="snížená",J210,0)</f>
        <v>0</v>
      </c>
      <c r="BG210" s="132">
        <f t="shared" ref="BG210:BG216" si="46">IF(N210="zákl. přenesená",J210,0)</f>
        <v>0</v>
      </c>
      <c r="BH210" s="132">
        <f t="shared" ref="BH210:BH216" si="47">IF(N210="sníž. přenesená",J210,0)</f>
        <v>0</v>
      </c>
      <c r="BI210" s="132">
        <f t="shared" ref="BI210:BI216" si="48">IF(N210="nulová",J210,0)</f>
        <v>0</v>
      </c>
      <c r="BJ210" s="13" t="s">
        <v>78</v>
      </c>
      <c r="BK210" s="132">
        <f t="shared" ref="BK210:BK216" si="49">ROUND(I210*H210,2)</f>
        <v>0</v>
      </c>
      <c r="BL210" s="13" t="s">
        <v>168</v>
      </c>
      <c r="BM210" s="131" t="s">
        <v>375</v>
      </c>
    </row>
    <row r="211" spans="2:65" s="1" customFormat="1" ht="33" customHeight="1" x14ac:dyDescent="0.2">
      <c r="B211" s="119"/>
      <c r="C211" s="120" t="s">
        <v>376</v>
      </c>
      <c r="D211" s="120" t="s">
        <v>141</v>
      </c>
      <c r="E211" s="121" t="s">
        <v>377</v>
      </c>
      <c r="F211" s="122" t="s">
        <v>378</v>
      </c>
      <c r="G211" s="123" t="s">
        <v>185</v>
      </c>
      <c r="H211" s="124">
        <v>50.97</v>
      </c>
      <c r="I211" s="125"/>
      <c r="J211" s="125">
        <f t="shared" si="40"/>
        <v>0</v>
      </c>
      <c r="K211" s="126"/>
      <c r="L211" s="25"/>
      <c r="M211" s="127" t="s">
        <v>1</v>
      </c>
      <c r="N211" s="128" t="s">
        <v>35</v>
      </c>
      <c r="O211" s="129">
        <v>1.4990000000000001</v>
      </c>
      <c r="P211" s="129">
        <f t="shared" si="41"/>
        <v>76.404030000000006</v>
      </c>
      <c r="Q211" s="129">
        <v>2.1000000000000001E-4</v>
      </c>
      <c r="R211" s="129">
        <f t="shared" si="42"/>
        <v>1.07037E-2</v>
      </c>
      <c r="S211" s="129">
        <v>0</v>
      </c>
      <c r="T211" s="130">
        <f t="shared" si="43"/>
        <v>0</v>
      </c>
      <c r="AR211" s="131" t="s">
        <v>168</v>
      </c>
      <c r="AT211" s="131" t="s">
        <v>141</v>
      </c>
      <c r="AU211" s="131" t="s">
        <v>78</v>
      </c>
      <c r="AY211" s="13" t="s">
        <v>140</v>
      </c>
      <c r="BE211" s="132">
        <f t="shared" si="44"/>
        <v>0</v>
      </c>
      <c r="BF211" s="132">
        <f t="shared" si="45"/>
        <v>0</v>
      </c>
      <c r="BG211" s="132">
        <f t="shared" si="46"/>
        <v>0</v>
      </c>
      <c r="BH211" s="132">
        <f t="shared" si="47"/>
        <v>0</v>
      </c>
      <c r="BI211" s="132">
        <f t="shared" si="48"/>
        <v>0</v>
      </c>
      <c r="BJ211" s="13" t="s">
        <v>78</v>
      </c>
      <c r="BK211" s="132">
        <f t="shared" si="49"/>
        <v>0</v>
      </c>
      <c r="BL211" s="13" t="s">
        <v>168</v>
      </c>
      <c r="BM211" s="131" t="s">
        <v>379</v>
      </c>
    </row>
    <row r="212" spans="2:65" s="1" customFormat="1" ht="24.2" customHeight="1" x14ac:dyDescent="0.2">
      <c r="B212" s="119"/>
      <c r="C212" s="133" t="s">
        <v>279</v>
      </c>
      <c r="D212" s="133" t="s">
        <v>248</v>
      </c>
      <c r="E212" s="134" t="s">
        <v>380</v>
      </c>
      <c r="F212" s="135" t="s">
        <v>381</v>
      </c>
      <c r="G212" s="136" t="s">
        <v>185</v>
      </c>
      <c r="H212" s="137">
        <v>50.97</v>
      </c>
      <c r="I212" s="138"/>
      <c r="J212" s="138">
        <f t="shared" si="40"/>
        <v>0</v>
      </c>
      <c r="K212" s="139"/>
      <c r="L212" s="140"/>
      <c r="M212" s="141" t="s">
        <v>1</v>
      </c>
      <c r="N212" s="142" t="s">
        <v>35</v>
      </c>
      <c r="O212" s="129">
        <v>0</v>
      </c>
      <c r="P212" s="129">
        <f t="shared" si="41"/>
        <v>0</v>
      </c>
      <c r="Q212" s="129">
        <v>3.9579999999999997E-2</v>
      </c>
      <c r="R212" s="129">
        <f t="shared" si="42"/>
        <v>2.0173926</v>
      </c>
      <c r="S212" s="129">
        <v>0</v>
      </c>
      <c r="T212" s="130">
        <f t="shared" si="43"/>
        <v>0</v>
      </c>
      <c r="AR212" s="131" t="s">
        <v>200</v>
      </c>
      <c r="AT212" s="131" t="s">
        <v>248</v>
      </c>
      <c r="AU212" s="131" t="s">
        <v>78</v>
      </c>
      <c r="AY212" s="13" t="s">
        <v>140</v>
      </c>
      <c r="BE212" s="132">
        <f t="shared" si="44"/>
        <v>0</v>
      </c>
      <c r="BF212" s="132">
        <f t="shared" si="45"/>
        <v>0</v>
      </c>
      <c r="BG212" s="132">
        <f t="shared" si="46"/>
        <v>0</v>
      </c>
      <c r="BH212" s="132">
        <f t="shared" si="47"/>
        <v>0</v>
      </c>
      <c r="BI212" s="132">
        <f t="shared" si="48"/>
        <v>0</v>
      </c>
      <c r="BJ212" s="13" t="s">
        <v>78</v>
      </c>
      <c r="BK212" s="132">
        <f t="shared" si="49"/>
        <v>0</v>
      </c>
      <c r="BL212" s="13" t="s">
        <v>168</v>
      </c>
      <c r="BM212" s="131" t="s">
        <v>382</v>
      </c>
    </row>
    <row r="213" spans="2:65" s="1" customFormat="1" ht="33" customHeight="1" x14ac:dyDescent="0.2">
      <c r="B213" s="119"/>
      <c r="C213" s="120" t="s">
        <v>217</v>
      </c>
      <c r="D213" s="120" t="s">
        <v>141</v>
      </c>
      <c r="E213" s="121" t="s">
        <v>383</v>
      </c>
      <c r="F213" s="122" t="s">
        <v>384</v>
      </c>
      <c r="G213" s="123" t="s">
        <v>185</v>
      </c>
      <c r="H213" s="124">
        <v>2</v>
      </c>
      <c r="I213" s="125"/>
      <c r="J213" s="125">
        <f t="shared" si="40"/>
        <v>0</v>
      </c>
      <c r="K213" s="126"/>
      <c r="L213" s="25"/>
      <c r="M213" s="127" t="s">
        <v>1</v>
      </c>
      <c r="N213" s="128" t="s">
        <v>35</v>
      </c>
      <c r="O213" s="129">
        <v>1.319</v>
      </c>
      <c r="P213" s="129">
        <f t="shared" si="41"/>
        <v>2.6379999999999999</v>
      </c>
      <c r="Q213" s="129">
        <v>2.5000000000000001E-4</v>
      </c>
      <c r="R213" s="129">
        <f t="shared" si="42"/>
        <v>5.0000000000000001E-4</v>
      </c>
      <c r="S213" s="129">
        <v>0</v>
      </c>
      <c r="T213" s="130">
        <f t="shared" si="43"/>
        <v>0</v>
      </c>
      <c r="AR213" s="131" t="s">
        <v>168</v>
      </c>
      <c r="AT213" s="131" t="s">
        <v>141</v>
      </c>
      <c r="AU213" s="131" t="s">
        <v>78</v>
      </c>
      <c r="AY213" s="13" t="s">
        <v>140</v>
      </c>
      <c r="BE213" s="132">
        <f t="shared" si="44"/>
        <v>0</v>
      </c>
      <c r="BF213" s="132">
        <f t="shared" si="45"/>
        <v>0</v>
      </c>
      <c r="BG213" s="132">
        <f t="shared" si="46"/>
        <v>0</v>
      </c>
      <c r="BH213" s="132">
        <f t="shared" si="47"/>
        <v>0</v>
      </c>
      <c r="BI213" s="132">
        <f t="shared" si="48"/>
        <v>0</v>
      </c>
      <c r="BJ213" s="13" t="s">
        <v>78</v>
      </c>
      <c r="BK213" s="132">
        <f t="shared" si="49"/>
        <v>0</v>
      </c>
      <c r="BL213" s="13" t="s">
        <v>168</v>
      </c>
      <c r="BM213" s="131" t="s">
        <v>385</v>
      </c>
    </row>
    <row r="214" spans="2:65" s="1" customFormat="1" ht="24.2" customHeight="1" x14ac:dyDescent="0.2">
      <c r="B214" s="119"/>
      <c r="C214" s="133" t="s">
        <v>283</v>
      </c>
      <c r="D214" s="133" t="s">
        <v>248</v>
      </c>
      <c r="E214" s="134" t="s">
        <v>386</v>
      </c>
      <c r="F214" s="135" t="s">
        <v>387</v>
      </c>
      <c r="G214" s="136" t="s">
        <v>185</v>
      </c>
      <c r="H214" s="137">
        <v>2</v>
      </c>
      <c r="I214" s="138"/>
      <c r="J214" s="138">
        <f t="shared" si="40"/>
        <v>0</v>
      </c>
      <c r="K214" s="139"/>
      <c r="L214" s="140"/>
      <c r="M214" s="141" t="s">
        <v>1</v>
      </c>
      <c r="N214" s="142" t="s">
        <v>35</v>
      </c>
      <c r="O214" s="129">
        <v>0</v>
      </c>
      <c r="P214" s="129">
        <f t="shared" si="41"/>
        <v>0</v>
      </c>
      <c r="Q214" s="129">
        <v>2.639E-2</v>
      </c>
      <c r="R214" s="129">
        <f t="shared" si="42"/>
        <v>5.2780000000000001E-2</v>
      </c>
      <c r="S214" s="129">
        <v>0</v>
      </c>
      <c r="T214" s="130">
        <f t="shared" si="43"/>
        <v>0</v>
      </c>
      <c r="AR214" s="131" t="s">
        <v>200</v>
      </c>
      <c r="AT214" s="131" t="s">
        <v>248</v>
      </c>
      <c r="AU214" s="131" t="s">
        <v>78</v>
      </c>
      <c r="AY214" s="13" t="s">
        <v>140</v>
      </c>
      <c r="BE214" s="132">
        <f t="shared" si="44"/>
        <v>0</v>
      </c>
      <c r="BF214" s="132">
        <f t="shared" si="45"/>
        <v>0</v>
      </c>
      <c r="BG214" s="132">
        <f t="shared" si="46"/>
        <v>0</v>
      </c>
      <c r="BH214" s="132">
        <f t="shared" si="47"/>
        <v>0</v>
      </c>
      <c r="BI214" s="132">
        <f t="shared" si="48"/>
        <v>0</v>
      </c>
      <c r="BJ214" s="13" t="s">
        <v>78</v>
      </c>
      <c r="BK214" s="132">
        <f t="shared" si="49"/>
        <v>0</v>
      </c>
      <c r="BL214" s="13" t="s">
        <v>168</v>
      </c>
      <c r="BM214" s="131" t="s">
        <v>388</v>
      </c>
    </row>
    <row r="215" spans="2:65" s="1" customFormat="1" ht="33" customHeight="1" x14ac:dyDescent="0.2">
      <c r="B215" s="119"/>
      <c r="C215" s="120" t="s">
        <v>389</v>
      </c>
      <c r="D215" s="120" t="s">
        <v>141</v>
      </c>
      <c r="E215" s="121" t="s">
        <v>390</v>
      </c>
      <c r="F215" s="122" t="s">
        <v>391</v>
      </c>
      <c r="G215" s="123" t="s">
        <v>180</v>
      </c>
      <c r="H215" s="124">
        <v>2</v>
      </c>
      <c r="I215" s="125"/>
      <c r="J215" s="125">
        <f t="shared" si="40"/>
        <v>0</v>
      </c>
      <c r="K215" s="126"/>
      <c r="L215" s="25"/>
      <c r="M215" s="127" t="s">
        <v>1</v>
      </c>
      <c r="N215" s="128" t="s">
        <v>35</v>
      </c>
      <c r="O215" s="129">
        <v>7.1150000000000002</v>
      </c>
      <c r="P215" s="129">
        <f t="shared" si="41"/>
        <v>14.23</v>
      </c>
      <c r="Q215" s="129">
        <v>8.5999999999999998E-4</v>
      </c>
      <c r="R215" s="129">
        <f t="shared" si="42"/>
        <v>1.72E-3</v>
      </c>
      <c r="S215" s="129">
        <v>0</v>
      </c>
      <c r="T215" s="130">
        <f t="shared" si="43"/>
        <v>0</v>
      </c>
      <c r="AR215" s="131" t="s">
        <v>168</v>
      </c>
      <c r="AT215" s="131" t="s">
        <v>141</v>
      </c>
      <c r="AU215" s="131" t="s">
        <v>78</v>
      </c>
      <c r="AY215" s="13" t="s">
        <v>140</v>
      </c>
      <c r="BE215" s="132">
        <f t="shared" si="44"/>
        <v>0</v>
      </c>
      <c r="BF215" s="132">
        <f t="shared" si="45"/>
        <v>0</v>
      </c>
      <c r="BG215" s="132">
        <f t="shared" si="46"/>
        <v>0</v>
      </c>
      <c r="BH215" s="132">
        <f t="shared" si="47"/>
        <v>0</v>
      </c>
      <c r="BI215" s="132">
        <f t="shared" si="48"/>
        <v>0</v>
      </c>
      <c r="BJ215" s="13" t="s">
        <v>78</v>
      </c>
      <c r="BK215" s="132">
        <f t="shared" si="49"/>
        <v>0</v>
      </c>
      <c r="BL215" s="13" t="s">
        <v>168</v>
      </c>
      <c r="BM215" s="131" t="s">
        <v>392</v>
      </c>
    </row>
    <row r="216" spans="2:65" s="1" customFormat="1" ht="16.5" customHeight="1" x14ac:dyDescent="0.2">
      <c r="B216" s="119"/>
      <c r="C216" s="133" t="s">
        <v>284</v>
      </c>
      <c r="D216" s="133" t="s">
        <v>248</v>
      </c>
      <c r="E216" s="134" t="s">
        <v>393</v>
      </c>
      <c r="F216" s="135" t="s">
        <v>394</v>
      </c>
      <c r="G216" s="136" t="s">
        <v>185</v>
      </c>
      <c r="H216" s="137">
        <v>6.9660000000000002</v>
      </c>
      <c r="I216" s="138"/>
      <c r="J216" s="138">
        <f t="shared" si="40"/>
        <v>0</v>
      </c>
      <c r="K216" s="139"/>
      <c r="L216" s="140"/>
      <c r="M216" s="141" t="s">
        <v>1</v>
      </c>
      <c r="N216" s="142" t="s">
        <v>35</v>
      </c>
      <c r="O216" s="129">
        <v>0</v>
      </c>
      <c r="P216" s="129">
        <f t="shared" si="41"/>
        <v>0</v>
      </c>
      <c r="Q216" s="129">
        <v>3.8289999999999998E-2</v>
      </c>
      <c r="R216" s="129">
        <f t="shared" si="42"/>
        <v>0.26672814</v>
      </c>
      <c r="S216" s="129">
        <v>0</v>
      </c>
      <c r="T216" s="130">
        <f t="shared" si="43"/>
        <v>0</v>
      </c>
      <c r="AR216" s="131" t="s">
        <v>200</v>
      </c>
      <c r="AT216" s="131" t="s">
        <v>248</v>
      </c>
      <c r="AU216" s="131" t="s">
        <v>78</v>
      </c>
      <c r="AY216" s="13" t="s">
        <v>140</v>
      </c>
      <c r="BE216" s="132">
        <f t="shared" si="44"/>
        <v>0</v>
      </c>
      <c r="BF216" s="132">
        <f t="shared" si="45"/>
        <v>0</v>
      </c>
      <c r="BG216" s="132">
        <f t="shared" si="46"/>
        <v>0</v>
      </c>
      <c r="BH216" s="132">
        <f t="shared" si="47"/>
        <v>0</v>
      </c>
      <c r="BI216" s="132">
        <f t="shared" si="48"/>
        <v>0</v>
      </c>
      <c r="BJ216" s="13" t="s">
        <v>78</v>
      </c>
      <c r="BK216" s="132">
        <f t="shared" si="49"/>
        <v>0</v>
      </c>
      <c r="BL216" s="13" t="s">
        <v>168</v>
      </c>
      <c r="BM216" s="131" t="s">
        <v>395</v>
      </c>
    </row>
    <row r="217" spans="2:65" s="1" customFormat="1" ht="19.5" x14ac:dyDescent="0.2">
      <c r="B217" s="25"/>
      <c r="D217" s="143" t="s">
        <v>396</v>
      </c>
      <c r="F217" s="144" t="s">
        <v>397</v>
      </c>
      <c r="L217" s="25"/>
      <c r="M217" s="145"/>
      <c r="T217" s="49"/>
      <c r="AT217" s="13" t="s">
        <v>396</v>
      </c>
      <c r="AU217" s="13" t="s">
        <v>78</v>
      </c>
    </row>
    <row r="218" spans="2:65" s="1" customFormat="1" ht="33" customHeight="1" x14ac:dyDescent="0.2">
      <c r="B218" s="119"/>
      <c r="C218" s="120" t="s">
        <v>398</v>
      </c>
      <c r="D218" s="120" t="s">
        <v>141</v>
      </c>
      <c r="E218" s="121" t="s">
        <v>399</v>
      </c>
      <c r="F218" s="122" t="s">
        <v>400</v>
      </c>
      <c r="G218" s="123" t="s">
        <v>180</v>
      </c>
      <c r="H218" s="124">
        <v>1</v>
      </c>
      <c r="I218" s="125"/>
      <c r="J218" s="125">
        <f>ROUND(I218*H218,2)</f>
        <v>0</v>
      </c>
      <c r="K218" s="126"/>
      <c r="L218" s="25"/>
      <c r="M218" s="127" t="s">
        <v>1</v>
      </c>
      <c r="N218" s="128" t="s">
        <v>35</v>
      </c>
      <c r="O218" s="129">
        <v>9.9529999999999994</v>
      </c>
      <c r="P218" s="129">
        <f>O218*H218</f>
        <v>9.9529999999999994</v>
      </c>
      <c r="Q218" s="129">
        <v>8.5999999999999998E-4</v>
      </c>
      <c r="R218" s="129">
        <f>Q218*H218</f>
        <v>8.5999999999999998E-4</v>
      </c>
      <c r="S218" s="129">
        <v>0</v>
      </c>
      <c r="T218" s="130">
        <f>S218*H218</f>
        <v>0</v>
      </c>
      <c r="AR218" s="131" t="s">
        <v>168</v>
      </c>
      <c r="AT218" s="131" t="s">
        <v>141</v>
      </c>
      <c r="AU218" s="131" t="s">
        <v>78</v>
      </c>
      <c r="AY218" s="13" t="s">
        <v>140</v>
      </c>
      <c r="BE218" s="132">
        <f>IF(N218="základní",J218,0)</f>
        <v>0</v>
      </c>
      <c r="BF218" s="132">
        <f>IF(N218="snížená",J218,0)</f>
        <v>0</v>
      </c>
      <c r="BG218" s="132">
        <f>IF(N218="zákl. přenesená",J218,0)</f>
        <v>0</v>
      </c>
      <c r="BH218" s="132">
        <f>IF(N218="sníž. přenesená",J218,0)</f>
        <v>0</v>
      </c>
      <c r="BI218" s="132">
        <f>IF(N218="nulová",J218,0)</f>
        <v>0</v>
      </c>
      <c r="BJ218" s="13" t="s">
        <v>78</v>
      </c>
      <c r="BK218" s="132">
        <f>ROUND(I218*H218,2)</f>
        <v>0</v>
      </c>
      <c r="BL218" s="13" t="s">
        <v>168</v>
      </c>
      <c r="BM218" s="131" t="s">
        <v>401</v>
      </c>
    </row>
    <row r="219" spans="2:65" s="1" customFormat="1" ht="16.5" customHeight="1" x14ac:dyDescent="0.2">
      <c r="B219" s="119"/>
      <c r="C219" s="133" t="s">
        <v>288</v>
      </c>
      <c r="D219" s="133" t="s">
        <v>248</v>
      </c>
      <c r="E219" s="134" t="s">
        <v>402</v>
      </c>
      <c r="F219" s="135" t="s">
        <v>403</v>
      </c>
      <c r="G219" s="136" t="s">
        <v>185</v>
      </c>
      <c r="H219" s="137">
        <v>13.388</v>
      </c>
      <c r="I219" s="138"/>
      <c r="J219" s="138">
        <f>ROUND(I219*H219,2)</f>
        <v>0</v>
      </c>
      <c r="K219" s="139"/>
      <c r="L219" s="140"/>
      <c r="M219" s="141" t="s">
        <v>1</v>
      </c>
      <c r="N219" s="142" t="s">
        <v>35</v>
      </c>
      <c r="O219" s="129">
        <v>0</v>
      </c>
      <c r="P219" s="129">
        <f>O219*H219</f>
        <v>0</v>
      </c>
      <c r="Q219" s="129">
        <v>2.4230000000000002E-2</v>
      </c>
      <c r="R219" s="129">
        <f>Q219*H219</f>
        <v>0.32439124000000003</v>
      </c>
      <c r="S219" s="129">
        <v>0</v>
      </c>
      <c r="T219" s="130">
        <f>S219*H219</f>
        <v>0</v>
      </c>
      <c r="AR219" s="131" t="s">
        <v>200</v>
      </c>
      <c r="AT219" s="131" t="s">
        <v>248</v>
      </c>
      <c r="AU219" s="131" t="s">
        <v>78</v>
      </c>
      <c r="AY219" s="13" t="s">
        <v>140</v>
      </c>
      <c r="BE219" s="132">
        <f>IF(N219="základní",J219,0)</f>
        <v>0</v>
      </c>
      <c r="BF219" s="132">
        <f>IF(N219="snížená",J219,0)</f>
        <v>0</v>
      </c>
      <c r="BG219" s="132">
        <f>IF(N219="zákl. přenesená",J219,0)</f>
        <v>0</v>
      </c>
      <c r="BH219" s="132">
        <f>IF(N219="sníž. přenesená",J219,0)</f>
        <v>0</v>
      </c>
      <c r="BI219" s="132">
        <f>IF(N219="nulová",J219,0)</f>
        <v>0</v>
      </c>
      <c r="BJ219" s="13" t="s">
        <v>78</v>
      </c>
      <c r="BK219" s="132">
        <f>ROUND(I219*H219,2)</f>
        <v>0</v>
      </c>
      <c r="BL219" s="13" t="s">
        <v>168</v>
      </c>
      <c r="BM219" s="131" t="s">
        <v>404</v>
      </c>
    </row>
    <row r="220" spans="2:65" s="1" customFormat="1" ht="19.5" x14ac:dyDescent="0.2">
      <c r="B220" s="25"/>
      <c r="D220" s="143" t="s">
        <v>396</v>
      </c>
      <c r="F220" s="144" t="s">
        <v>397</v>
      </c>
      <c r="L220" s="25"/>
      <c r="M220" s="145"/>
      <c r="T220" s="49"/>
      <c r="AT220" s="13" t="s">
        <v>396</v>
      </c>
      <c r="AU220" s="13" t="s">
        <v>78</v>
      </c>
    </row>
    <row r="221" spans="2:65" s="1" customFormat="1" ht="21.75" customHeight="1" x14ac:dyDescent="0.2">
      <c r="B221" s="119"/>
      <c r="C221" s="120" t="s">
        <v>405</v>
      </c>
      <c r="D221" s="120" t="s">
        <v>141</v>
      </c>
      <c r="E221" s="121" t="s">
        <v>406</v>
      </c>
      <c r="F221" s="122" t="s">
        <v>407</v>
      </c>
      <c r="G221" s="123" t="s">
        <v>180</v>
      </c>
      <c r="H221" s="124">
        <v>3</v>
      </c>
      <c r="I221" s="125"/>
      <c r="J221" s="125">
        <f t="shared" ref="J221:J238" si="50">ROUND(I221*H221,2)</f>
        <v>0</v>
      </c>
      <c r="K221" s="126"/>
      <c r="L221" s="25"/>
      <c r="M221" s="127" t="s">
        <v>1</v>
      </c>
      <c r="N221" s="128" t="s">
        <v>35</v>
      </c>
      <c r="O221" s="129">
        <v>4.1849999999999996</v>
      </c>
      <c r="P221" s="129">
        <f t="shared" ref="P221:P238" si="51">O221*H221</f>
        <v>12.555</v>
      </c>
      <c r="Q221" s="129">
        <v>0</v>
      </c>
      <c r="R221" s="129">
        <f t="shared" ref="R221:R238" si="52">Q221*H221</f>
        <v>0</v>
      </c>
      <c r="S221" s="129">
        <v>0</v>
      </c>
      <c r="T221" s="130">
        <f t="shared" ref="T221:T238" si="53">S221*H221</f>
        <v>0</v>
      </c>
      <c r="AR221" s="131" t="s">
        <v>168</v>
      </c>
      <c r="AT221" s="131" t="s">
        <v>141</v>
      </c>
      <c r="AU221" s="131" t="s">
        <v>78</v>
      </c>
      <c r="AY221" s="13" t="s">
        <v>140</v>
      </c>
      <c r="BE221" s="132">
        <f t="shared" ref="BE221:BE238" si="54">IF(N221="základní",J221,0)</f>
        <v>0</v>
      </c>
      <c r="BF221" s="132">
        <f t="shared" ref="BF221:BF238" si="55">IF(N221="snížená",J221,0)</f>
        <v>0</v>
      </c>
      <c r="BG221" s="132">
        <f t="shared" ref="BG221:BG238" si="56">IF(N221="zákl. přenesená",J221,0)</f>
        <v>0</v>
      </c>
      <c r="BH221" s="132">
        <f t="shared" ref="BH221:BH238" si="57">IF(N221="sníž. přenesená",J221,0)</f>
        <v>0</v>
      </c>
      <c r="BI221" s="132">
        <f t="shared" ref="BI221:BI238" si="58">IF(N221="nulová",J221,0)</f>
        <v>0</v>
      </c>
      <c r="BJ221" s="13" t="s">
        <v>78</v>
      </c>
      <c r="BK221" s="132">
        <f t="shared" ref="BK221:BK238" si="59">ROUND(I221*H221,2)</f>
        <v>0</v>
      </c>
      <c r="BL221" s="13" t="s">
        <v>168</v>
      </c>
      <c r="BM221" s="131" t="s">
        <v>408</v>
      </c>
    </row>
    <row r="222" spans="2:65" s="1" customFormat="1" ht="16.5" customHeight="1" x14ac:dyDescent="0.2">
      <c r="B222" s="119"/>
      <c r="C222" s="133" t="s">
        <v>291</v>
      </c>
      <c r="D222" s="133" t="s">
        <v>248</v>
      </c>
      <c r="E222" s="134" t="s">
        <v>409</v>
      </c>
      <c r="F222" s="135" t="s">
        <v>410</v>
      </c>
      <c r="G222" s="136" t="s">
        <v>180</v>
      </c>
      <c r="H222" s="137">
        <v>3</v>
      </c>
      <c r="I222" s="138"/>
      <c r="J222" s="138">
        <f t="shared" si="50"/>
        <v>0</v>
      </c>
      <c r="K222" s="139"/>
      <c r="L222" s="140"/>
      <c r="M222" s="141" t="s">
        <v>1</v>
      </c>
      <c r="N222" s="142" t="s">
        <v>35</v>
      </c>
      <c r="O222" s="129">
        <v>0</v>
      </c>
      <c r="P222" s="129">
        <f t="shared" si="51"/>
        <v>0</v>
      </c>
      <c r="Q222" s="129">
        <v>2.2000000000000001E-3</v>
      </c>
      <c r="R222" s="129">
        <f t="shared" si="52"/>
        <v>6.6E-3</v>
      </c>
      <c r="S222" s="129">
        <v>0</v>
      </c>
      <c r="T222" s="130">
        <f t="shared" si="53"/>
        <v>0</v>
      </c>
      <c r="AR222" s="131" t="s">
        <v>200</v>
      </c>
      <c r="AT222" s="131" t="s">
        <v>248</v>
      </c>
      <c r="AU222" s="131" t="s">
        <v>78</v>
      </c>
      <c r="AY222" s="13" t="s">
        <v>140</v>
      </c>
      <c r="BE222" s="132">
        <f t="shared" si="54"/>
        <v>0</v>
      </c>
      <c r="BF222" s="132">
        <f t="shared" si="55"/>
        <v>0</v>
      </c>
      <c r="BG222" s="132">
        <f t="shared" si="56"/>
        <v>0</v>
      </c>
      <c r="BH222" s="132">
        <f t="shared" si="57"/>
        <v>0</v>
      </c>
      <c r="BI222" s="132">
        <f t="shared" si="58"/>
        <v>0</v>
      </c>
      <c r="BJ222" s="13" t="s">
        <v>78</v>
      </c>
      <c r="BK222" s="132">
        <f t="shared" si="59"/>
        <v>0</v>
      </c>
      <c r="BL222" s="13" t="s">
        <v>168</v>
      </c>
      <c r="BM222" s="131" t="s">
        <v>411</v>
      </c>
    </row>
    <row r="223" spans="2:65" s="1" customFormat="1" ht="21.75" customHeight="1" x14ac:dyDescent="0.2">
      <c r="B223" s="119"/>
      <c r="C223" s="120" t="s">
        <v>412</v>
      </c>
      <c r="D223" s="120" t="s">
        <v>141</v>
      </c>
      <c r="E223" s="121" t="s">
        <v>413</v>
      </c>
      <c r="F223" s="122" t="s">
        <v>414</v>
      </c>
      <c r="G223" s="123" t="s">
        <v>228</v>
      </c>
      <c r="H223" s="124">
        <v>28.855</v>
      </c>
      <c r="I223" s="125"/>
      <c r="J223" s="125">
        <f t="shared" si="50"/>
        <v>0</v>
      </c>
      <c r="K223" s="126"/>
      <c r="L223" s="25"/>
      <c r="M223" s="127" t="s">
        <v>1</v>
      </c>
      <c r="N223" s="128" t="s">
        <v>35</v>
      </c>
      <c r="O223" s="129">
        <v>0</v>
      </c>
      <c r="P223" s="129">
        <f t="shared" si="51"/>
        <v>0</v>
      </c>
      <c r="Q223" s="129">
        <v>0</v>
      </c>
      <c r="R223" s="129">
        <f t="shared" si="52"/>
        <v>0</v>
      </c>
      <c r="S223" s="129">
        <v>0</v>
      </c>
      <c r="T223" s="130">
        <f t="shared" si="53"/>
        <v>0</v>
      </c>
      <c r="AR223" s="131" t="s">
        <v>168</v>
      </c>
      <c r="AT223" s="131" t="s">
        <v>141</v>
      </c>
      <c r="AU223" s="131" t="s">
        <v>78</v>
      </c>
      <c r="AY223" s="13" t="s">
        <v>140</v>
      </c>
      <c r="BE223" s="132">
        <f t="shared" si="54"/>
        <v>0</v>
      </c>
      <c r="BF223" s="132">
        <f t="shared" si="55"/>
        <v>0</v>
      </c>
      <c r="BG223" s="132">
        <f t="shared" si="56"/>
        <v>0</v>
      </c>
      <c r="BH223" s="132">
        <f t="shared" si="57"/>
        <v>0</v>
      </c>
      <c r="BI223" s="132">
        <f t="shared" si="58"/>
        <v>0</v>
      </c>
      <c r="BJ223" s="13" t="s">
        <v>78</v>
      </c>
      <c r="BK223" s="132">
        <f t="shared" si="59"/>
        <v>0</v>
      </c>
      <c r="BL223" s="13" t="s">
        <v>168</v>
      </c>
      <c r="BM223" s="131" t="s">
        <v>415</v>
      </c>
    </row>
    <row r="224" spans="2:65" s="1" customFormat="1" ht="21.75" customHeight="1" x14ac:dyDescent="0.2">
      <c r="B224" s="119"/>
      <c r="C224" s="120" t="s">
        <v>295</v>
      </c>
      <c r="D224" s="120" t="s">
        <v>141</v>
      </c>
      <c r="E224" s="121" t="s">
        <v>416</v>
      </c>
      <c r="F224" s="122" t="s">
        <v>417</v>
      </c>
      <c r="G224" s="123" t="s">
        <v>180</v>
      </c>
      <c r="H224" s="124">
        <v>20</v>
      </c>
      <c r="I224" s="125"/>
      <c r="J224" s="125">
        <f t="shared" si="50"/>
        <v>0</v>
      </c>
      <c r="K224" s="126"/>
      <c r="L224" s="25"/>
      <c r="M224" s="127" t="s">
        <v>1</v>
      </c>
      <c r="N224" s="128" t="s">
        <v>35</v>
      </c>
      <c r="O224" s="129">
        <v>0</v>
      </c>
      <c r="P224" s="129">
        <f t="shared" si="51"/>
        <v>0</v>
      </c>
      <c r="Q224" s="129">
        <v>0</v>
      </c>
      <c r="R224" s="129">
        <f t="shared" si="52"/>
        <v>0</v>
      </c>
      <c r="S224" s="129">
        <v>0</v>
      </c>
      <c r="T224" s="130">
        <f t="shared" si="53"/>
        <v>0</v>
      </c>
      <c r="AR224" s="131" t="s">
        <v>168</v>
      </c>
      <c r="AT224" s="131" t="s">
        <v>141</v>
      </c>
      <c r="AU224" s="131" t="s">
        <v>78</v>
      </c>
      <c r="AY224" s="13" t="s">
        <v>140</v>
      </c>
      <c r="BE224" s="132">
        <f t="shared" si="54"/>
        <v>0</v>
      </c>
      <c r="BF224" s="132">
        <f t="shared" si="55"/>
        <v>0</v>
      </c>
      <c r="BG224" s="132">
        <f t="shared" si="56"/>
        <v>0</v>
      </c>
      <c r="BH224" s="132">
        <f t="shared" si="57"/>
        <v>0</v>
      </c>
      <c r="BI224" s="132">
        <f t="shared" si="58"/>
        <v>0</v>
      </c>
      <c r="BJ224" s="13" t="s">
        <v>78</v>
      </c>
      <c r="BK224" s="132">
        <f t="shared" si="59"/>
        <v>0</v>
      </c>
      <c r="BL224" s="13" t="s">
        <v>168</v>
      </c>
      <c r="BM224" s="131" t="s">
        <v>418</v>
      </c>
    </row>
    <row r="225" spans="2:65" s="1" customFormat="1" ht="24.2" customHeight="1" x14ac:dyDescent="0.2">
      <c r="B225" s="119"/>
      <c r="C225" s="120" t="s">
        <v>419</v>
      </c>
      <c r="D225" s="120" t="s">
        <v>141</v>
      </c>
      <c r="E225" s="121" t="s">
        <v>420</v>
      </c>
      <c r="F225" s="122" t="s">
        <v>421</v>
      </c>
      <c r="G225" s="123" t="s">
        <v>180</v>
      </c>
      <c r="H225" s="124">
        <v>4</v>
      </c>
      <c r="I225" s="125"/>
      <c r="J225" s="125">
        <f t="shared" si="50"/>
        <v>0</v>
      </c>
      <c r="K225" s="126"/>
      <c r="L225" s="25"/>
      <c r="M225" s="127" t="s">
        <v>1</v>
      </c>
      <c r="N225" s="128" t="s">
        <v>35</v>
      </c>
      <c r="O225" s="129">
        <v>0</v>
      </c>
      <c r="P225" s="129">
        <f t="shared" si="51"/>
        <v>0</v>
      </c>
      <c r="Q225" s="129">
        <v>0</v>
      </c>
      <c r="R225" s="129">
        <f t="shared" si="52"/>
        <v>0</v>
      </c>
      <c r="S225" s="129">
        <v>0</v>
      </c>
      <c r="T225" s="130">
        <f t="shared" si="53"/>
        <v>0</v>
      </c>
      <c r="AR225" s="131" t="s">
        <v>168</v>
      </c>
      <c r="AT225" s="131" t="s">
        <v>141</v>
      </c>
      <c r="AU225" s="131" t="s">
        <v>78</v>
      </c>
      <c r="AY225" s="13" t="s">
        <v>140</v>
      </c>
      <c r="BE225" s="132">
        <f t="shared" si="54"/>
        <v>0</v>
      </c>
      <c r="BF225" s="132">
        <f t="shared" si="55"/>
        <v>0</v>
      </c>
      <c r="BG225" s="132">
        <f t="shared" si="56"/>
        <v>0</v>
      </c>
      <c r="BH225" s="132">
        <f t="shared" si="57"/>
        <v>0</v>
      </c>
      <c r="BI225" s="132">
        <f t="shared" si="58"/>
        <v>0</v>
      </c>
      <c r="BJ225" s="13" t="s">
        <v>78</v>
      </c>
      <c r="BK225" s="132">
        <f t="shared" si="59"/>
        <v>0</v>
      </c>
      <c r="BL225" s="13" t="s">
        <v>168</v>
      </c>
      <c r="BM225" s="131" t="s">
        <v>422</v>
      </c>
    </row>
    <row r="226" spans="2:65" s="1" customFormat="1" ht="24.2" customHeight="1" x14ac:dyDescent="0.2">
      <c r="B226" s="119"/>
      <c r="C226" s="120" t="s">
        <v>298</v>
      </c>
      <c r="D226" s="120" t="s">
        <v>141</v>
      </c>
      <c r="E226" s="121" t="s">
        <v>423</v>
      </c>
      <c r="F226" s="122" t="s">
        <v>424</v>
      </c>
      <c r="G226" s="123" t="s">
        <v>180</v>
      </c>
      <c r="H226" s="124">
        <v>4</v>
      </c>
      <c r="I226" s="125"/>
      <c r="J226" s="125">
        <f t="shared" si="50"/>
        <v>0</v>
      </c>
      <c r="K226" s="126"/>
      <c r="L226" s="25"/>
      <c r="M226" s="127" t="s">
        <v>1</v>
      </c>
      <c r="N226" s="128" t="s">
        <v>35</v>
      </c>
      <c r="O226" s="129">
        <v>0</v>
      </c>
      <c r="P226" s="129">
        <f t="shared" si="51"/>
        <v>0</v>
      </c>
      <c r="Q226" s="129">
        <v>0</v>
      </c>
      <c r="R226" s="129">
        <f t="shared" si="52"/>
        <v>0</v>
      </c>
      <c r="S226" s="129">
        <v>0</v>
      </c>
      <c r="T226" s="130">
        <f t="shared" si="53"/>
        <v>0</v>
      </c>
      <c r="AR226" s="131" t="s">
        <v>168</v>
      </c>
      <c r="AT226" s="131" t="s">
        <v>141</v>
      </c>
      <c r="AU226" s="131" t="s">
        <v>78</v>
      </c>
      <c r="AY226" s="13" t="s">
        <v>140</v>
      </c>
      <c r="BE226" s="132">
        <f t="shared" si="54"/>
        <v>0</v>
      </c>
      <c r="BF226" s="132">
        <f t="shared" si="55"/>
        <v>0</v>
      </c>
      <c r="BG226" s="132">
        <f t="shared" si="56"/>
        <v>0</v>
      </c>
      <c r="BH226" s="132">
        <f t="shared" si="57"/>
        <v>0</v>
      </c>
      <c r="BI226" s="132">
        <f t="shared" si="58"/>
        <v>0</v>
      </c>
      <c r="BJ226" s="13" t="s">
        <v>78</v>
      </c>
      <c r="BK226" s="132">
        <f t="shared" si="59"/>
        <v>0</v>
      </c>
      <c r="BL226" s="13" t="s">
        <v>168</v>
      </c>
      <c r="BM226" s="131" t="s">
        <v>425</v>
      </c>
    </row>
    <row r="227" spans="2:65" s="1" customFormat="1" ht="24.2" customHeight="1" x14ac:dyDescent="0.2">
      <c r="B227" s="119"/>
      <c r="C227" s="120" t="s">
        <v>426</v>
      </c>
      <c r="D227" s="120" t="s">
        <v>141</v>
      </c>
      <c r="E227" s="121" t="s">
        <v>427</v>
      </c>
      <c r="F227" s="122" t="s">
        <v>428</v>
      </c>
      <c r="G227" s="123" t="s">
        <v>180</v>
      </c>
      <c r="H227" s="124">
        <v>2</v>
      </c>
      <c r="I227" s="125"/>
      <c r="J227" s="125">
        <f t="shared" si="50"/>
        <v>0</v>
      </c>
      <c r="K227" s="126"/>
      <c r="L227" s="25"/>
      <c r="M227" s="127" t="s">
        <v>1</v>
      </c>
      <c r="N227" s="128" t="s">
        <v>35</v>
      </c>
      <c r="O227" s="129">
        <v>0</v>
      </c>
      <c r="P227" s="129">
        <f t="shared" si="51"/>
        <v>0</v>
      </c>
      <c r="Q227" s="129">
        <v>0</v>
      </c>
      <c r="R227" s="129">
        <f t="shared" si="52"/>
        <v>0</v>
      </c>
      <c r="S227" s="129">
        <v>0</v>
      </c>
      <c r="T227" s="130">
        <f t="shared" si="53"/>
        <v>0</v>
      </c>
      <c r="AR227" s="131" t="s">
        <v>168</v>
      </c>
      <c r="AT227" s="131" t="s">
        <v>141</v>
      </c>
      <c r="AU227" s="131" t="s">
        <v>78</v>
      </c>
      <c r="AY227" s="13" t="s">
        <v>140</v>
      </c>
      <c r="BE227" s="132">
        <f t="shared" si="54"/>
        <v>0</v>
      </c>
      <c r="BF227" s="132">
        <f t="shared" si="55"/>
        <v>0</v>
      </c>
      <c r="BG227" s="132">
        <f t="shared" si="56"/>
        <v>0</v>
      </c>
      <c r="BH227" s="132">
        <f t="shared" si="57"/>
        <v>0</v>
      </c>
      <c r="BI227" s="132">
        <f t="shared" si="58"/>
        <v>0</v>
      </c>
      <c r="BJ227" s="13" t="s">
        <v>78</v>
      </c>
      <c r="BK227" s="132">
        <f t="shared" si="59"/>
        <v>0</v>
      </c>
      <c r="BL227" s="13" t="s">
        <v>168</v>
      </c>
      <c r="BM227" s="131" t="s">
        <v>429</v>
      </c>
    </row>
    <row r="228" spans="2:65" s="1" customFormat="1" ht="24.2" customHeight="1" x14ac:dyDescent="0.2">
      <c r="B228" s="119"/>
      <c r="C228" s="120" t="s">
        <v>430</v>
      </c>
      <c r="D228" s="120" t="s">
        <v>141</v>
      </c>
      <c r="E228" s="121" t="s">
        <v>431</v>
      </c>
      <c r="F228" s="122" t="s">
        <v>432</v>
      </c>
      <c r="G228" s="123" t="s">
        <v>180</v>
      </c>
      <c r="H228" s="124">
        <v>10</v>
      </c>
      <c r="I228" s="125"/>
      <c r="J228" s="125">
        <f t="shared" si="50"/>
        <v>0</v>
      </c>
      <c r="K228" s="126"/>
      <c r="L228" s="25"/>
      <c r="M228" s="127" t="s">
        <v>1</v>
      </c>
      <c r="N228" s="128" t="s">
        <v>35</v>
      </c>
      <c r="O228" s="129">
        <v>0</v>
      </c>
      <c r="P228" s="129">
        <f t="shared" si="51"/>
        <v>0</v>
      </c>
      <c r="Q228" s="129">
        <v>0</v>
      </c>
      <c r="R228" s="129">
        <f t="shared" si="52"/>
        <v>0</v>
      </c>
      <c r="S228" s="129">
        <v>0</v>
      </c>
      <c r="T228" s="130">
        <f t="shared" si="53"/>
        <v>0</v>
      </c>
      <c r="AR228" s="131" t="s">
        <v>168</v>
      </c>
      <c r="AT228" s="131" t="s">
        <v>141</v>
      </c>
      <c r="AU228" s="131" t="s">
        <v>78</v>
      </c>
      <c r="AY228" s="13" t="s">
        <v>140</v>
      </c>
      <c r="BE228" s="132">
        <f t="shared" si="54"/>
        <v>0</v>
      </c>
      <c r="BF228" s="132">
        <f t="shared" si="55"/>
        <v>0</v>
      </c>
      <c r="BG228" s="132">
        <f t="shared" si="56"/>
        <v>0</v>
      </c>
      <c r="BH228" s="132">
        <f t="shared" si="57"/>
        <v>0</v>
      </c>
      <c r="BI228" s="132">
        <f t="shared" si="58"/>
        <v>0</v>
      </c>
      <c r="BJ228" s="13" t="s">
        <v>78</v>
      </c>
      <c r="BK228" s="132">
        <f t="shared" si="59"/>
        <v>0</v>
      </c>
      <c r="BL228" s="13" t="s">
        <v>168</v>
      </c>
      <c r="BM228" s="131" t="s">
        <v>433</v>
      </c>
    </row>
    <row r="229" spans="2:65" s="1" customFormat="1" ht="24.2" customHeight="1" x14ac:dyDescent="0.2">
      <c r="B229" s="119"/>
      <c r="C229" s="120" t="s">
        <v>434</v>
      </c>
      <c r="D229" s="120" t="s">
        <v>141</v>
      </c>
      <c r="E229" s="121" t="s">
        <v>435</v>
      </c>
      <c r="F229" s="122" t="s">
        <v>436</v>
      </c>
      <c r="G229" s="123" t="s">
        <v>180</v>
      </c>
      <c r="H229" s="124">
        <v>10</v>
      </c>
      <c r="I229" s="125"/>
      <c r="J229" s="125">
        <f t="shared" si="50"/>
        <v>0</v>
      </c>
      <c r="K229" s="126"/>
      <c r="L229" s="25"/>
      <c r="M229" s="127" t="s">
        <v>1</v>
      </c>
      <c r="N229" s="128" t="s">
        <v>35</v>
      </c>
      <c r="O229" s="129">
        <v>0</v>
      </c>
      <c r="P229" s="129">
        <f t="shared" si="51"/>
        <v>0</v>
      </c>
      <c r="Q229" s="129">
        <v>0</v>
      </c>
      <c r="R229" s="129">
        <f t="shared" si="52"/>
        <v>0</v>
      </c>
      <c r="S229" s="129">
        <v>0</v>
      </c>
      <c r="T229" s="130">
        <f t="shared" si="53"/>
        <v>0</v>
      </c>
      <c r="AR229" s="131" t="s">
        <v>168</v>
      </c>
      <c r="AT229" s="131" t="s">
        <v>141</v>
      </c>
      <c r="AU229" s="131" t="s">
        <v>78</v>
      </c>
      <c r="AY229" s="13" t="s">
        <v>140</v>
      </c>
      <c r="BE229" s="132">
        <f t="shared" si="54"/>
        <v>0</v>
      </c>
      <c r="BF229" s="132">
        <f t="shared" si="55"/>
        <v>0</v>
      </c>
      <c r="BG229" s="132">
        <f t="shared" si="56"/>
        <v>0</v>
      </c>
      <c r="BH229" s="132">
        <f t="shared" si="57"/>
        <v>0</v>
      </c>
      <c r="BI229" s="132">
        <f t="shared" si="58"/>
        <v>0</v>
      </c>
      <c r="BJ229" s="13" t="s">
        <v>78</v>
      </c>
      <c r="BK229" s="132">
        <f t="shared" si="59"/>
        <v>0</v>
      </c>
      <c r="BL229" s="13" t="s">
        <v>168</v>
      </c>
      <c r="BM229" s="131" t="s">
        <v>437</v>
      </c>
    </row>
    <row r="230" spans="2:65" s="1" customFormat="1" ht="24.2" customHeight="1" x14ac:dyDescent="0.2">
      <c r="B230" s="119"/>
      <c r="C230" s="120" t="s">
        <v>305</v>
      </c>
      <c r="D230" s="120" t="s">
        <v>141</v>
      </c>
      <c r="E230" s="121" t="s">
        <v>438</v>
      </c>
      <c r="F230" s="122" t="s">
        <v>439</v>
      </c>
      <c r="G230" s="123" t="s">
        <v>180</v>
      </c>
      <c r="H230" s="124">
        <v>4</v>
      </c>
      <c r="I230" s="125"/>
      <c r="J230" s="125">
        <f t="shared" si="50"/>
        <v>0</v>
      </c>
      <c r="K230" s="126"/>
      <c r="L230" s="25"/>
      <c r="M230" s="127" t="s">
        <v>1</v>
      </c>
      <c r="N230" s="128" t="s">
        <v>35</v>
      </c>
      <c r="O230" s="129">
        <v>0</v>
      </c>
      <c r="P230" s="129">
        <f t="shared" si="51"/>
        <v>0</v>
      </c>
      <c r="Q230" s="129">
        <v>0</v>
      </c>
      <c r="R230" s="129">
        <f t="shared" si="52"/>
        <v>0</v>
      </c>
      <c r="S230" s="129">
        <v>0</v>
      </c>
      <c r="T230" s="130">
        <f t="shared" si="53"/>
        <v>0</v>
      </c>
      <c r="AR230" s="131" t="s">
        <v>168</v>
      </c>
      <c r="AT230" s="131" t="s">
        <v>141</v>
      </c>
      <c r="AU230" s="131" t="s">
        <v>78</v>
      </c>
      <c r="AY230" s="13" t="s">
        <v>140</v>
      </c>
      <c r="BE230" s="132">
        <f t="shared" si="54"/>
        <v>0</v>
      </c>
      <c r="BF230" s="132">
        <f t="shared" si="55"/>
        <v>0</v>
      </c>
      <c r="BG230" s="132">
        <f t="shared" si="56"/>
        <v>0</v>
      </c>
      <c r="BH230" s="132">
        <f t="shared" si="57"/>
        <v>0</v>
      </c>
      <c r="BI230" s="132">
        <f t="shared" si="58"/>
        <v>0</v>
      </c>
      <c r="BJ230" s="13" t="s">
        <v>78</v>
      </c>
      <c r="BK230" s="132">
        <f t="shared" si="59"/>
        <v>0</v>
      </c>
      <c r="BL230" s="13" t="s">
        <v>168</v>
      </c>
      <c r="BM230" s="131" t="s">
        <v>440</v>
      </c>
    </row>
    <row r="231" spans="2:65" s="1" customFormat="1" ht="24.2" customHeight="1" x14ac:dyDescent="0.2">
      <c r="B231" s="119"/>
      <c r="C231" s="120" t="s">
        <v>441</v>
      </c>
      <c r="D231" s="120" t="s">
        <v>141</v>
      </c>
      <c r="E231" s="121" t="s">
        <v>442</v>
      </c>
      <c r="F231" s="122" t="s">
        <v>443</v>
      </c>
      <c r="G231" s="123" t="s">
        <v>180</v>
      </c>
      <c r="H231" s="124">
        <v>6</v>
      </c>
      <c r="I231" s="125"/>
      <c r="J231" s="125">
        <f t="shared" si="50"/>
        <v>0</v>
      </c>
      <c r="K231" s="126"/>
      <c r="L231" s="25"/>
      <c r="M231" s="127" t="s">
        <v>1</v>
      </c>
      <c r="N231" s="128" t="s">
        <v>35</v>
      </c>
      <c r="O231" s="129">
        <v>0</v>
      </c>
      <c r="P231" s="129">
        <f t="shared" si="51"/>
        <v>0</v>
      </c>
      <c r="Q231" s="129">
        <v>0</v>
      </c>
      <c r="R231" s="129">
        <f t="shared" si="52"/>
        <v>0</v>
      </c>
      <c r="S231" s="129">
        <v>0</v>
      </c>
      <c r="T231" s="130">
        <f t="shared" si="53"/>
        <v>0</v>
      </c>
      <c r="AR231" s="131" t="s">
        <v>168</v>
      </c>
      <c r="AT231" s="131" t="s">
        <v>141</v>
      </c>
      <c r="AU231" s="131" t="s">
        <v>78</v>
      </c>
      <c r="AY231" s="13" t="s">
        <v>140</v>
      </c>
      <c r="BE231" s="132">
        <f t="shared" si="54"/>
        <v>0</v>
      </c>
      <c r="BF231" s="132">
        <f t="shared" si="55"/>
        <v>0</v>
      </c>
      <c r="BG231" s="132">
        <f t="shared" si="56"/>
        <v>0</v>
      </c>
      <c r="BH231" s="132">
        <f t="shared" si="57"/>
        <v>0</v>
      </c>
      <c r="BI231" s="132">
        <f t="shared" si="58"/>
        <v>0</v>
      </c>
      <c r="BJ231" s="13" t="s">
        <v>78</v>
      </c>
      <c r="BK231" s="132">
        <f t="shared" si="59"/>
        <v>0</v>
      </c>
      <c r="BL231" s="13" t="s">
        <v>168</v>
      </c>
      <c r="BM231" s="131" t="s">
        <v>444</v>
      </c>
    </row>
    <row r="232" spans="2:65" s="1" customFormat="1" ht="16.5" customHeight="1" x14ac:dyDescent="0.2">
      <c r="B232" s="119"/>
      <c r="C232" s="120" t="s">
        <v>309</v>
      </c>
      <c r="D232" s="120" t="s">
        <v>141</v>
      </c>
      <c r="E232" s="121" t="s">
        <v>445</v>
      </c>
      <c r="F232" s="122" t="s">
        <v>446</v>
      </c>
      <c r="G232" s="123" t="s">
        <v>180</v>
      </c>
      <c r="H232" s="124">
        <v>20</v>
      </c>
      <c r="I232" s="125"/>
      <c r="J232" s="125">
        <f t="shared" si="50"/>
        <v>0</v>
      </c>
      <c r="K232" s="126"/>
      <c r="L232" s="25"/>
      <c r="M232" s="127" t="s">
        <v>1</v>
      </c>
      <c r="N232" s="128" t="s">
        <v>35</v>
      </c>
      <c r="O232" s="129">
        <v>0</v>
      </c>
      <c r="P232" s="129">
        <f t="shared" si="51"/>
        <v>0</v>
      </c>
      <c r="Q232" s="129">
        <v>0</v>
      </c>
      <c r="R232" s="129">
        <f t="shared" si="52"/>
        <v>0</v>
      </c>
      <c r="S232" s="129">
        <v>0</v>
      </c>
      <c r="T232" s="130">
        <f t="shared" si="53"/>
        <v>0</v>
      </c>
      <c r="AR232" s="131" t="s">
        <v>168</v>
      </c>
      <c r="AT232" s="131" t="s">
        <v>141</v>
      </c>
      <c r="AU232" s="131" t="s">
        <v>78</v>
      </c>
      <c r="AY232" s="13" t="s">
        <v>140</v>
      </c>
      <c r="BE232" s="132">
        <f t="shared" si="54"/>
        <v>0</v>
      </c>
      <c r="BF232" s="132">
        <f t="shared" si="55"/>
        <v>0</v>
      </c>
      <c r="BG232" s="132">
        <f t="shared" si="56"/>
        <v>0</v>
      </c>
      <c r="BH232" s="132">
        <f t="shared" si="57"/>
        <v>0</v>
      </c>
      <c r="BI232" s="132">
        <f t="shared" si="58"/>
        <v>0</v>
      </c>
      <c r="BJ232" s="13" t="s">
        <v>78</v>
      </c>
      <c r="BK232" s="132">
        <f t="shared" si="59"/>
        <v>0</v>
      </c>
      <c r="BL232" s="13" t="s">
        <v>168</v>
      </c>
      <c r="BM232" s="131" t="s">
        <v>447</v>
      </c>
    </row>
    <row r="233" spans="2:65" s="1" customFormat="1" ht="16.5" customHeight="1" x14ac:dyDescent="0.2">
      <c r="B233" s="119"/>
      <c r="C233" s="120" t="s">
        <v>448</v>
      </c>
      <c r="D233" s="120" t="s">
        <v>141</v>
      </c>
      <c r="E233" s="121" t="s">
        <v>449</v>
      </c>
      <c r="F233" s="122" t="s">
        <v>450</v>
      </c>
      <c r="G233" s="123" t="s">
        <v>180</v>
      </c>
      <c r="H233" s="124">
        <v>20</v>
      </c>
      <c r="I233" s="125"/>
      <c r="J233" s="125">
        <f t="shared" si="50"/>
        <v>0</v>
      </c>
      <c r="K233" s="126"/>
      <c r="L233" s="25"/>
      <c r="M233" s="127" t="s">
        <v>1</v>
      </c>
      <c r="N233" s="128" t="s">
        <v>35</v>
      </c>
      <c r="O233" s="129">
        <v>0</v>
      </c>
      <c r="P233" s="129">
        <f t="shared" si="51"/>
        <v>0</v>
      </c>
      <c r="Q233" s="129">
        <v>0</v>
      </c>
      <c r="R233" s="129">
        <f t="shared" si="52"/>
        <v>0</v>
      </c>
      <c r="S233" s="129">
        <v>0</v>
      </c>
      <c r="T233" s="130">
        <f t="shared" si="53"/>
        <v>0</v>
      </c>
      <c r="AR233" s="131" t="s">
        <v>168</v>
      </c>
      <c r="AT233" s="131" t="s">
        <v>141</v>
      </c>
      <c r="AU233" s="131" t="s">
        <v>78</v>
      </c>
      <c r="AY233" s="13" t="s">
        <v>140</v>
      </c>
      <c r="BE233" s="132">
        <f t="shared" si="54"/>
        <v>0</v>
      </c>
      <c r="BF233" s="132">
        <f t="shared" si="55"/>
        <v>0</v>
      </c>
      <c r="BG233" s="132">
        <f t="shared" si="56"/>
        <v>0</v>
      </c>
      <c r="BH233" s="132">
        <f t="shared" si="57"/>
        <v>0</v>
      </c>
      <c r="BI233" s="132">
        <f t="shared" si="58"/>
        <v>0</v>
      </c>
      <c r="BJ233" s="13" t="s">
        <v>78</v>
      </c>
      <c r="BK233" s="132">
        <f t="shared" si="59"/>
        <v>0</v>
      </c>
      <c r="BL233" s="13" t="s">
        <v>168</v>
      </c>
      <c r="BM233" s="131" t="s">
        <v>451</v>
      </c>
    </row>
    <row r="234" spans="2:65" s="1" customFormat="1" ht="24.2" customHeight="1" x14ac:dyDescent="0.2">
      <c r="B234" s="119"/>
      <c r="C234" s="120" t="s">
        <v>314</v>
      </c>
      <c r="D234" s="120" t="s">
        <v>141</v>
      </c>
      <c r="E234" s="121" t="s">
        <v>452</v>
      </c>
      <c r="F234" s="122" t="s">
        <v>453</v>
      </c>
      <c r="G234" s="123" t="s">
        <v>185</v>
      </c>
      <c r="H234" s="124">
        <v>268.82</v>
      </c>
      <c r="I234" s="125"/>
      <c r="J234" s="125">
        <f t="shared" si="50"/>
        <v>0</v>
      </c>
      <c r="K234" s="126"/>
      <c r="L234" s="25"/>
      <c r="M234" s="127" t="s">
        <v>1</v>
      </c>
      <c r="N234" s="128" t="s">
        <v>35</v>
      </c>
      <c r="O234" s="129">
        <v>0</v>
      </c>
      <c r="P234" s="129">
        <f t="shared" si="51"/>
        <v>0</v>
      </c>
      <c r="Q234" s="129">
        <v>0</v>
      </c>
      <c r="R234" s="129">
        <f t="shared" si="52"/>
        <v>0</v>
      </c>
      <c r="S234" s="129">
        <v>0</v>
      </c>
      <c r="T234" s="130">
        <f t="shared" si="53"/>
        <v>0</v>
      </c>
      <c r="AR234" s="131" t="s">
        <v>168</v>
      </c>
      <c r="AT234" s="131" t="s">
        <v>141</v>
      </c>
      <c r="AU234" s="131" t="s">
        <v>78</v>
      </c>
      <c r="AY234" s="13" t="s">
        <v>140</v>
      </c>
      <c r="BE234" s="132">
        <f t="shared" si="54"/>
        <v>0</v>
      </c>
      <c r="BF234" s="132">
        <f t="shared" si="55"/>
        <v>0</v>
      </c>
      <c r="BG234" s="132">
        <f t="shared" si="56"/>
        <v>0</v>
      </c>
      <c r="BH234" s="132">
        <f t="shared" si="57"/>
        <v>0</v>
      </c>
      <c r="BI234" s="132">
        <f t="shared" si="58"/>
        <v>0</v>
      </c>
      <c r="BJ234" s="13" t="s">
        <v>78</v>
      </c>
      <c r="BK234" s="132">
        <f t="shared" si="59"/>
        <v>0</v>
      </c>
      <c r="BL234" s="13" t="s">
        <v>168</v>
      </c>
      <c r="BM234" s="131" t="s">
        <v>454</v>
      </c>
    </row>
    <row r="235" spans="2:65" s="1" customFormat="1" ht="24.2" customHeight="1" x14ac:dyDescent="0.2">
      <c r="B235" s="119"/>
      <c r="C235" s="120" t="s">
        <v>455</v>
      </c>
      <c r="D235" s="120" t="s">
        <v>141</v>
      </c>
      <c r="E235" s="121" t="s">
        <v>456</v>
      </c>
      <c r="F235" s="122" t="s">
        <v>457</v>
      </c>
      <c r="G235" s="123" t="s">
        <v>212</v>
      </c>
      <c r="H235" s="124">
        <v>1</v>
      </c>
      <c r="I235" s="125"/>
      <c r="J235" s="125">
        <f t="shared" si="50"/>
        <v>0</v>
      </c>
      <c r="K235" s="126"/>
      <c r="L235" s="25"/>
      <c r="M235" s="127" t="s">
        <v>1</v>
      </c>
      <c r="N235" s="128" t="s">
        <v>35</v>
      </c>
      <c r="O235" s="129">
        <v>1.048</v>
      </c>
      <c r="P235" s="129">
        <f t="shared" si="51"/>
        <v>1.048</v>
      </c>
      <c r="Q235" s="129">
        <v>0</v>
      </c>
      <c r="R235" s="129">
        <f t="shared" si="52"/>
        <v>0</v>
      </c>
      <c r="S235" s="129">
        <v>0</v>
      </c>
      <c r="T235" s="130">
        <f t="shared" si="53"/>
        <v>0</v>
      </c>
      <c r="AR235" s="131" t="s">
        <v>168</v>
      </c>
      <c r="AT235" s="131" t="s">
        <v>141</v>
      </c>
      <c r="AU235" s="131" t="s">
        <v>78</v>
      </c>
      <c r="AY235" s="13" t="s">
        <v>140</v>
      </c>
      <c r="BE235" s="132">
        <f t="shared" si="54"/>
        <v>0</v>
      </c>
      <c r="BF235" s="132">
        <f t="shared" si="55"/>
        <v>0</v>
      </c>
      <c r="BG235" s="132">
        <f t="shared" si="56"/>
        <v>0</v>
      </c>
      <c r="BH235" s="132">
        <f t="shared" si="57"/>
        <v>0</v>
      </c>
      <c r="BI235" s="132">
        <f t="shared" si="58"/>
        <v>0</v>
      </c>
      <c r="BJ235" s="13" t="s">
        <v>78</v>
      </c>
      <c r="BK235" s="132">
        <f t="shared" si="59"/>
        <v>0</v>
      </c>
      <c r="BL235" s="13" t="s">
        <v>168</v>
      </c>
      <c r="BM235" s="131" t="s">
        <v>458</v>
      </c>
    </row>
    <row r="236" spans="2:65" s="1" customFormat="1" ht="24.2" customHeight="1" x14ac:dyDescent="0.2">
      <c r="B236" s="119"/>
      <c r="C236" s="120" t="s">
        <v>318</v>
      </c>
      <c r="D236" s="120" t="s">
        <v>141</v>
      </c>
      <c r="E236" s="121" t="s">
        <v>459</v>
      </c>
      <c r="F236" s="122" t="s">
        <v>460</v>
      </c>
      <c r="G236" s="123" t="s">
        <v>212</v>
      </c>
      <c r="H236" s="124">
        <v>1</v>
      </c>
      <c r="I236" s="125"/>
      <c r="J236" s="125">
        <f t="shared" si="50"/>
        <v>0</v>
      </c>
      <c r="K236" s="126"/>
      <c r="L236" s="25"/>
      <c r="M236" s="127" t="s">
        <v>1</v>
      </c>
      <c r="N236" s="128" t="s">
        <v>35</v>
      </c>
      <c r="O236" s="129">
        <v>1.048</v>
      </c>
      <c r="P236" s="129">
        <f t="shared" si="51"/>
        <v>1.048</v>
      </c>
      <c r="Q236" s="129">
        <v>0</v>
      </c>
      <c r="R236" s="129">
        <f t="shared" si="52"/>
        <v>0</v>
      </c>
      <c r="S236" s="129">
        <v>0</v>
      </c>
      <c r="T236" s="130">
        <f t="shared" si="53"/>
        <v>0</v>
      </c>
      <c r="AR236" s="131" t="s">
        <v>168</v>
      </c>
      <c r="AT236" s="131" t="s">
        <v>141</v>
      </c>
      <c r="AU236" s="131" t="s">
        <v>78</v>
      </c>
      <c r="AY236" s="13" t="s">
        <v>140</v>
      </c>
      <c r="BE236" s="132">
        <f t="shared" si="54"/>
        <v>0</v>
      </c>
      <c r="BF236" s="132">
        <f t="shared" si="55"/>
        <v>0</v>
      </c>
      <c r="BG236" s="132">
        <f t="shared" si="56"/>
        <v>0</v>
      </c>
      <c r="BH236" s="132">
        <f t="shared" si="57"/>
        <v>0</v>
      </c>
      <c r="BI236" s="132">
        <f t="shared" si="58"/>
        <v>0</v>
      </c>
      <c r="BJ236" s="13" t="s">
        <v>78</v>
      </c>
      <c r="BK236" s="132">
        <f t="shared" si="59"/>
        <v>0</v>
      </c>
      <c r="BL236" s="13" t="s">
        <v>168</v>
      </c>
      <c r="BM236" s="131" t="s">
        <v>461</v>
      </c>
    </row>
    <row r="237" spans="2:65" s="1" customFormat="1" ht="24.2" customHeight="1" x14ac:dyDescent="0.2">
      <c r="B237" s="119"/>
      <c r="C237" s="120" t="s">
        <v>462</v>
      </c>
      <c r="D237" s="120" t="s">
        <v>141</v>
      </c>
      <c r="E237" s="121" t="s">
        <v>463</v>
      </c>
      <c r="F237" s="122" t="s">
        <v>464</v>
      </c>
      <c r="G237" s="123" t="s">
        <v>212</v>
      </c>
      <c r="H237" s="124">
        <v>1</v>
      </c>
      <c r="I237" s="125"/>
      <c r="J237" s="125">
        <f t="shared" si="50"/>
        <v>0</v>
      </c>
      <c r="K237" s="126"/>
      <c r="L237" s="25"/>
      <c r="M237" s="127" t="s">
        <v>1</v>
      </c>
      <c r="N237" s="128" t="s">
        <v>35</v>
      </c>
      <c r="O237" s="129">
        <v>1.048</v>
      </c>
      <c r="P237" s="129">
        <f t="shared" si="51"/>
        <v>1.048</v>
      </c>
      <c r="Q237" s="129">
        <v>0</v>
      </c>
      <c r="R237" s="129">
        <f t="shared" si="52"/>
        <v>0</v>
      </c>
      <c r="S237" s="129">
        <v>0</v>
      </c>
      <c r="T237" s="130">
        <f t="shared" si="53"/>
        <v>0</v>
      </c>
      <c r="AR237" s="131" t="s">
        <v>168</v>
      </c>
      <c r="AT237" s="131" t="s">
        <v>141</v>
      </c>
      <c r="AU237" s="131" t="s">
        <v>78</v>
      </c>
      <c r="AY237" s="13" t="s">
        <v>140</v>
      </c>
      <c r="BE237" s="132">
        <f t="shared" si="54"/>
        <v>0</v>
      </c>
      <c r="BF237" s="132">
        <f t="shared" si="55"/>
        <v>0</v>
      </c>
      <c r="BG237" s="132">
        <f t="shared" si="56"/>
        <v>0</v>
      </c>
      <c r="BH237" s="132">
        <f t="shared" si="57"/>
        <v>0</v>
      </c>
      <c r="BI237" s="132">
        <f t="shared" si="58"/>
        <v>0</v>
      </c>
      <c r="BJ237" s="13" t="s">
        <v>78</v>
      </c>
      <c r="BK237" s="132">
        <f t="shared" si="59"/>
        <v>0</v>
      </c>
      <c r="BL237" s="13" t="s">
        <v>168</v>
      </c>
      <c r="BM237" s="131" t="s">
        <v>465</v>
      </c>
    </row>
    <row r="238" spans="2:65" s="1" customFormat="1" ht="21.75" customHeight="1" x14ac:dyDescent="0.2">
      <c r="B238" s="119"/>
      <c r="C238" s="120" t="s">
        <v>321</v>
      </c>
      <c r="D238" s="120" t="s">
        <v>141</v>
      </c>
      <c r="E238" s="121" t="s">
        <v>466</v>
      </c>
      <c r="F238" s="122" t="s">
        <v>467</v>
      </c>
      <c r="G238" s="123" t="s">
        <v>269</v>
      </c>
      <c r="H238" s="124"/>
      <c r="I238" s="125"/>
      <c r="J238" s="125">
        <f t="shared" si="50"/>
        <v>0</v>
      </c>
      <c r="K238" s="126"/>
      <c r="L238" s="25"/>
      <c r="M238" s="127" t="s">
        <v>1</v>
      </c>
      <c r="N238" s="128" t="s">
        <v>35</v>
      </c>
      <c r="O238" s="129">
        <v>0</v>
      </c>
      <c r="P238" s="129">
        <f t="shared" si="51"/>
        <v>0</v>
      </c>
      <c r="Q238" s="129">
        <v>0</v>
      </c>
      <c r="R238" s="129">
        <f t="shared" si="52"/>
        <v>0</v>
      </c>
      <c r="S238" s="129">
        <v>0</v>
      </c>
      <c r="T238" s="130">
        <f t="shared" si="53"/>
        <v>0</v>
      </c>
      <c r="AR238" s="131" t="s">
        <v>168</v>
      </c>
      <c r="AT238" s="131" t="s">
        <v>141</v>
      </c>
      <c r="AU238" s="131" t="s">
        <v>78</v>
      </c>
      <c r="AY238" s="13" t="s">
        <v>140</v>
      </c>
      <c r="BE238" s="132">
        <f t="shared" si="54"/>
        <v>0</v>
      </c>
      <c r="BF238" s="132">
        <f t="shared" si="55"/>
        <v>0</v>
      </c>
      <c r="BG238" s="132">
        <f t="shared" si="56"/>
        <v>0</v>
      </c>
      <c r="BH238" s="132">
        <f t="shared" si="57"/>
        <v>0</v>
      </c>
      <c r="BI238" s="132">
        <f t="shared" si="58"/>
        <v>0</v>
      </c>
      <c r="BJ238" s="13" t="s">
        <v>78</v>
      </c>
      <c r="BK238" s="132">
        <f t="shared" si="59"/>
        <v>0</v>
      </c>
      <c r="BL238" s="13" t="s">
        <v>168</v>
      </c>
      <c r="BM238" s="131" t="s">
        <v>468</v>
      </c>
    </row>
    <row r="239" spans="2:65" s="10" customFormat="1" ht="25.9" customHeight="1" x14ac:dyDescent="0.2">
      <c r="B239" s="110"/>
      <c r="D239" s="111" t="s">
        <v>69</v>
      </c>
      <c r="E239" s="112" t="s">
        <v>469</v>
      </c>
      <c r="F239" s="112" t="s">
        <v>470</v>
      </c>
      <c r="J239" s="113">
        <f>BK239</f>
        <v>0</v>
      </c>
      <c r="L239" s="110"/>
      <c r="M239" s="114"/>
      <c r="P239" s="115">
        <f>SUM(P240:P242)</f>
        <v>0</v>
      </c>
      <c r="R239" s="115">
        <f>SUM(R240:R242)</f>
        <v>0</v>
      </c>
      <c r="T239" s="116">
        <f>SUM(T240:T242)</f>
        <v>0</v>
      </c>
      <c r="AR239" s="111" t="s">
        <v>80</v>
      </c>
      <c r="AT239" s="117" t="s">
        <v>69</v>
      </c>
      <c r="AU239" s="117" t="s">
        <v>70</v>
      </c>
      <c r="AY239" s="111" t="s">
        <v>140</v>
      </c>
      <c r="BK239" s="118">
        <f>SUM(BK240:BK242)</f>
        <v>0</v>
      </c>
    </row>
    <row r="240" spans="2:65" s="1" customFormat="1" ht="21.75" customHeight="1" x14ac:dyDescent="0.2">
      <c r="B240" s="119"/>
      <c r="C240" s="120" t="s">
        <v>471</v>
      </c>
      <c r="D240" s="120" t="s">
        <v>141</v>
      </c>
      <c r="E240" s="121" t="s">
        <v>472</v>
      </c>
      <c r="F240" s="122" t="s">
        <v>473</v>
      </c>
      <c r="G240" s="123" t="s">
        <v>228</v>
      </c>
      <c r="H240" s="124">
        <v>20.6</v>
      </c>
      <c r="I240" s="125"/>
      <c r="J240" s="125">
        <f>ROUND(I240*H240,2)</f>
        <v>0</v>
      </c>
      <c r="K240" s="126"/>
      <c r="L240" s="25"/>
      <c r="M240" s="127" t="s">
        <v>1</v>
      </c>
      <c r="N240" s="128" t="s">
        <v>35</v>
      </c>
      <c r="O240" s="129">
        <v>0</v>
      </c>
      <c r="P240" s="129">
        <f>O240*H240</f>
        <v>0</v>
      </c>
      <c r="Q240" s="129">
        <v>0</v>
      </c>
      <c r="R240" s="129">
        <f>Q240*H240</f>
        <v>0</v>
      </c>
      <c r="S240" s="129">
        <v>0</v>
      </c>
      <c r="T240" s="130">
        <f>S240*H240</f>
        <v>0</v>
      </c>
      <c r="AR240" s="131" t="s">
        <v>168</v>
      </c>
      <c r="AT240" s="131" t="s">
        <v>141</v>
      </c>
      <c r="AU240" s="131" t="s">
        <v>78</v>
      </c>
      <c r="AY240" s="13" t="s">
        <v>140</v>
      </c>
      <c r="BE240" s="132">
        <f>IF(N240="základní",J240,0)</f>
        <v>0</v>
      </c>
      <c r="BF240" s="132">
        <f>IF(N240="snížená",J240,0)</f>
        <v>0</v>
      </c>
      <c r="BG240" s="132">
        <f>IF(N240="zákl. přenesená",J240,0)</f>
        <v>0</v>
      </c>
      <c r="BH240" s="132">
        <f>IF(N240="sníž. přenesená",J240,0)</f>
        <v>0</v>
      </c>
      <c r="BI240" s="132">
        <f>IF(N240="nulová",J240,0)</f>
        <v>0</v>
      </c>
      <c r="BJ240" s="13" t="s">
        <v>78</v>
      </c>
      <c r="BK240" s="132">
        <f>ROUND(I240*H240,2)</f>
        <v>0</v>
      </c>
      <c r="BL240" s="13" t="s">
        <v>168</v>
      </c>
      <c r="BM240" s="131" t="s">
        <v>474</v>
      </c>
    </row>
    <row r="241" spans="2:65" s="1" customFormat="1" ht="55.5" customHeight="1" x14ac:dyDescent="0.2">
      <c r="B241" s="119"/>
      <c r="C241" s="120" t="s">
        <v>475</v>
      </c>
      <c r="D241" s="120" t="s">
        <v>141</v>
      </c>
      <c r="E241" s="121" t="s">
        <v>476</v>
      </c>
      <c r="F241" s="122" t="s">
        <v>477</v>
      </c>
      <c r="G241" s="123" t="s">
        <v>180</v>
      </c>
      <c r="H241" s="124">
        <v>2</v>
      </c>
      <c r="I241" s="125"/>
      <c r="J241" s="125">
        <f>ROUND(I241*H241,2)</f>
        <v>0</v>
      </c>
      <c r="K241" s="126"/>
      <c r="L241" s="25"/>
      <c r="M241" s="127" t="s">
        <v>1</v>
      </c>
      <c r="N241" s="128" t="s">
        <v>35</v>
      </c>
      <c r="O241" s="129">
        <v>0</v>
      </c>
      <c r="P241" s="129">
        <f>O241*H241</f>
        <v>0</v>
      </c>
      <c r="Q241" s="129">
        <v>0</v>
      </c>
      <c r="R241" s="129">
        <f>Q241*H241</f>
        <v>0</v>
      </c>
      <c r="S241" s="129">
        <v>0</v>
      </c>
      <c r="T241" s="130">
        <f>S241*H241</f>
        <v>0</v>
      </c>
      <c r="AR241" s="131" t="s">
        <v>168</v>
      </c>
      <c r="AT241" s="131" t="s">
        <v>141</v>
      </c>
      <c r="AU241" s="131" t="s">
        <v>78</v>
      </c>
      <c r="AY241" s="13" t="s">
        <v>140</v>
      </c>
      <c r="BE241" s="132">
        <f>IF(N241="základní",J241,0)</f>
        <v>0</v>
      </c>
      <c r="BF241" s="132">
        <f>IF(N241="snížená",J241,0)</f>
        <v>0</v>
      </c>
      <c r="BG241" s="132">
        <f>IF(N241="zákl. přenesená",J241,0)</f>
        <v>0</v>
      </c>
      <c r="BH241" s="132">
        <f>IF(N241="sníž. přenesená",J241,0)</f>
        <v>0</v>
      </c>
      <c r="BI241" s="132">
        <f>IF(N241="nulová",J241,0)</f>
        <v>0</v>
      </c>
      <c r="BJ241" s="13" t="s">
        <v>78</v>
      </c>
      <c r="BK241" s="132">
        <f>ROUND(I241*H241,2)</f>
        <v>0</v>
      </c>
      <c r="BL241" s="13" t="s">
        <v>168</v>
      </c>
      <c r="BM241" s="131" t="s">
        <v>478</v>
      </c>
    </row>
    <row r="242" spans="2:65" s="1" customFormat="1" ht="21.75" customHeight="1" x14ac:dyDescent="0.2">
      <c r="B242" s="119"/>
      <c r="C242" s="120" t="s">
        <v>479</v>
      </c>
      <c r="D242" s="120" t="s">
        <v>141</v>
      </c>
      <c r="E242" s="121" t="s">
        <v>480</v>
      </c>
      <c r="F242" s="122" t="s">
        <v>481</v>
      </c>
      <c r="G242" s="123" t="s">
        <v>482</v>
      </c>
      <c r="H242" s="124">
        <v>1</v>
      </c>
      <c r="I242" s="125"/>
      <c r="J242" s="125">
        <f>ROUND(I242*H242,2)</f>
        <v>0</v>
      </c>
      <c r="K242" s="126"/>
      <c r="L242" s="25"/>
      <c r="M242" s="127" t="s">
        <v>1</v>
      </c>
      <c r="N242" s="128" t="s">
        <v>35</v>
      </c>
      <c r="O242" s="129">
        <v>0</v>
      </c>
      <c r="P242" s="129">
        <f>O242*H242</f>
        <v>0</v>
      </c>
      <c r="Q242" s="129">
        <v>0</v>
      </c>
      <c r="R242" s="129">
        <f>Q242*H242</f>
        <v>0</v>
      </c>
      <c r="S242" s="129">
        <v>0</v>
      </c>
      <c r="T242" s="130">
        <f>S242*H242</f>
        <v>0</v>
      </c>
      <c r="AR242" s="131" t="s">
        <v>168</v>
      </c>
      <c r="AT242" s="131" t="s">
        <v>141</v>
      </c>
      <c r="AU242" s="131" t="s">
        <v>78</v>
      </c>
      <c r="AY242" s="13" t="s">
        <v>140</v>
      </c>
      <c r="BE242" s="132">
        <f>IF(N242="základní",J242,0)</f>
        <v>0</v>
      </c>
      <c r="BF242" s="132">
        <f>IF(N242="snížená",J242,0)</f>
        <v>0</v>
      </c>
      <c r="BG242" s="132">
        <f>IF(N242="zákl. přenesená",J242,0)</f>
        <v>0</v>
      </c>
      <c r="BH242" s="132">
        <f>IF(N242="sníž. přenesená",J242,0)</f>
        <v>0</v>
      </c>
      <c r="BI242" s="132">
        <f>IF(N242="nulová",J242,0)</f>
        <v>0</v>
      </c>
      <c r="BJ242" s="13" t="s">
        <v>78</v>
      </c>
      <c r="BK242" s="132">
        <f>ROUND(I242*H242,2)</f>
        <v>0</v>
      </c>
      <c r="BL242" s="13" t="s">
        <v>168</v>
      </c>
      <c r="BM242" s="131" t="s">
        <v>483</v>
      </c>
    </row>
    <row r="243" spans="2:65" s="10" customFormat="1" ht="25.9" customHeight="1" x14ac:dyDescent="0.2">
      <c r="B243" s="110"/>
      <c r="D243" s="111" t="s">
        <v>69</v>
      </c>
      <c r="E243" s="112" t="s">
        <v>484</v>
      </c>
      <c r="F243" s="112" t="s">
        <v>485</v>
      </c>
      <c r="J243" s="113">
        <f>BK243</f>
        <v>0</v>
      </c>
      <c r="L243" s="110"/>
      <c r="M243" s="114"/>
      <c r="P243" s="115">
        <f>SUM(P244:P250)</f>
        <v>5.4988400000000004</v>
      </c>
      <c r="R243" s="115">
        <f>SUM(R244:R250)</f>
        <v>2.9670000000000002E-2</v>
      </c>
      <c r="T243" s="116">
        <f>SUM(T244:T250)</f>
        <v>0</v>
      </c>
      <c r="AR243" s="111" t="s">
        <v>80</v>
      </c>
      <c r="AT243" s="117" t="s">
        <v>69</v>
      </c>
      <c r="AU243" s="117" t="s">
        <v>70</v>
      </c>
      <c r="AY243" s="111" t="s">
        <v>140</v>
      </c>
      <c r="BK243" s="118">
        <f>SUM(BK244:BK250)</f>
        <v>0</v>
      </c>
    </row>
    <row r="244" spans="2:65" s="1" customFormat="1" ht="21.75" customHeight="1" x14ac:dyDescent="0.2">
      <c r="B244" s="119"/>
      <c r="C244" s="120" t="s">
        <v>486</v>
      </c>
      <c r="D244" s="120" t="s">
        <v>141</v>
      </c>
      <c r="E244" s="121" t="s">
        <v>487</v>
      </c>
      <c r="F244" s="122" t="s">
        <v>488</v>
      </c>
      <c r="G244" s="123" t="s">
        <v>185</v>
      </c>
      <c r="H244" s="124">
        <v>70.680000000000007</v>
      </c>
      <c r="I244" s="125"/>
      <c r="J244" s="125">
        <f t="shared" ref="J244:J250" si="60">ROUND(I244*H244,2)</f>
        <v>0</v>
      </c>
      <c r="K244" s="126"/>
      <c r="L244" s="25"/>
      <c r="M244" s="127" t="s">
        <v>1</v>
      </c>
      <c r="N244" s="128" t="s">
        <v>35</v>
      </c>
      <c r="O244" s="129">
        <v>0</v>
      </c>
      <c r="P244" s="129">
        <f t="shared" ref="P244:P250" si="61">O244*H244</f>
        <v>0</v>
      </c>
      <c r="Q244" s="129">
        <v>0</v>
      </c>
      <c r="R244" s="129">
        <f t="shared" ref="R244:R250" si="62">Q244*H244</f>
        <v>0</v>
      </c>
      <c r="S244" s="129">
        <v>0</v>
      </c>
      <c r="T244" s="130">
        <f t="shared" ref="T244:T250" si="63">S244*H244</f>
        <v>0</v>
      </c>
      <c r="AR244" s="131" t="s">
        <v>168</v>
      </c>
      <c r="AT244" s="131" t="s">
        <v>141</v>
      </c>
      <c r="AU244" s="131" t="s">
        <v>78</v>
      </c>
      <c r="AY244" s="13" t="s">
        <v>140</v>
      </c>
      <c r="BE244" s="132">
        <f t="shared" ref="BE244:BE250" si="64">IF(N244="základní",J244,0)</f>
        <v>0</v>
      </c>
      <c r="BF244" s="132">
        <f t="shared" ref="BF244:BF250" si="65">IF(N244="snížená",J244,0)</f>
        <v>0</v>
      </c>
      <c r="BG244" s="132">
        <f t="shared" ref="BG244:BG250" si="66">IF(N244="zákl. přenesená",J244,0)</f>
        <v>0</v>
      </c>
      <c r="BH244" s="132">
        <f t="shared" ref="BH244:BH250" si="67">IF(N244="sníž. přenesená",J244,0)</f>
        <v>0</v>
      </c>
      <c r="BI244" s="132">
        <f t="shared" ref="BI244:BI250" si="68">IF(N244="nulová",J244,0)</f>
        <v>0</v>
      </c>
      <c r="BJ244" s="13" t="s">
        <v>78</v>
      </c>
      <c r="BK244" s="132">
        <f t="shared" ref="BK244:BK250" si="69">ROUND(I244*H244,2)</f>
        <v>0</v>
      </c>
      <c r="BL244" s="13" t="s">
        <v>168</v>
      </c>
      <c r="BM244" s="131" t="s">
        <v>489</v>
      </c>
    </row>
    <row r="245" spans="2:65" s="1" customFormat="1" ht="16.5" customHeight="1" x14ac:dyDescent="0.2">
      <c r="B245" s="119"/>
      <c r="C245" s="120" t="s">
        <v>490</v>
      </c>
      <c r="D245" s="120" t="s">
        <v>141</v>
      </c>
      <c r="E245" s="121" t="s">
        <v>491</v>
      </c>
      <c r="F245" s="122" t="s">
        <v>492</v>
      </c>
      <c r="G245" s="123" t="s">
        <v>185</v>
      </c>
      <c r="H245" s="124">
        <v>70.680000000000007</v>
      </c>
      <c r="I245" s="125"/>
      <c r="J245" s="125">
        <f t="shared" si="60"/>
        <v>0</v>
      </c>
      <c r="K245" s="126"/>
      <c r="L245" s="25"/>
      <c r="M245" s="127" t="s">
        <v>1</v>
      </c>
      <c r="N245" s="128" t="s">
        <v>35</v>
      </c>
      <c r="O245" s="129">
        <v>0</v>
      </c>
      <c r="P245" s="129">
        <f t="shared" si="61"/>
        <v>0</v>
      </c>
      <c r="Q245" s="129">
        <v>0</v>
      </c>
      <c r="R245" s="129">
        <f t="shared" si="62"/>
        <v>0</v>
      </c>
      <c r="S245" s="129">
        <v>0</v>
      </c>
      <c r="T245" s="130">
        <f t="shared" si="63"/>
        <v>0</v>
      </c>
      <c r="AR245" s="131" t="s">
        <v>168</v>
      </c>
      <c r="AT245" s="131" t="s">
        <v>141</v>
      </c>
      <c r="AU245" s="131" t="s">
        <v>78</v>
      </c>
      <c r="AY245" s="13" t="s">
        <v>140</v>
      </c>
      <c r="BE245" s="132">
        <f t="shared" si="64"/>
        <v>0</v>
      </c>
      <c r="BF245" s="132">
        <f t="shared" si="65"/>
        <v>0</v>
      </c>
      <c r="BG245" s="132">
        <f t="shared" si="66"/>
        <v>0</v>
      </c>
      <c r="BH245" s="132">
        <f t="shared" si="67"/>
        <v>0</v>
      </c>
      <c r="BI245" s="132">
        <f t="shared" si="68"/>
        <v>0</v>
      </c>
      <c r="BJ245" s="13" t="s">
        <v>78</v>
      </c>
      <c r="BK245" s="132">
        <f t="shared" si="69"/>
        <v>0</v>
      </c>
      <c r="BL245" s="13" t="s">
        <v>168</v>
      </c>
      <c r="BM245" s="131" t="s">
        <v>493</v>
      </c>
    </row>
    <row r="246" spans="2:65" s="1" customFormat="1" ht="16.5" customHeight="1" x14ac:dyDescent="0.2">
      <c r="B246" s="119"/>
      <c r="C246" s="120" t="s">
        <v>494</v>
      </c>
      <c r="D246" s="120" t="s">
        <v>141</v>
      </c>
      <c r="E246" s="121" t="s">
        <v>495</v>
      </c>
      <c r="F246" s="122" t="s">
        <v>496</v>
      </c>
      <c r="G246" s="123" t="s">
        <v>185</v>
      </c>
      <c r="H246" s="124">
        <v>70.680000000000007</v>
      </c>
      <c r="I246" s="125"/>
      <c r="J246" s="125">
        <f t="shared" si="60"/>
        <v>0</v>
      </c>
      <c r="K246" s="126"/>
      <c r="L246" s="25"/>
      <c r="M246" s="127" t="s">
        <v>1</v>
      </c>
      <c r="N246" s="128" t="s">
        <v>35</v>
      </c>
      <c r="O246" s="129">
        <v>0</v>
      </c>
      <c r="P246" s="129">
        <f t="shared" si="61"/>
        <v>0</v>
      </c>
      <c r="Q246" s="129">
        <v>0</v>
      </c>
      <c r="R246" s="129">
        <f t="shared" si="62"/>
        <v>0</v>
      </c>
      <c r="S246" s="129">
        <v>0</v>
      </c>
      <c r="T246" s="130">
        <f t="shared" si="63"/>
        <v>0</v>
      </c>
      <c r="AR246" s="131" t="s">
        <v>168</v>
      </c>
      <c r="AT246" s="131" t="s">
        <v>141</v>
      </c>
      <c r="AU246" s="131" t="s">
        <v>78</v>
      </c>
      <c r="AY246" s="13" t="s">
        <v>140</v>
      </c>
      <c r="BE246" s="132">
        <f t="shared" si="64"/>
        <v>0</v>
      </c>
      <c r="BF246" s="132">
        <f t="shared" si="65"/>
        <v>0</v>
      </c>
      <c r="BG246" s="132">
        <f t="shared" si="66"/>
        <v>0</v>
      </c>
      <c r="BH246" s="132">
        <f t="shared" si="67"/>
        <v>0</v>
      </c>
      <c r="BI246" s="132">
        <f t="shared" si="68"/>
        <v>0</v>
      </c>
      <c r="BJ246" s="13" t="s">
        <v>78</v>
      </c>
      <c r="BK246" s="132">
        <f t="shared" si="69"/>
        <v>0</v>
      </c>
      <c r="BL246" s="13" t="s">
        <v>168</v>
      </c>
      <c r="BM246" s="131" t="s">
        <v>497</v>
      </c>
    </row>
    <row r="247" spans="2:65" s="1" customFormat="1" ht="16.5" customHeight="1" x14ac:dyDescent="0.2">
      <c r="B247" s="119"/>
      <c r="C247" s="120" t="s">
        <v>498</v>
      </c>
      <c r="D247" s="120" t="s">
        <v>141</v>
      </c>
      <c r="E247" s="121" t="s">
        <v>499</v>
      </c>
      <c r="F247" s="122" t="s">
        <v>500</v>
      </c>
      <c r="G247" s="123" t="s">
        <v>228</v>
      </c>
      <c r="H247" s="124">
        <v>48.7</v>
      </c>
      <c r="I247" s="125"/>
      <c r="J247" s="125">
        <f t="shared" si="60"/>
        <v>0</v>
      </c>
      <c r="K247" s="126"/>
      <c r="L247" s="25"/>
      <c r="M247" s="127" t="s">
        <v>1</v>
      </c>
      <c r="N247" s="128" t="s">
        <v>35</v>
      </c>
      <c r="O247" s="129">
        <v>0</v>
      </c>
      <c r="P247" s="129">
        <f t="shared" si="61"/>
        <v>0</v>
      </c>
      <c r="Q247" s="129">
        <v>0</v>
      </c>
      <c r="R247" s="129">
        <f t="shared" si="62"/>
        <v>0</v>
      </c>
      <c r="S247" s="129">
        <v>0</v>
      </c>
      <c r="T247" s="130">
        <f t="shared" si="63"/>
        <v>0</v>
      </c>
      <c r="AR247" s="131" t="s">
        <v>168</v>
      </c>
      <c r="AT247" s="131" t="s">
        <v>141</v>
      </c>
      <c r="AU247" s="131" t="s">
        <v>78</v>
      </c>
      <c r="AY247" s="13" t="s">
        <v>140</v>
      </c>
      <c r="BE247" s="132">
        <f t="shared" si="64"/>
        <v>0</v>
      </c>
      <c r="BF247" s="132">
        <f t="shared" si="65"/>
        <v>0</v>
      </c>
      <c r="BG247" s="132">
        <f t="shared" si="66"/>
        <v>0</v>
      </c>
      <c r="BH247" s="132">
        <f t="shared" si="67"/>
        <v>0</v>
      </c>
      <c r="BI247" s="132">
        <f t="shared" si="68"/>
        <v>0</v>
      </c>
      <c r="BJ247" s="13" t="s">
        <v>78</v>
      </c>
      <c r="BK247" s="132">
        <f t="shared" si="69"/>
        <v>0</v>
      </c>
      <c r="BL247" s="13" t="s">
        <v>168</v>
      </c>
      <c r="BM247" s="131" t="s">
        <v>501</v>
      </c>
    </row>
    <row r="248" spans="2:65" s="1" customFormat="1" ht="16.5" customHeight="1" x14ac:dyDescent="0.2">
      <c r="B248" s="119"/>
      <c r="C248" s="120" t="s">
        <v>230</v>
      </c>
      <c r="D248" s="120" t="s">
        <v>141</v>
      </c>
      <c r="E248" s="121" t="s">
        <v>502</v>
      </c>
      <c r="F248" s="122" t="s">
        <v>503</v>
      </c>
      <c r="G248" s="123" t="s">
        <v>180</v>
      </c>
      <c r="H248" s="124">
        <v>178.56700000000001</v>
      </c>
      <c r="I248" s="125"/>
      <c r="J248" s="125">
        <f t="shared" si="60"/>
        <v>0</v>
      </c>
      <c r="K248" s="126"/>
      <c r="L248" s="25"/>
      <c r="M248" s="127" t="s">
        <v>1</v>
      </c>
      <c r="N248" s="128" t="s">
        <v>35</v>
      </c>
      <c r="O248" s="129">
        <v>0</v>
      </c>
      <c r="P248" s="129">
        <f t="shared" si="61"/>
        <v>0</v>
      </c>
      <c r="Q248" s="129">
        <v>0</v>
      </c>
      <c r="R248" s="129">
        <f t="shared" si="62"/>
        <v>0</v>
      </c>
      <c r="S248" s="129">
        <v>0</v>
      </c>
      <c r="T248" s="130">
        <f t="shared" si="63"/>
        <v>0</v>
      </c>
      <c r="AR248" s="131" t="s">
        <v>168</v>
      </c>
      <c r="AT248" s="131" t="s">
        <v>141</v>
      </c>
      <c r="AU248" s="131" t="s">
        <v>78</v>
      </c>
      <c r="AY248" s="13" t="s">
        <v>140</v>
      </c>
      <c r="BE248" s="132">
        <f t="shared" si="64"/>
        <v>0</v>
      </c>
      <c r="BF248" s="132">
        <f t="shared" si="65"/>
        <v>0</v>
      </c>
      <c r="BG248" s="132">
        <f t="shared" si="66"/>
        <v>0</v>
      </c>
      <c r="BH248" s="132">
        <f t="shared" si="67"/>
        <v>0</v>
      </c>
      <c r="BI248" s="132">
        <f t="shared" si="68"/>
        <v>0</v>
      </c>
      <c r="BJ248" s="13" t="s">
        <v>78</v>
      </c>
      <c r="BK248" s="132">
        <f t="shared" si="69"/>
        <v>0</v>
      </c>
      <c r="BL248" s="13" t="s">
        <v>168</v>
      </c>
      <c r="BM248" s="131" t="s">
        <v>504</v>
      </c>
    </row>
    <row r="249" spans="2:65" s="1" customFormat="1" ht="24.2" customHeight="1" x14ac:dyDescent="0.2">
      <c r="B249" s="119"/>
      <c r="C249" s="120" t="s">
        <v>239</v>
      </c>
      <c r="D249" s="120" t="s">
        <v>141</v>
      </c>
      <c r="E249" s="121" t="s">
        <v>505</v>
      </c>
      <c r="F249" s="122" t="s">
        <v>506</v>
      </c>
      <c r="G249" s="123" t="s">
        <v>185</v>
      </c>
      <c r="H249" s="124">
        <v>19.78</v>
      </c>
      <c r="I249" s="125"/>
      <c r="J249" s="125">
        <f t="shared" si="60"/>
        <v>0</v>
      </c>
      <c r="K249" s="126"/>
      <c r="L249" s="25"/>
      <c r="M249" s="127" t="s">
        <v>1</v>
      </c>
      <c r="N249" s="128" t="s">
        <v>35</v>
      </c>
      <c r="O249" s="129">
        <v>0.27800000000000002</v>
      </c>
      <c r="P249" s="129">
        <f t="shared" si="61"/>
        <v>5.4988400000000004</v>
      </c>
      <c r="Q249" s="129">
        <v>1.5E-3</v>
      </c>
      <c r="R249" s="129">
        <f t="shared" si="62"/>
        <v>2.9670000000000002E-2</v>
      </c>
      <c r="S249" s="129">
        <v>0</v>
      </c>
      <c r="T249" s="130">
        <f t="shared" si="63"/>
        <v>0</v>
      </c>
      <c r="AR249" s="131" t="s">
        <v>168</v>
      </c>
      <c r="AT249" s="131" t="s">
        <v>141</v>
      </c>
      <c r="AU249" s="131" t="s">
        <v>78</v>
      </c>
      <c r="AY249" s="13" t="s">
        <v>140</v>
      </c>
      <c r="BE249" s="132">
        <f t="shared" si="64"/>
        <v>0</v>
      </c>
      <c r="BF249" s="132">
        <f t="shared" si="65"/>
        <v>0</v>
      </c>
      <c r="BG249" s="132">
        <f t="shared" si="66"/>
        <v>0</v>
      </c>
      <c r="BH249" s="132">
        <f t="shared" si="67"/>
        <v>0</v>
      </c>
      <c r="BI249" s="132">
        <f t="shared" si="68"/>
        <v>0</v>
      </c>
      <c r="BJ249" s="13" t="s">
        <v>78</v>
      </c>
      <c r="BK249" s="132">
        <f t="shared" si="69"/>
        <v>0</v>
      </c>
      <c r="BL249" s="13" t="s">
        <v>168</v>
      </c>
      <c r="BM249" s="131" t="s">
        <v>507</v>
      </c>
    </row>
    <row r="250" spans="2:65" s="1" customFormat="1" ht="21.75" customHeight="1" x14ac:dyDescent="0.2">
      <c r="B250" s="119"/>
      <c r="C250" s="120" t="s">
        <v>329</v>
      </c>
      <c r="D250" s="120" t="s">
        <v>141</v>
      </c>
      <c r="E250" s="121" t="s">
        <v>508</v>
      </c>
      <c r="F250" s="122" t="s">
        <v>509</v>
      </c>
      <c r="G250" s="123" t="s">
        <v>269</v>
      </c>
      <c r="H250" s="124"/>
      <c r="I250" s="125"/>
      <c r="J250" s="125">
        <f t="shared" si="60"/>
        <v>0</v>
      </c>
      <c r="K250" s="126"/>
      <c r="L250" s="25"/>
      <c r="M250" s="127" t="s">
        <v>1</v>
      </c>
      <c r="N250" s="128" t="s">
        <v>35</v>
      </c>
      <c r="O250" s="129">
        <v>0</v>
      </c>
      <c r="P250" s="129">
        <f t="shared" si="61"/>
        <v>0</v>
      </c>
      <c r="Q250" s="129">
        <v>0</v>
      </c>
      <c r="R250" s="129">
        <f t="shared" si="62"/>
        <v>0</v>
      </c>
      <c r="S250" s="129">
        <v>0</v>
      </c>
      <c r="T250" s="130">
        <f t="shared" si="63"/>
        <v>0</v>
      </c>
      <c r="AR250" s="131" t="s">
        <v>168</v>
      </c>
      <c r="AT250" s="131" t="s">
        <v>141</v>
      </c>
      <c r="AU250" s="131" t="s">
        <v>78</v>
      </c>
      <c r="AY250" s="13" t="s">
        <v>140</v>
      </c>
      <c r="BE250" s="132">
        <f t="shared" si="64"/>
        <v>0</v>
      </c>
      <c r="BF250" s="132">
        <f t="shared" si="65"/>
        <v>0</v>
      </c>
      <c r="BG250" s="132">
        <f t="shared" si="66"/>
        <v>0</v>
      </c>
      <c r="BH250" s="132">
        <f t="shared" si="67"/>
        <v>0</v>
      </c>
      <c r="BI250" s="132">
        <f t="shared" si="68"/>
        <v>0</v>
      </c>
      <c r="BJ250" s="13" t="s">
        <v>78</v>
      </c>
      <c r="BK250" s="132">
        <f t="shared" si="69"/>
        <v>0</v>
      </c>
      <c r="BL250" s="13" t="s">
        <v>168</v>
      </c>
      <c r="BM250" s="131" t="s">
        <v>510</v>
      </c>
    </row>
    <row r="251" spans="2:65" s="10" customFormat="1" ht="25.9" customHeight="1" x14ac:dyDescent="0.2">
      <c r="B251" s="110"/>
      <c r="D251" s="111" t="s">
        <v>69</v>
      </c>
      <c r="E251" s="112" t="s">
        <v>511</v>
      </c>
      <c r="F251" s="112" t="s">
        <v>512</v>
      </c>
      <c r="J251" s="113">
        <f>BK251</f>
        <v>0</v>
      </c>
      <c r="L251" s="110"/>
      <c r="M251" s="114"/>
      <c r="P251" s="115">
        <f>SUM(P252:P254)</f>
        <v>0</v>
      </c>
      <c r="R251" s="115">
        <f>SUM(R252:R254)</f>
        <v>0</v>
      </c>
      <c r="T251" s="116">
        <f>SUM(T252:T254)</f>
        <v>0</v>
      </c>
      <c r="AR251" s="111" t="s">
        <v>80</v>
      </c>
      <c r="AT251" s="117" t="s">
        <v>69</v>
      </c>
      <c r="AU251" s="117" t="s">
        <v>70</v>
      </c>
      <c r="AY251" s="111" t="s">
        <v>140</v>
      </c>
      <c r="BK251" s="118">
        <f>SUM(BK252:BK254)</f>
        <v>0</v>
      </c>
    </row>
    <row r="252" spans="2:65" s="1" customFormat="1" ht="24.2" customHeight="1" x14ac:dyDescent="0.2">
      <c r="B252" s="119"/>
      <c r="C252" s="120" t="s">
        <v>513</v>
      </c>
      <c r="D252" s="120" t="s">
        <v>141</v>
      </c>
      <c r="E252" s="121" t="s">
        <v>514</v>
      </c>
      <c r="F252" s="122" t="s">
        <v>515</v>
      </c>
      <c r="G252" s="123" t="s">
        <v>185</v>
      </c>
      <c r="H252" s="124">
        <v>97.15</v>
      </c>
      <c r="I252" s="125"/>
      <c r="J252" s="125">
        <f>ROUND(I252*H252,2)</f>
        <v>0</v>
      </c>
      <c r="K252" s="126"/>
      <c r="L252" s="25"/>
      <c r="M252" s="127" t="s">
        <v>1</v>
      </c>
      <c r="N252" s="128" t="s">
        <v>35</v>
      </c>
      <c r="O252" s="129">
        <v>0</v>
      </c>
      <c r="P252" s="129">
        <f>O252*H252</f>
        <v>0</v>
      </c>
      <c r="Q252" s="129">
        <v>0</v>
      </c>
      <c r="R252" s="129">
        <f>Q252*H252</f>
        <v>0</v>
      </c>
      <c r="S252" s="129">
        <v>0</v>
      </c>
      <c r="T252" s="130">
        <f>S252*H252</f>
        <v>0</v>
      </c>
      <c r="AR252" s="131" t="s">
        <v>168</v>
      </c>
      <c r="AT252" s="131" t="s">
        <v>141</v>
      </c>
      <c r="AU252" s="131" t="s">
        <v>78</v>
      </c>
      <c r="AY252" s="13" t="s">
        <v>140</v>
      </c>
      <c r="BE252" s="132">
        <f>IF(N252="základní",J252,0)</f>
        <v>0</v>
      </c>
      <c r="BF252" s="132">
        <f>IF(N252="snížená",J252,0)</f>
        <v>0</v>
      </c>
      <c r="BG252" s="132">
        <f>IF(N252="zákl. přenesená",J252,0)</f>
        <v>0</v>
      </c>
      <c r="BH252" s="132">
        <f>IF(N252="sníž. přenesená",J252,0)</f>
        <v>0</v>
      </c>
      <c r="BI252" s="132">
        <f>IF(N252="nulová",J252,0)</f>
        <v>0</v>
      </c>
      <c r="BJ252" s="13" t="s">
        <v>78</v>
      </c>
      <c r="BK252" s="132">
        <f>ROUND(I252*H252,2)</f>
        <v>0</v>
      </c>
      <c r="BL252" s="13" t="s">
        <v>168</v>
      </c>
      <c r="BM252" s="131" t="s">
        <v>516</v>
      </c>
    </row>
    <row r="253" spans="2:65" s="1" customFormat="1" ht="24.2" customHeight="1" x14ac:dyDescent="0.2">
      <c r="B253" s="119"/>
      <c r="C253" s="120" t="s">
        <v>333</v>
      </c>
      <c r="D253" s="120" t="s">
        <v>141</v>
      </c>
      <c r="E253" s="121" t="s">
        <v>517</v>
      </c>
      <c r="F253" s="122" t="s">
        <v>518</v>
      </c>
      <c r="G253" s="123" t="s">
        <v>185</v>
      </c>
      <c r="H253" s="124">
        <v>18.100000000000001</v>
      </c>
      <c r="I253" s="125"/>
      <c r="J253" s="125">
        <f>ROUND(I253*H253,2)</f>
        <v>0</v>
      </c>
      <c r="K253" s="126"/>
      <c r="L253" s="25"/>
      <c r="M253" s="127" t="s">
        <v>1</v>
      </c>
      <c r="N253" s="128" t="s">
        <v>35</v>
      </c>
      <c r="O253" s="129">
        <v>0</v>
      </c>
      <c r="P253" s="129">
        <f>O253*H253</f>
        <v>0</v>
      </c>
      <c r="Q253" s="129">
        <v>0</v>
      </c>
      <c r="R253" s="129">
        <f>Q253*H253</f>
        <v>0</v>
      </c>
      <c r="S253" s="129">
        <v>0</v>
      </c>
      <c r="T253" s="130">
        <f>S253*H253</f>
        <v>0</v>
      </c>
      <c r="AR253" s="131" t="s">
        <v>168</v>
      </c>
      <c r="AT253" s="131" t="s">
        <v>141</v>
      </c>
      <c r="AU253" s="131" t="s">
        <v>78</v>
      </c>
      <c r="AY253" s="13" t="s">
        <v>140</v>
      </c>
      <c r="BE253" s="132">
        <f>IF(N253="základní",J253,0)</f>
        <v>0</v>
      </c>
      <c r="BF253" s="132">
        <f>IF(N253="snížená",J253,0)</f>
        <v>0</v>
      </c>
      <c r="BG253" s="132">
        <f>IF(N253="zákl. přenesená",J253,0)</f>
        <v>0</v>
      </c>
      <c r="BH253" s="132">
        <f>IF(N253="sníž. přenesená",J253,0)</f>
        <v>0</v>
      </c>
      <c r="BI253" s="132">
        <f>IF(N253="nulová",J253,0)</f>
        <v>0</v>
      </c>
      <c r="BJ253" s="13" t="s">
        <v>78</v>
      </c>
      <c r="BK253" s="132">
        <f>ROUND(I253*H253,2)</f>
        <v>0</v>
      </c>
      <c r="BL253" s="13" t="s">
        <v>168</v>
      </c>
      <c r="BM253" s="131" t="s">
        <v>519</v>
      </c>
    </row>
    <row r="254" spans="2:65" s="1" customFormat="1" ht="21.75" customHeight="1" x14ac:dyDescent="0.2">
      <c r="B254" s="119"/>
      <c r="C254" s="120" t="s">
        <v>252</v>
      </c>
      <c r="D254" s="120" t="s">
        <v>141</v>
      </c>
      <c r="E254" s="121" t="s">
        <v>520</v>
      </c>
      <c r="F254" s="122" t="s">
        <v>521</v>
      </c>
      <c r="G254" s="123" t="s">
        <v>269</v>
      </c>
      <c r="H254" s="124"/>
      <c r="I254" s="125"/>
      <c r="J254" s="125">
        <f>ROUND(I254*H254,2)</f>
        <v>0</v>
      </c>
      <c r="K254" s="126"/>
      <c r="L254" s="25"/>
      <c r="M254" s="127" t="s">
        <v>1</v>
      </c>
      <c r="N254" s="128" t="s">
        <v>35</v>
      </c>
      <c r="O254" s="129">
        <v>0</v>
      </c>
      <c r="P254" s="129">
        <f>O254*H254</f>
        <v>0</v>
      </c>
      <c r="Q254" s="129">
        <v>0</v>
      </c>
      <c r="R254" s="129">
        <f>Q254*H254</f>
        <v>0</v>
      </c>
      <c r="S254" s="129">
        <v>0</v>
      </c>
      <c r="T254" s="130">
        <f>S254*H254</f>
        <v>0</v>
      </c>
      <c r="AR254" s="131" t="s">
        <v>168</v>
      </c>
      <c r="AT254" s="131" t="s">
        <v>141</v>
      </c>
      <c r="AU254" s="131" t="s">
        <v>78</v>
      </c>
      <c r="AY254" s="13" t="s">
        <v>140</v>
      </c>
      <c r="BE254" s="132">
        <f>IF(N254="základní",J254,0)</f>
        <v>0</v>
      </c>
      <c r="BF254" s="132">
        <f>IF(N254="snížená",J254,0)</f>
        <v>0</v>
      </c>
      <c r="BG254" s="132">
        <f>IF(N254="zákl. přenesená",J254,0)</f>
        <v>0</v>
      </c>
      <c r="BH254" s="132">
        <f>IF(N254="sníž. přenesená",J254,0)</f>
        <v>0</v>
      </c>
      <c r="BI254" s="132">
        <f>IF(N254="nulová",J254,0)</f>
        <v>0</v>
      </c>
      <c r="BJ254" s="13" t="s">
        <v>78</v>
      </c>
      <c r="BK254" s="132">
        <f>ROUND(I254*H254,2)</f>
        <v>0</v>
      </c>
      <c r="BL254" s="13" t="s">
        <v>168</v>
      </c>
      <c r="BM254" s="131" t="s">
        <v>522</v>
      </c>
    </row>
    <row r="255" spans="2:65" s="10" customFormat="1" ht="25.9" customHeight="1" x14ac:dyDescent="0.2">
      <c r="B255" s="110"/>
      <c r="D255" s="111" t="s">
        <v>69</v>
      </c>
      <c r="E255" s="112" t="s">
        <v>523</v>
      </c>
      <c r="F255" s="112" t="s">
        <v>524</v>
      </c>
      <c r="J255" s="113">
        <f>BK255</f>
        <v>0</v>
      </c>
      <c r="L255" s="110"/>
      <c r="M255" s="114"/>
      <c r="P255" s="115">
        <f>SUM(P256:P260)</f>
        <v>20.671875</v>
      </c>
      <c r="R255" s="115">
        <f>SUM(R256:R260)</f>
        <v>8.2687499999999997E-2</v>
      </c>
      <c r="T255" s="116">
        <f>SUM(T256:T260)</f>
        <v>0</v>
      </c>
      <c r="AR255" s="111" t="s">
        <v>80</v>
      </c>
      <c r="AT255" s="117" t="s">
        <v>69</v>
      </c>
      <c r="AU255" s="117" t="s">
        <v>70</v>
      </c>
      <c r="AY255" s="111" t="s">
        <v>140</v>
      </c>
      <c r="BK255" s="118">
        <f>SUM(BK256:BK260)</f>
        <v>0</v>
      </c>
    </row>
    <row r="256" spans="2:65" s="1" customFormat="1" ht="16.5" customHeight="1" x14ac:dyDescent="0.2">
      <c r="B256" s="119"/>
      <c r="C256" s="120" t="s">
        <v>336</v>
      </c>
      <c r="D256" s="120" t="s">
        <v>141</v>
      </c>
      <c r="E256" s="121" t="s">
        <v>525</v>
      </c>
      <c r="F256" s="122" t="s">
        <v>526</v>
      </c>
      <c r="G256" s="123" t="s">
        <v>185</v>
      </c>
      <c r="H256" s="124">
        <v>121.685</v>
      </c>
      <c r="I256" s="125"/>
      <c r="J256" s="125">
        <f>ROUND(I256*H256,2)</f>
        <v>0</v>
      </c>
      <c r="K256" s="126"/>
      <c r="L256" s="25"/>
      <c r="M256" s="127" t="s">
        <v>1</v>
      </c>
      <c r="N256" s="128" t="s">
        <v>35</v>
      </c>
      <c r="O256" s="129">
        <v>0</v>
      </c>
      <c r="P256" s="129">
        <f>O256*H256</f>
        <v>0</v>
      </c>
      <c r="Q256" s="129">
        <v>0</v>
      </c>
      <c r="R256" s="129">
        <f>Q256*H256</f>
        <v>0</v>
      </c>
      <c r="S256" s="129">
        <v>0</v>
      </c>
      <c r="T256" s="130">
        <f>S256*H256</f>
        <v>0</v>
      </c>
      <c r="AR256" s="131" t="s">
        <v>168</v>
      </c>
      <c r="AT256" s="131" t="s">
        <v>141</v>
      </c>
      <c r="AU256" s="131" t="s">
        <v>78</v>
      </c>
      <c r="AY256" s="13" t="s">
        <v>140</v>
      </c>
      <c r="BE256" s="132">
        <f>IF(N256="základní",J256,0)</f>
        <v>0</v>
      </c>
      <c r="BF256" s="132">
        <f>IF(N256="snížená",J256,0)</f>
        <v>0</v>
      </c>
      <c r="BG256" s="132">
        <f>IF(N256="zákl. přenesená",J256,0)</f>
        <v>0</v>
      </c>
      <c r="BH256" s="132">
        <f>IF(N256="sníž. přenesená",J256,0)</f>
        <v>0</v>
      </c>
      <c r="BI256" s="132">
        <f>IF(N256="nulová",J256,0)</f>
        <v>0</v>
      </c>
      <c r="BJ256" s="13" t="s">
        <v>78</v>
      </c>
      <c r="BK256" s="132">
        <f>ROUND(I256*H256,2)</f>
        <v>0</v>
      </c>
      <c r="BL256" s="13" t="s">
        <v>168</v>
      </c>
      <c r="BM256" s="131" t="s">
        <v>527</v>
      </c>
    </row>
    <row r="257" spans="2:65" s="1" customFormat="1" ht="24.2" customHeight="1" x14ac:dyDescent="0.2">
      <c r="B257" s="119"/>
      <c r="C257" s="120" t="s">
        <v>528</v>
      </c>
      <c r="D257" s="120" t="s">
        <v>141</v>
      </c>
      <c r="E257" s="121" t="s">
        <v>529</v>
      </c>
      <c r="F257" s="122" t="s">
        <v>530</v>
      </c>
      <c r="G257" s="123" t="s">
        <v>185</v>
      </c>
      <c r="H257" s="124">
        <v>55.125</v>
      </c>
      <c r="I257" s="125"/>
      <c r="J257" s="125">
        <f>ROUND(I257*H257,2)</f>
        <v>0</v>
      </c>
      <c r="K257" s="126"/>
      <c r="L257" s="25"/>
      <c r="M257" s="127" t="s">
        <v>1</v>
      </c>
      <c r="N257" s="128" t="s">
        <v>35</v>
      </c>
      <c r="O257" s="129">
        <v>0.375</v>
      </c>
      <c r="P257" s="129">
        <f>O257*H257</f>
        <v>20.671875</v>
      </c>
      <c r="Q257" s="129">
        <v>1.5E-3</v>
      </c>
      <c r="R257" s="129">
        <f>Q257*H257</f>
        <v>8.2687499999999997E-2</v>
      </c>
      <c r="S257" s="129">
        <v>0</v>
      </c>
      <c r="T257" s="130">
        <f>S257*H257</f>
        <v>0</v>
      </c>
      <c r="AR257" s="131" t="s">
        <v>168</v>
      </c>
      <c r="AT257" s="131" t="s">
        <v>141</v>
      </c>
      <c r="AU257" s="131" t="s">
        <v>78</v>
      </c>
      <c r="AY257" s="13" t="s">
        <v>140</v>
      </c>
      <c r="BE257" s="132">
        <f>IF(N257="základní",J257,0)</f>
        <v>0</v>
      </c>
      <c r="BF257" s="132">
        <f>IF(N257="snížená",J257,0)</f>
        <v>0</v>
      </c>
      <c r="BG257" s="132">
        <f>IF(N257="zákl. přenesená",J257,0)</f>
        <v>0</v>
      </c>
      <c r="BH257" s="132">
        <f>IF(N257="sníž. přenesená",J257,0)</f>
        <v>0</v>
      </c>
      <c r="BI257" s="132">
        <f>IF(N257="nulová",J257,0)</f>
        <v>0</v>
      </c>
      <c r="BJ257" s="13" t="s">
        <v>78</v>
      </c>
      <c r="BK257" s="132">
        <f>ROUND(I257*H257,2)</f>
        <v>0</v>
      </c>
      <c r="BL257" s="13" t="s">
        <v>168</v>
      </c>
      <c r="BM257" s="131" t="s">
        <v>531</v>
      </c>
    </row>
    <row r="258" spans="2:65" s="1" customFormat="1" ht="16.5" customHeight="1" x14ac:dyDescent="0.2">
      <c r="B258" s="119"/>
      <c r="C258" s="120" t="s">
        <v>340</v>
      </c>
      <c r="D258" s="120" t="s">
        <v>141</v>
      </c>
      <c r="E258" s="121" t="s">
        <v>532</v>
      </c>
      <c r="F258" s="122" t="s">
        <v>533</v>
      </c>
      <c r="G258" s="123" t="s">
        <v>185</v>
      </c>
      <c r="H258" s="124">
        <v>121.685</v>
      </c>
      <c r="I258" s="125"/>
      <c r="J258" s="125">
        <f>ROUND(I258*H258,2)</f>
        <v>0</v>
      </c>
      <c r="K258" s="126"/>
      <c r="L258" s="25"/>
      <c r="M258" s="127" t="s">
        <v>1</v>
      </c>
      <c r="N258" s="128" t="s">
        <v>35</v>
      </c>
      <c r="O258" s="129">
        <v>0</v>
      </c>
      <c r="P258" s="129">
        <f>O258*H258</f>
        <v>0</v>
      </c>
      <c r="Q258" s="129">
        <v>0</v>
      </c>
      <c r="R258" s="129">
        <f>Q258*H258</f>
        <v>0</v>
      </c>
      <c r="S258" s="129">
        <v>0</v>
      </c>
      <c r="T258" s="130">
        <f>S258*H258</f>
        <v>0</v>
      </c>
      <c r="AR258" s="131" t="s">
        <v>168</v>
      </c>
      <c r="AT258" s="131" t="s">
        <v>141</v>
      </c>
      <c r="AU258" s="131" t="s">
        <v>78</v>
      </c>
      <c r="AY258" s="13" t="s">
        <v>140</v>
      </c>
      <c r="BE258" s="132">
        <f>IF(N258="základní",J258,0)</f>
        <v>0</v>
      </c>
      <c r="BF258" s="132">
        <f>IF(N258="snížená",J258,0)</f>
        <v>0</v>
      </c>
      <c r="BG258" s="132">
        <f>IF(N258="zákl. přenesená",J258,0)</f>
        <v>0</v>
      </c>
      <c r="BH258" s="132">
        <f>IF(N258="sníž. přenesená",J258,0)</f>
        <v>0</v>
      </c>
      <c r="BI258" s="132">
        <f>IF(N258="nulová",J258,0)</f>
        <v>0</v>
      </c>
      <c r="BJ258" s="13" t="s">
        <v>78</v>
      </c>
      <c r="BK258" s="132">
        <f>ROUND(I258*H258,2)</f>
        <v>0</v>
      </c>
      <c r="BL258" s="13" t="s">
        <v>168</v>
      </c>
      <c r="BM258" s="131" t="s">
        <v>534</v>
      </c>
    </row>
    <row r="259" spans="2:65" s="1" customFormat="1" ht="16.5" customHeight="1" x14ac:dyDescent="0.2">
      <c r="B259" s="119"/>
      <c r="C259" s="120" t="s">
        <v>535</v>
      </c>
      <c r="D259" s="120" t="s">
        <v>141</v>
      </c>
      <c r="E259" s="121" t="s">
        <v>536</v>
      </c>
      <c r="F259" s="122" t="s">
        <v>537</v>
      </c>
      <c r="G259" s="123" t="s">
        <v>228</v>
      </c>
      <c r="H259" s="124">
        <v>57.945</v>
      </c>
      <c r="I259" s="125"/>
      <c r="J259" s="125">
        <f>ROUND(I259*H259,2)</f>
        <v>0</v>
      </c>
      <c r="K259" s="126"/>
      <c r="L259" s="25"/>
      <c r="M259" s="127" t="s">
        <v>1</v>
      </c>
      <c r="N259" s="128" t="s">
        <v>35</v>
      </c>
      <c r="O259" s="129">
        <v>0</v>
      </c>
      <c r="P259" s="129">
        <f>O259*H259</f>
        <v>0</v>
      </c>
      <c r="Q259" s="129">
        <v>0</v>
      </c>
      <c r="R259" s="129">
        <f>Q259*H259</f>
        <v>0</v>
      </c>
      <c r="S259" s="129">
        <v>0</v>
      </c>
      <c r="T259" s="130">
        <f>S259*H259</f>
        <v>0</v>
      </c>
      <c r="AR259" s="131" t="s">
        <v>168</v>
      </c>
      <c r="AT259" s="131" t="s">
        <v>141</v>
      </c>
      <c r="AU259" s="131" t="s">
        <v>78</v>
      </c>
      <c r="AY259" s="13" t="s">
        <v>140</v>
      </c>
      <c r="BE259" s="132">
        <f>IF(N259="základní",J259,0)</f>
        <v>0</v>
      </c>
      <c r="BF259" s="132">
        <f>IF(N259="snížená",J259,0)</f>
        <v>0</v>
      </c>
      <c r="BG259" s="132">
        <f>IF(N259="zákl. přenesená",J259,0)</f>
        <v>0</v>
      </c>
      <c r="BH259" s="132">
        <f>IF(N259="sníž. přenesená",J259,0)</f>
        <v>0</v>
      </c>
      <c r="BI259" s="132">
        <f>IF(N259="nulová",J259,0)</f>
        <v>0</v>
      </c>
      <c r="BJ259" s="13" t="s">
        <v>78</v>
      </c>
      <c r="BK259" s="132">
        <f>ROUND(I259*H259,2)</f>
        <v>0</v>
      </c>
      <c r="BL259" s="13" t="s">
        <v>168</v>
      </c>
      <c r="BM259" s="131" t="s">
        <v>538</v>
      </c>
    </row>
    <row r="260" spans="2:65" s="1" customFormat="1" ht="21.75" customHeight="1" x14ac:dyDescent="0.2">
      <c r="B260" s="119"/>
      <c r="C260" s="120" t="s">
        <v>343</v>
      </c>
      <c r="D260" s="120" t="s">
        <v>141</v>
      </c>
      <c r="E260" s="121" t="s">
        <v>539</v>
      </c>
      <c r="F260" s="122" t="s">
        <v>540</v>
      </c>
      <c r="G260" s="123" t="s">
        <v>269</v>
      </c>
      <c r="H260" s="124"/>
      <c r="I260" s="125"/>
      <c r="J260" s="125">
        <f>ROUND(I260*H260,2)</f>
        <v>0</v>
      </c>
      <c r="K260" s="126"/>
      <c r="L260" s="25"/>
      <c r="M260" s="127" t="s">
        <v>1</v>
      </c>
      <c r="N260" s="128" t="s">
        <v>35</v>
      </c>
      <c r="O260" s="129">
        <v>0</v>
      </c>
      <c r="P260" s="129">
        <f>O260*H260</f>
        <v>0</v>
      </c>
      <c r="Q260" s="129">
        <v>0</v>
      </c>
      <c r="R260" s="129">
        <f>Q260*H260</f>
        <v>0</v>
      </c>
      <c r="S260" s="129">
        <v>0</v>
      </c>
      <c r="T260" s="130">
        <f>S260*H260</f>
        <v>0</v>
      </c>
      <c r="AR260" s="131" t="s">
        <v>168</v>
      </c>
      <c r="AT260" s="131" t="s">
        <v>141</v>
      </c>
      <c r="AU260" s="131" t="s">
        <v>78</v>
      </c>
      <c r="AY260" s="13" t="s">
        <v>140</v>
      </c>
      <c r="BE260" s="132">
        <f>IF(N260="základní",J260,0)</f>
        <v>0</v>
      </c>
      <c r="BF260" s="132">
        <f>IF(N260="snížená",J260,0)</f>
        <v>0</v>
      </c>
      <c r="BG260" s="132">
        <f>IF(N260="zákl. přenesená",J260,0)</f>
        <v>0</v>
      </c>
      <c r="BH260" s="132">
        <f>IF(N260="sníž. přenesená",J260,0)</f>
        <v>0</v>
      </c>
      <c r="BI260" s="132">
        <f>IF(N260="nulová",J260,0)</f>
        <v>0</v>
      </c>
      <c r="BJ260" s="13" t="s">
        <v>78</v>
      </c>
      <c r="BK260" s="132">
        <f>ROUND(I260*H260,2)</f>
        <v>0</v>
      </c>
      <c r="BL260" s="13" t="s">
        <v>168</v>
      </c>
      <c r="BM260" s="131" t="s">
        <v>541</v>
      </c>
    </row>
    <row r="261" spans="2:65" s="10" customFormat="1" ht="25.9" customHeight="1" x14ac:dyDescent="0.2">
      <c r="B261" s="110"/>
      <c r="D261" s="111" t="s">
        <v>69</v>
      </c>
      <c r="E261" s="112" t="s">
        <v>542</v>
      </c>
      <c r="F261" s="112" t="s">
        <v>543</v>
      </c>
      <c r="J261" s="113">
        <f>BK261</f>
        <v>0</v>
      </c>
      <c r="L261" s="110"/>
      <c r="M261" s="114"/>
      <c r="P261" s="115">
        <f>SUM(P262:P265)</f>
        <v>0</v>
      </c>
      <c r="R261" s="115">
        <f>SUM(R262:R265)</f>
        <v>0</v>
      </c>
      <c r="T261" s="116">
        <f>SUM(T262:T265)</f>
        <v>0</v>
      </c>
      <c r="AR261" s="111" t="s">
        <v>80</v>
      </c>
      <c r="AT261" s="117" t="s">
        <v>69</v>
      </c>
      <c r="AU261" s="117" t="s">
        <v>70</v>
      </c>
      <c r="AY261" s="111" t="s">
        <v>140</v>
      </c>
      <c r="BK261" s="118">
        <f>SUM(BK262:BK265)</f>
        <v>0</v>
      </c>
    </row>
    <row r="262" spans="2:65" s="1" customFormat="1" ht="16.5" customHeight="1" x14ac:dyDescent="0.2">
      <c r="B262" s="119"/>
      <c r="C262" s="120" t="s">
        <v>544</v>
      </c>
      <c r="D262" s="120" t="s">
        <v>141</v>
      </c>
      <c r="E262" s="121" t="s">
        <v>545</v>
      </c>
      <c r="F262" s="122" t="s">
        <v>546</v>
      </c>
      <c r="G262" s="123" t="s">
        <v>185</v>
      </c>
      <c r="H262" s="124">
        <v>1063.75</v>
      </c>
      <c r="I262" s="125"/>
      <c r="J262" s="125">
        <f>ROUND(I262*H262,2)</f>
        <v>0</v>
      </c>
      <c r="K262" s="126"/>
      <c r="L262" s="25"/>
      <c r="M262" s="127" t="s">
        <v>1</v>
      </c>
      <c r="N262" s="128" t="s">
        <v>35</v>
      </c>
      <c r="O262" s="129">
        <v>0</v>
      </c>
      <c r="P262" s="129">
        <f>O262*H262</f>
        <v>0</v>
      </c>
      <c r="Q262" s="129">
        <v>0</v>
      </c>
      <c r="R262" s="129">
        <f>Q262*H262</f>
        <v>0</v>
      </c>
      <c r="S262" s="129">
        <v>0</v>
      </c>
      <c r="T262" s="130">
        <f>S262*H262</f>
        <v>0</v>
      </c>
      <c r="AR262" s="131" t="s">
        <v>168</v>
      </c>
      <c r="AT262" s="131" t="s">
        <v>141</v>
      </c>
      <c r="AU262" s="131" t="s">
        <v>78</v>
      </c>
      <c r="AY262" s="13" t="s">
        <v>140</v>
      </c>
      <c r="BE262" s="132">
        <f>IF(N262="základní",J262,0)</f>
        <v>0</v>
      </c>
      <c r="BF262" s="132">
        <f>IF(N262="snížená",J262,0)</f>
        <v>0</v>
      </c>
      <c r="BG262" s="132">
        <f>IF(N262="zákl. přenesená",J262,0)</f>
        <v>0</v>
      </c>
      <c r="BH262" s="132">
        <f>IF(N262="sníž. přenesená",J262,0)</f>
        <v>0</v>
      </c>
      <c r="BI262" s="132">
        <f>IF(N262="nulová",J262,0)</f>
        <v>0</v>
      </c>
      <c r="BJ262" s="13" t="s">
        <v>78</v>
      </c>
      <c r="BK262" s="132">
        <f>ROUND(I262*H262,2)</f>
        <v>0</v>
      </c>
      <c r="BL262" s="13" t="s">
        <v>168</v>
      </c>
      <c r="BM262" s="131" t="s">
        <v>547</v>
      </c>
    </row>
    <row r="263" spans="2:65" s="1" customFormat="1" ht="24.2" customHeight="1" x14ac:dyDescent="0.2">
      <c r="B263" s="119"/>
      <c r="C263" s="120" t="s">
        <v>347</v>
      </c>
      <c r="D263" s="120" t="s">
        <v>141</v>
      </c>
      <c r="E263" s="121" t="s">
        <v>548</v>
      </c>
      <c r="F263" s="122" t="s">
        <v>549</v>
      </c>
      <c r="G263" s="123" t="s">
        <v>185</v>
      </c>
      <c r="H263" s="124">
        <v>288.02999999999997</v>
      </c>
      <c r="I263" s="125"/>
      <c r="J263" s="125">
        <f>ROUND(I263*H263,2)</f>
        <v>0</v>
      </c>
      <c r="K263" s="126"/>
      <c r="L263" s="25"/>
      <c r="M263" s="127" t="s">
        <v>1</v>
      </c>
      <c r="N263" s="128" t="s">
        <v>35</v>
      </c>
      <c r="O263" s="129">
        <v>0</v>
      </c>
      <c r="P263" s="129">
        <f>O263*H263</f>
        <v>0</v>
      </c>
      <c r="Q263" s="129">
        <v>0</v>
      </c>
      <c r="R263" s="129">
        <f>Q263*H263</f>
        <v>0</v>
      </c>
      <c r="S263" s="129">
        <v>0</v>
      </c>
      <c r="T263" s="130">
        <f>S263*H263</f>
        <v>0</v>
      </c>
      <c r="AR263" s="131" t="s">
        <v>168</v>
      </c>
      <c r="AT263" s="131" t="s">
        <v>141</v>
      </c>
      <c r="AU263" s="131" t="s">
        <v>78</v>
      </c>
      <c r="AY263" s="13" t="s">
        <v>140</v>
      </c>
      <c r="BE263" s="132">
        <f>IF(N263="základní",J263,0)</f>
        <v>0</v>
      </c>
      <c r="BF263" s="132">
        <f>IF(N263="snížená",J263,0)</f>
        <v>0</v>
      </c>
      <c r="BG263" s="132">
        <f>IF(N263="zákl. přenesená",J263,0)</f>
        <v>0</v>
      </c>
      <c r="BH263" s="132">
        <f>IF(N263="sníž. přenesená",J263,0)</f>
        <v>0</v>
      </c>
      <c r="BI263" s="132">
        <f>IF(N263="nulová",J263,0)</f>
        <v>0</v>
      </c>
      <c r="BJ263" s="13" t="s">
        <v>78</v>
      </c>
      <c r="BK263" s="132">
        <f>ROUND(I263*H263,2)</f>
        <v>0</v>
      </c>
      <c r="BL263" s="13" t="s">
        <v>168</v>
      </c>
      <c r="BM263" s="131" t="s">
        <v>550</v>
      </c>
    </row>
    <row r="264" spans="2:65" s="1" customFormat="1" ht="16.5" customHeight="1" x14ac:dyDescent="0.2">
      <c r="B264" s="119"/>
      <c r="C264" s="120" t="s">
        <v>551</v>
      </c>
      <c r="D264" s="120" t="s">
        <v>141</v>
      </c>
      <c r="E264" s="121" t="s">
        <v>552</v>
      </c>
      <c r="F264" s="122" t="s">
        <v>553</v>
      </c>
      <c r="G264" s="123" t="s">
        <v>185</v>
      </c>
      <c r="H264" s="124">
        <v>1063.75</v>
      </c>
      <c r="I264" s="125"/>
      <c r="J264" s="125">
        <f>ROUND(I264*H264,2)</f>
        <v>0</v>
      </c>
      <c r="K264" s="126"/>
      <c r="L264" s="25"/>
      <c r="M264" s="127" t="s">
        <v>1</v>
      </c>
      <c r="N264" s="128" t="s">
        <v>35</v>
      </c>
      <c r="O264" s="129">
        <v>0</v>
      </c>
      <c r="P264" s="129">
        <f>O264*H264</f>
        <v>0</v>
      </c>
      <c r="Q264" s="129">
        <v>0</v>
      </c>
      <c r="R264" s="129">
        <f>Q264*H264</f>
        <v>0</v>
      </c>
      <c r="S264" s="129">
        <v>0</v>
      </c>
      <c r="T264" s="130">
        <f>S264*H264</f>
        <v>0</v>
      </c>
      <c r="AR264" s="131" t="s">
        <v>168</v>
      </c>
      <c r="AT264" s="131" t="s">
        <v>141</v>
      </c>
      <c r="AU264" s="131" t="s">
        <v>78</v>
      </c>
      <c r="AY264" s="13" t="s">
        <v>140</v>
      </c>
      <c r="BE264" s="132">
        <f>IF(N264="základní",J264,0)</f>
        <v>0</v>
      </c>
      <c r="BF264" s="132">
        <f>IF(N264="snížená",J264,0)</f>
        <v>0</v>
      </c>
      <c r="BG264" s="132">
        <f>IF(N264="zákl. přenesená",J264,0)</f>
        <v>0</v>
      </c>
      <c r="BH264" s="132">
        <f>IF(N264="sníž. přenesená",J264,0)</f>
        <v>0</v>
      </c>
      <c r="BI264" s="132">
        <f>IF(N264="nulová",J264,0)</f>
        <v>0</v>
      </c>
      <c r="BJ264" s="13" t="s">
        <v>78</v>
      </c>
      <c r="BK264" s="132">
        <f>ROUND(I264*H264,2)</f>
        <v>0</v>
      </c>
      <c r="BL264" s="13" t="s">
        <v>168</v>
      </c>
      <c r="BM264" s="131" t="s">
        <v>554</v>
      </c>
    </row>
    <row r="265" spans="2:65" s="1" customFormat="1" ht="16.5" customHeight="1" x14ac:dyDescent="0.2">
      <c r="B265" s="119"/>
      <c r="C265" s="120" t="s">
        <v>350</v>
      </c>
      <c r="D265" s="120" t="s">
        <v>141</v>
      </c>
      <c r="E265" s="121" t="s">
        <v>555</v>
      </c>
      <c r="F265" s="122" t="s">
        <v>556</v>
      </c>
      <c r="G265" s="123" t="s">
        <v>185</v>
      </c>
      <c r="H265" s="124">
        <v>1063.75</v>
      </c>
      <c r="I265" s="125"/>
      <c r="J265" s="125">
        <f>ROUND(I265*H265,2)</f>
        <v>0</v>
      </c>
      <c r="K265" s="126"/>
      <c r="L265" s="25"/>
      <c r="M265" s="127" t="s">
        <v>1</v>
      </c>
      <c r="N265" s="128" t="s">
        <v>35</v>
      </c>
      <c r="O265" s="129">
        <v>0</v>
      </c>
      <c r="P265" s="129">
        <f>O265*H265</f>
        <v>0</v>
      </c>
      <c r="Q265" s="129">
        <v>0</v>
      </c>
      <c r="R265" s="129">
        <f>Q265*H265</f>
        <v>0</v>
      </c>
      <c r="S265" s="129">
        <v>0</v>
      </c>
      <c r="T265" s="130">
        <f>S265*H265</f>
        <v>0</v>
      </c>
      <c r="AR265" s="131" t="s">
        <v>168</v>
      </c>
      <c r="AT265" s="131" t="s">
        <v>141</v>
      </c>
      <c r="AU265" s="131" t="s">
        <v>78</v>
      </c>
      <c r="AY265" s="13" t="s">
        <v>140</v>
      </c>
      <c r="BE265" s="132">
        <f>IF(N265="základní",J265,0)</f>
        <v>0</v>
      </c>
      <c r="BF265" s="132">
        <f>IF(N265="snížená",J265,0)</f>
        <v>0</v>
      </c>
      <c r="BG265" s="132">
        <f>IF(N265="zákl. přenesená",J265,0)</f>
        <v>0</v>
      </c>
      <c r="BH265" s="132">
        <f>IF(N265="sníž. přenesená",J265,0)</f>
        <v>0</v>
      </c>
      <c r="BI265" s="132">
        <f>IF(N265="nulová",J265,0)</f>
        <v>0</v>
      </c>
      <c r="BJ265" s="13" t="s">
        <v>78</v>
      </c>
      <c r="BK265" s="132">
        <f>ROUND(I265*H265,2)</f>
        <v>0</v>
      </c>
      <c r="BL265" s="13" t="s">
        <v>168</v>
      </c>
      <c r="BM265" s="131" t="s">
        <v>557</v>
      </c>
    </row>
    <row r="266" spans="2:65" s="10" customFormat="1" ht="25.9" customHeight="1" x14ac:dyDescent="0.2">
      <c r="B266" s="110"/>
      <c r="D266" s="111" t="s">
        <v>69</v>
      </c>
      <c r="E266" s="112" t="s">
        <v>558</v>
      </c>
      <c r="F266" s="112" t="s">
        <v>559</v>
      </c>
      <c r="J266" s="113">
        <f>BK266</f>
        <v>0</v>
      </c>
      <c r="L266" s="110"/>
      <c r="M266" s="114"/>
      <c r="P266" s="115">
        <f>SUM(P267:P268)</f>
        <v>0</v>
      </c>
      <c r="R266" s="115">
        <f>SUM(R267:R268)</f>
        <v>0</v>
      </c>
      <c r="T266" s="116">
        <f>SUM(T267:T268)</f>
        <v>0</v>
      </c>
      <c r="AR266" s="111" t="s">
        <v>80</v>
      </c>
      <c r="AT266" s="117" t="s">
        <v>69</v>
      </c>
      <c r="AU266" s="117" t="s">
        <v>70</v>
      </c>
      <c r="AY266" s="111" t="s">
        <v>140</v>
      </c>
      <c r="BK266" s="118">
        <f>SUM(BK267:BK268)</f>
        <v>0</v>
      </c>
    </row>
    <row r="267" spans="2:65" s="1" customFormat="1" ht="24.2" customHeight="1" x14ac:dyDescent="0.2">
      <c r="B267" s="119"/>
      <c r="C267" s="120" t="s">
        <v>560</v>
      </c>
      <c r="D267" s="120" t="s">
        <v>141</v>
      </c>
      <c r="E267" s="121" t="s">
        <v>561</v>
      </c>
      <c r="F267" s="122" t="s">
        <v>562</v>
      </c>
      <c r="G267" s="123" t="s">
        <v>212</v>
      </c>
      <c r="H267" s="124">
        <v>1</v>
      </c>
      <c r="I267" s="125"/>
      <c r="J267" s="125">
        <f>ROUND(I267*H267,2)</f>
        <v>0</v>
      </c>
      <c r="K267" s="126"/>
      <c r="L267" s="25"/>
      <c r="M267" s="127" t="s">
        <v>1</v>
      </c>
      <c r="N267" s="128" t="s">
        <v>35</v>
      </c>
      <c r="O267" s="129">
        <v>0</v>
      </c>
      <c r="P267" s="129">
        <f>O267*H267</f>
        <v>0</v>
      </c>
      <c r="Q267" s="129">
        <v>0</v>
      </c>
      <c r="R267" s="129">
        <f>Q267*H267</f>
        <v>0</v>
      </c>
      <c r="S267" s="129">
        <v>0</v>
      </c>
      <c r="T267" s="130">
        <f>S267*H267</f>
        <v>0</v>
      </c>
      <c r="AR267" s="131" t="s">
        <v>168</v>
      </c>
      <c r="AT267" s="131" t="s">
        <v>141</v>
      </c>
      <c r="AU267" s="131" t="s">
        <v>78</v>
      </c>
      <c r="AY267" s="13" t="s">
        <v>140</v>
      </c>
      <c r="BE267" s="132">
        <f>IF(N267="základní",J267,0)</f>
        <v>0</v>
      </c>
      <c r="BF267" s="132">
        <f>IF(N267="snížená",J267,0)</f>
        <v>0</v>
      </c>
      <c r="BG267" s="132">
        <f>IF(N267="zákl. přenesená",J267,0)</f>
        <v>0</v>
      </c>
      <c r="BH267" s="132">
        <f>IF(N267="sníž. přenesená",J267,0)</f>
        <v>0</v>
      </c>
      <c r="BI267" s="132">
        <f>IF(N267="nulová",J267,0)</f>
        <v>0</v>
      </c>
      <c r="BJ267" s="13" t="s">
        <v>78</v>
      </c>
      <c r="BK267" s="132">
        <f>ROUND(I267*H267,2)</f>
        <v>0</v>
      </c>
      <c r="BL267" s="13" t="s">
        <v>168</v>
      </c>
      <c r="BM267" s="131" t="s">
        <v>563</v>
      </c>
    </row>
    <row r="268" spans="2:65" s="1" customFormat="1" ht="24.2" customHeight="1" x14ac:dyDescent="0.2">
      <c r="B268" s="119"/>
      <c r="C268" s="120" t="s">
        <v>354</v>
      </c>
      <c r="D268" s="120" t="s">
        <v>141</v>
      </c>
      <c r="E268" s="121" t="s">
        <v>564</v>
      </c>
      <c r="F268" s="122" t="s">
        <v>565</v>
      </c>
      <c r="G268" s="123" t="s">
        <v>212</v>
      </c>
      <c r="H268" s="124">
        <v>1</v>
      </c>
      <c r="I268" s="125"/>
      <c r="J268" s="125">
        <f>ROUND(I268*H268,2)</f>
        <v>0</v>
      </c>
      <c r="K268" s="126"/>
      <c r="L268" s="25"/>
      <c r="M268" s="146" t="s">
        <v>1</v>
      </c>
      <c r="N268" s="147" t="s">
        <v>35</v>
      </c>
      <c r="O268" s="148">
        <v>0</v>
      </c>
      <c r="P268" s="148">
        <f>O268*H268</f>
        <v>0</v>
      </c>
      <c r="Q268" s="148">
        <v>0</v>
      </c>
      <c r="R268" s="148">
        <f>Q268*H268</f>
        <v>0</v>
      </c>
      <c r="S268" s="148">
        <v>0</v>
      </c>
      <c r="T268" s="149">
        <f>S268*H268</f>
        <v>0</v>
      </c>
      <c r="AR268" s="131" t="s">
        <v>168</v>
      </c>
      <c r="AT268" s="131" t="s">
        <v>141</v>
      </c>
      <c r="AU268" s="131" t="s">
        <v>78</v>
      </c>
      <c r="AY268" s="13" t="s">
        <v>140</v>
      </c>
      <c r="BE268" s="132">
        <f>IF(N268="základní",J268,0)</f>
        <v>0</v>
      </c>
      <c r="BF268" s="132">
        <f>IF(N268="snížená",J268,0)</f>
        <v>0</v>
      </c>
      <c r="BG268" s="132">
        <f>IF(N268="zákl. přenesená",J268,0)</f>
        <v>0</v>
      </c>
      <c r="BH268" s="132">
        <f>IF(N268="sníž. přenesená",J268,0)</f>
        <v>0</v>
      </c>
      <c r="BI268" s="132">
        <f>IF(N268="nulová",J268,0)</f>
        <v>0</v>
      </c>
      <c r="BJ268" s="13" t="s">
        <v>78</v>
      </c>
      <c r="BK268" s="132">
        <f>ROUND(I268*H268,2)</f>
        <v>0</v>
      </c>
      <c r="BL268" s="13" t="s">
        <v>168</v>
      </c>
      <c r="BM268" s="131" t="s">
        <v>566</v>
      </c>
    </row>
    <row r="269" spans="2:65" s="1" customFormat="1" ht="6.95" customHeight="1" x14ac:dyDescent="0.2">
      <c r="B269" s="37"/>
      <c r="C269" s="38"/>
      <c r="D269" s="38"/>
      <c r="E269" s="38"/>
      <c r="F269" s="38"/>
      <c r="G269" s="38"/>
      <c r="H269" s="38"/>
      <c r="I269" s="38"/>
      <c r="J269" s="38"/>
      <c r="K269" s="38"/>
      <c r="L269" s="25"/>
    </row>
  </sheetData>
  <autoFilter ref="C135:K268" xr:uid="{00000000-0009-0000-0000-000001000000}"/>
  <mergeCells count="9">
    <mergeCell ref="E87:H87"/>
    <mergeCell ref="E126:H126"/>
    <mergeCell ref="E128:H12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1"/>
  <sheetViews>
    <sheetView showGridLines="0" topLeftCell="A110" workbookViewId="0">
      <selection activeCell="I110" sqref="I1:I1048576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2" t="s">
        <v>5</v>
      </c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3" t="s">
        <v>83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5" customHeight="1" x14ac:dyDescent="0.2">
      <c r="B4" s="16"/>
      <c r="D4" s="17" t="s">
        <v>99</v>
      </c>
      <c r="L4" s="16"/>
      <c r="M4" s="81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2" t="s">
        <v>14</v>
      </c>
      <c r="L6" s="16"/>
    </row>
    <row r="7" spans="2:46" ht="16.5" customHeight="1" x14ac:dyDescent="0.2">
      <c r="B7" s="16"/>
      <c r="E7" s="198" t="str">
        <f>'Rekapitulace stavby'!K6</f>
        <v>DS_Česká_Kamenice_250206</v>
      </c>
      <c r="F7" s="199"/>
      <c r="G7" s="199"/>
      <c r="H7" s="199"/>
      <c r="L7" s="16"/>
    </row>
    <row r="8" spans="2:46" s="1" customFormat="1" ht="12" customHeight="1" x14ac:dyDescent="0.2">
      <c r="B8" s="25"/>
      <c r="D8" s="22" t="s">
        <v>100</v>
      </c>
      <c r="L8" s="25"/>
    </row>
    <row r="9" spans="2:46" s="1" customFormat="1" ht="16.5" customHeight="1" x14ac:dyDescent="0.2">
      <c r="B9" s="25"/>
      <c r="E9" s="163" t="s">
        <v>567</v>
      </c>
      <c r="F9" s="197"/>
      <c r="G9" s="197"/>
      <c r="H9" s="197"/>
      <c r="L9" s="25"/>
    </row>
    <row r="10" spans="2:46" s="1" customFormat="1" x14ac:dyDescent="0.2">
      <c r="B10" s="25"/>
      <c r="L10" s="25"/>
    </row>
    <row r="11" spans="2:46" s="1" customFormat="1" ht="12" customHeight="1" x14ac:dyDescent="0.2">
      <c r="B11" s="25"/>
      <c r="D11" s="22" t="s">
        <v>16</v>
      </c>
      <c r="F11" s="20" t="s">
        <v>1</v>
      </c>
      <c r="I11" s="22"/>
      <c r="J11" s="20" t="s">
        <v>1</v>
      </c>
      <c r="L11" s="25"/>
    </row>
    <row r="12" spans="2:46" s="1" customFormat="1" ht="12" customHeight="1" x14ac:dyDescent="0.2">
      <c r="B12" s="25"/>
      <c r="D12" s="22" t="s">
        <v>18</v>
      </c>
      <c r="F12" s="20" t="s">
        <v>19</v>
      </c>
      <c r="I12" s="22"/>
      <c r="J12" s="45" t="str">
        <f>'Rekapitulace stavby'!AN8</f>
        <v>25. 2. 2025</v>
      </c>
      <c r="L12" s="25"/>
    </row>
    <row r="13" spans="2:46" s="1" customFormat="1" ht="10.9" customHeight="1" x14ac:dyDescent="0.2">
      <c r="B13" s="25"/>
      <c r="L13" s="25"/>
    </row>
    <row r="14" spans="2:46" s="1" customFormat="1" ht="12" customHeight="1" x14ac:dyDescent="0.2">
      <c r="B14" s="25"/>
      <c r="D14" s="22" t="s">
        <v>22</v>
      </c>
      <c r="I14" s="22"/>
      <c r="J14" s="20" t="str">
        <f>IF('Rekapitulace stavby'!AN10="","",'Rekapitulace stavby'!AN10)</f>
        <v/>
      </c>
      <c r="L14" s="25"/>
    </row>
    <row r="15" spans="2:46" s="1" customFormat="1" ht="18" customHeight="1" x14ac:dyDescent="0.2">
      <c r="B15" s="25"/>
      <c r="E15" s="20" t="str">
        <f>IF('Rekapitulace stavby'!E11="","",'Rekapitulace stavby'!E11)</f>
        <v xml:space="preserve"> </v>
      </c>
      <c r="I15" s="22"/>
      <c r="J15" s="20" t="str">
        <f>IF('Rekapitulace stavby'!AN11="","",'Rekapitulace stavby'!AN11)</f>
        <v/>
      </c>
      <c r="L15" s="25"/>
    </row>
    <row r="16" spans="2:46" s="1" customFormat="1" ht="6.95" customHeight="1" x14ac:dyDescent="0.2">
      <c r="B16" s="25"/>
      <c r="L16" s="25"/>
    </row>
    <row r="17" spans="2:12" s="1" customFormat="1" ht="12" customHeight="1" x14ac:dyDescent="0.2">
      <c r="B17" s="25"/>
      <c r="D17" s="22" t="s">
        <v>25</v>
      </c>
      <c r="I17" s="22"/>
      <c r="J17" s="20" t="str">
        <f>'Rekapitulace stavby'!AN13</f>
        <v/>
      </c>
      <c r="L17" s="25"/>
    </row>
    <row r="18" spans="2:12" s="1" customFormat="1" ht="18" customHeight="1" x14ac:dyDescent="0.2">
      <c r="B18" s="25"/>
      <c r="E18" s="185" t="str">
        <f>'Rekapitulace stavby'!E14</f>
        <v xml:space="preserve"> </v>
      </c>
      <c r="F18" s="185"/>
      <c r="G18" s="185"/>
      <c r="H18" s="185"/>
      <c r="I18" s="22"/>
      <c r="J18" s="20" t="str">
        <f>'Rekapitulace stavby'!AN14</f>
        <v/>
      </c>
      <c r="L18" s="25"/>
    </row>
    <row r="19" spans="2:12" s="1" customFormat="1" ht="6.95" customHeight="1" x14ac:dyDescent="0.2">
      <c r="B19" s="25"/>
      <c r="L19" s="25"/>
    </row>
    <row r="20" spans="2:12" s="1" customFormat="1" ht="12" customHeight="1" x14ac:dyDescent="0.2">
      <c r="B20" s="25"/>
      <c r="D20" s="22" t="s">
        <v>26</v>
      </c>
      <c r="I20" s="22"/>
      <c r="J20" s="20" t="str">
        <f>IF('Rekapitulace stavby'!AN16="","",'Rekapitulace stavby'!AN16)</f>
        <v/>
      </c>
      <c r="L20" s="25"/>
    </row>
    <row r="21" spans="2:12" s="1" customFormat="1" ht="18" customHeight="1" x14ac:dyDescent="0.2">
      <c r="B21" s="25"/>
      <c r="E21" s="20" t="str">
        <f>IF('Rekapitulace stavby'!E17="","",'Rekapitulace stavby'!E17)</f>
        <v xml:space="preserve"> </v>
      </c>
      <c r="I21" s="22"/>
      <c r="J21" s="20" t="str">
        <f>IF('Rekapitulace stavby'!AN17="","",'Rekapitulace stavby'!AN17)</f>
        <v/>
      </c>
      <c r="L21" s="25"/>
    </row>
    <row r="22" spans="2:12" s="1" customFormat="1" ht="6.95" customHeight="1" x14ac:dyDescent="0.2">
      <c r="B22" s="25"/>
      <c r="L22" s="25"/>
    </row>
    <row r="23" spans="2:12" s="1" customFormat="1" ht="12" customHeight="1" x14ac:dyDescent="0.2">
      <c r="B23" s="25"/>
      <c r="D23" s="22" t="s">
        <v>27</v>
      </c>
      <c r="I23" s="22"/>
      <c r="J23" s="20" t="str">
        <f>IF('Rekapitulace stavby'!AN19="","",'Rekapitulace stavby'!AN19)</f>
        <v/>
      </c>
      <c r="L23" s="25"/>
    </row>
    <row r="24" spans="2:12" s="1" customFormat="1" ht="18" customHeight="1" x14ac:dyDescent="0.2">
      <c r="B24" s="25"/>
      <c r="E24" s="20" t="str">
        <f>IF('Rekapitulace stavby'!E20="","",'Rekapitulace stavby'!E20)</f>
        <v xml:space="preserve"> </v>
      </c>
      <c r="I24" s="22"/>
      <c r="J24" s="20" t="str">
        <f>IF('Rekapitulace stavby'!AN20="","",'Rekapitulace stavby'!AN20)</f>
        <v/>
      </c>
      <c r="L24" s="25"/>
    </row>
    <row r="25" spans="2:12" s="1" customFormat="1" ht="6.95" customHeight="1" x14ac:dyDescent="0.2">
      <c r="B25" s="25"/>
      <c r="L25" s="25"/>
    </row>
    <row r="26" spans="2:12" s="1" customFormat="1" ht="12" customHeight="1" x14ac:dyDescent="0.2">
      <c r="B26" s="25"/>
      <c r="D26" s="22" t="s">
        <v>29</v>
      </c>
      <c r="L26" s="25"/>
    </row>
    <row r="27" spans="2:12" s="7" customFormat="1" ht="16.5" customHeight="1" x14ac:dyDescent="0.2">
      <c r="B27" s="82"/>
      <c r="E27" s="188" t="s">
        <v>1</v>
      </c>
      <c r="F27" s="188"/>
      <c r="G27" s="188"/>
      <c r="H27" s="188"/>
      <c r="L27" s="82"/>
    </row>
    <row r="28" spans="2:12" s="1" customFormat="1" ht="6.95" customHeight="1" x14ac:dyDescent="0.2">
      <c r="B28" s="25"/>
      <c r="L28" s="25"/>
    </row>
    <row r="29" spans="2:12" s="1" customFormat="1" ht="6.95" customHeight="1" x14ac:dyDescent="0.2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 x14ac:dyDescent="0.2">
      <c r="B30" s="25"/>
      <c r="D30" s="83" t="s">
        <v>30</v>
      </c>
      <c r="J30" s="59">
        <f>ROUND(J117, 2)</f>
        <v>0</v>
      </c>
      <c r="L30" s="25"/>
    </row>
    <row r="31" spans="2:12" s="1" customFormat="1" ht="6.95" customHeight="1" x14ac:dyDescent="0.2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 x14ac:dyDescent="0.2">
      <c r="B32" s="25"/>
      <c r="F32" s="28" t="s">
        <v>32</v>
      </c>
      <c r="I32" s="28"/>
      <c r="J32" s="28" t="s">
        <v>33</v>
      </c>
      <c r="L32" s="25"/>
    </row>
    <row r="33" spans="2:12" s="1" customFormat="1" ht="14.45" customHeight="1" x14ac:dyDescent="0.2">
      <c r="B33" s="25"/>
      <c r="D33" s="48" t="s">
        <v>34</v>
      </c>
      <c r="E33" s="22" t="s">
        <v>35</v>
      </c>
      <c r="F33" s="84">
        <f>ROUND((SUM(BE117:BE130)),  2)</f>
        <v>0</v>
      </c>
      <c r="I33" s="85"/>
      <c r="J33" s="84">
        <f>ROUND(((SUM(BE117:BE130))*I33),  2)</f>
        <v>0</v>
      </c>
      <c r="L33" s="25"/>
    </row>
    <row r="34" spans="2:12" s="1" customFormat="1" ht="14.45" customHeight="1" x14ac:dyDescent="0.2">
      <c r="B34" s="25"/>
      <c r="E34" s="22" t="s">
        <v>36</v>
      </c>
      <c r="F34" s="84">
        <f>ROUND((SUM(BF117:BF130)),  2)</f>
        <v>0</v>
      </c>
      <c r="I34" s="85"/>
      <c r="J34" s="84">
        <f>ROUND(((SUM(BF117:BF130))*I34),  2)</f>
        <v>0</v>
      </c>
      <c r="L34" s="25"/>
    </row>
    <row r="35" spans="2:12" s="1" customFormat="1" ht="14.45" hidden="1" customHeight="1" x14ac:dyDescent="0.2">
      <c r="B35" s="25"/>
      <c r="E35" s="22" t="s">
        <v>37</v>
      </c>
      <c r="F35" s="84">
        <f>ROUND((SUM(BG117:BG130)),  2)</f>
        <v>0</v>
      </c>
      <c r="I35" s="85"/>
      <c r="J35" s="84">
        <f>0</f>
        <v>0</v>
      </c>
      <c r="L35" s="25"/>
    </row>
    <row r="36" spans="2:12" s="1" customFormat="1" ht="14.45" hidden="1" customHeight="1" x14ac:dyDescent="0.2">
      <c r="B36" s="25"/>
      <c r="E36" s="22" t="s">
        <v>38</v>
      </c>
      <c r="F36" s="84">
        <f>ROUND((SUM(BH117:BH130)),  2)</f>
        <v>0</v>
      </c>
      <c r="I36" s="85"/>
      <c r="J36" s="84">
        <f>0</f>
        <v>0</v>
      </c>
      <c r="L36" s="25"/>
    </row>
    <row r="37" spans="2:12" s="1" customFormat="1" ht="14.45" hidden="1" customHeight="1" x14ac:dyDescent="0.2">
      <c r="B37" s="25"/>
      <c r="E37" s="22" t="s">
        <v>39</v>
      </c>
      <c r="F37" s="84">
        <f>ROUND((SUM(BI117:BI130)),  2)</f>
        <v>0</v>
      </c>
      <c r="I37" s="85"/>
      <c r="J37" s="84">
        <f>0</f>
        <v>0</v>
      </c>
      <c r="L37" s="25"/>
    </row>
    <row r="38" spans="2:12" s="1" customFormat="1" ht="6.95" customHeight="1" x14ac:dyDescent="0.2">
      <c r="B38" s="25"/>
      <c r="L38" s="25"/>
    </row>
    <row r="39" spans="2:12" s="1" customFormat="1" ht="25.35" customHeight="1" x14ac:dyDescent="0.2">
      <c r="B39" s="25"/>
      <c r="C39" s="86"/>
      <c r="D39" s="87" t="s">
        <v>40</v>
      </c>
      <c r="E39" s="50"/>
      <c r="F39" s="50"/>
      <c r="G39" s="88" t="s">
        <v>41</v>
      </c>
      <c r="H39" s="89" t="s">
        <v>42</v>
      </c>
      <c r="I39" s="50"/>
      <c r="J39" s="90">
        <f>SUM(J30:J37)</f>
        <v>0</v>
      </c>
      <c r="K39" s="91"/>
      <c r="L39" s="25"/>
    </row>
    <row r="40" spans="2:12" s="1" customFormat="1" ht="14.45" customHeight="1" x14ac:dyDescent="0.2">
      <c r="B40" s="25"/>
      <c r="L40" s="25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5"/>
      <c r="D50" s="34" t="s">
        <v>43</v>
      </c>
      <c r="E50" s="35"/>
      <c r="F50" s="35"/>
      <c r="G50" s="34" t="s">
        <v>44</v>
      </c>
      <c r="H50" s="35"/>
      <c r="I50" s="35"/>
      <c r="J50" s="35"/>
      <c r="K50" s="35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5"/>
      <c r="D61" s="36" t="s">
        <v>45</v>
      </c>
      <c r="E61" s="27"/>
      <c r="F61" s="92" t="s">
        <v>46</v>
      </c>
      <c r="G61" s="36" t="s">
        <v>45</v>
      </c>
      <c r="H61" s="27"/>
      <c r="I61" s="27"/>
      <c r="J61" s="93" t="s">
        <v>46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5"/>
      <c r="D65" s="34" t="s">
        <v>47</v>
      </c>
      <c r="E65" s="35"/>
      <c r="F65" s="35"/>
      <c r="G65" s="34" t="s">
        <v>48</v>
      </c>
      <c r="H65" s="35"/>
      <c r="I65" s="35"/>
      <c r="J65" s="35"/>
      <c r="K65" s="35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5"/>
      <c r="D76" s="36" t="s">
        <v>45</v>
      </c>
      <c r="E76" s="27"/>
      <c r="F76" s="92" t="s">
        <v>46</v>
      </c>
      <c r="G76" s="36" t="s">
        <v>45</v>
      </c>
      <c r="H76" s="27"/>
      <c r="I76" s="27"/>
      <c r="J76" s="93" t="s">
        <v>46</v>
      </c>
      <c r="K76" s="27"/>
      <c r="L76" s="25"/>
    </row>
    <row r="77" spans="2:12" s="1" customFormat="1" ht="14.45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 x14ac:dyDescent="0.2">
      <c r="B82" s="25"/>
      <c r="C82" s="17" t="s">
        <v>102</v>
      </c>
      <c r="L82" s="25"/>
    </row>
    <row r="83" spans="2:47" s="1" customFormat="1" ht="6.95" customHeight="1" x14ac:dyDescent="0.2">
      <c r="B83" s="25"/>
      <c r="L83" s="25"/>
    </row>
    <row r="84" spans="2:47" s="1" customFormat="1" ht="12" customHeight="1" x14ac:dyDescent="0.2">
      <c r="B84" s="25"/>
      <c r="C84" s="22" t="s">
        <v>14</v>
      </c>
      <c r="L84" s="25"/>
    </row>
    <row r="85" spans="2:47" s="1" customFormat="1" ht="16.5" customHeight="1" x14ac:dyDescent="0.2">
      <c r="B85" s="25"/>
      <c r="E85" s="198" t="str">
        <f>E7</f>
        <v>DS_Česká_Kamenice_250206</v>
      </c>
      <c r="F85" s="199"/>
      <c r="G85" s="199"/>
      <c r="H85" s="199"/>
      <c r="L85" s="25"/>
    </row>
    <row r="86" spans="2:47" s="1" customFormat="1" ht="12" customHeight="1" x14ac:dyDescent="0.2">
      <c r="B86" s="25"/>
      <c r="C86" s="22" t="s">
        <v>100</v>
      </c>
      <c r="L86" s="25"/>
    </row>
    <row r="87" spans="2:47" s="1" customFormat="1" ht="16.5" customHeight="1" x14ac:dyDescent="0.2">
      <c r="B87" s="25"/>
      <c r="E87" s="163" t="str">
        <f>E9</f>
        <v>Objekt4 - VRN</v>
      </c>
      <c r="F87" s="197"/>
      <c r="G87" s="197"/>
      <c r="H87" s="197"/>
      <c r="L87" s="25"/>
    </row>
    <row r="88" spans="2:47" s="1" customFormat="1" ht="6.95" customHeight="1" x14ac:dyDescent="0.2">
      <c r="B88" s="25"/>
      <c r="L88" s="25"/>
    </row>
    <row r="89" spans="2:47" s="1" customFormat="1" ht="12" customHeight="1" x14ac:dyDescent="0.2">
      <c r="B89" s="25"/>
      <c r="C89" s="22" t="s">
        <v>18</v>
      </c>
      <c r="F89" s="20" t="str">
        <f>F12</f>
        <v xml:space="preserve"> </v>
      </c>
      <c r="I89" s="22"/>
      <c r="J89" s="45" t="str">
        <f>IF(J12="","",J12)</f>
        <v>25. 2. 2025</v>
      </c>
      <c r="L89" s="25"/>
    </row>
    <row r="90" spans="2:47" s="1" customFormat="1" ht="6.95" customHeight="1" x14ac:dyDescent="0.2">
      <c r="B90" s="25"/>
      <c r="L90" s="25"/>
    </row>
    <row r="91" spans="2:47" s="1" customFormat="1" ht="15.2" customHeight="1" x14ac:dyDescent="0.2">
      <c r="B91" s="25"/>
      <c r="C91" s="22" t="s">
        <v>22</v>
      </c>
      <c r="F91" s="20" t="str">
        <f>E15</f>
        <v xml:space="preserve"> </v>
      </c>
      <c r="I91" s="22"/>
      <c r="J91" s="23" t="str">
        <f>E21</f>
        <v xml:space="preserve"> </v>
      </c>
      <c r="L91" s="25"/>
    </row>
    <row r="92" spans="2:47" s="1" customFormat="1" ht="15.2" customHeight="1" x14ac:dyDescent="0.2">
      <c r="B92" s="25"/>
      <c r="C92" s="22" t="s">
        <v>25</v>
      </c>
      <c r="F92" s="20" t="str">
        <f>IF(E18="","",E18)</f>
        <v xml:space="preserve"> </v>
      </c>
      <c r="I92" s="22"/>
      <c r="J92" s="23" t="str">
        <f>E24</f>
        <v xml:space="preserve"> </v>
      </c>
      <c r="L92" s="25"/>
    </row>
    <row r="93" spans="2:47" s="1" customFormat="1" ht="10.35" customHeight="1" x14ac:dyDescent="0.2">
      <c r="B93" s="25"/>
      <c r="L93" s="25"/>
    </row>
    <row r="94" spans="2:47" s="1" customFormat="1" ht="29.25" customHeight="1" x14ac:dyDescent="0.2">
      <c r="B94" s="25"/>
      <c r="C94" s="94" t="s">
        <v>103</v>
      </c>
      <c r="D94" s="86"/>
      <c r="E94" s="86"/>
      <c r="F94" s="86"/>
      <c r="G94" s="86"/>
      <c r="H94" s="86"/>
      <c r="I94" s="86"/>
      <c r="J94" s="95" t="s">
        <v>104</v>
      </c>
      <c r="K94" s="86"/>
      <c r="L94" s="25"/>
    </row>
    <row r="95" spans="2:47" s="1" customFormat="1" ht="10.35" customHeight="1" x14ac:dyDescent="0.2">
      <c r="B95" s="25"/>
      <c r="L95" s="25"/>
    </row>
    <row r="96" spans="2:47" s="1" customFormat="1" ht="22.9" customHeight="1" x14ac:dyDescent="0.2">
      <c r="B96" s="25"/>
      <c r="C96" s="96" t="s">
        <v>105</v>
      </c>
      <c r="J96" s="59">
        <f>J117</f>
        <v>0</v>
      </c>
      <c r="L96" s="25"/>
      <c r="AU96" s="13" t="s">
        <v>106</v>
      </c>
    </row>
    <row r="97" spans="2:12" s="8" customFormat="1" ht="24.95" customHeight="1" x14ac:dyDescent="0.2">
      <c r="B97" s="97"/>
      <c r="D97" s="98" t="s">
        <v>568</v>
      </c>
      <c r="E97" s="99"/>
      <c r="F97" s="99"/>
      <c r="G97" s="99"/>
      <c r="H97" s="99"/>
      <c r="I97" s="99"/>
      <c r="J97" s="100">
        <f>J118</f>
        <v>0</v>
      </c>
      <c r="L97" s="97"/>
    </row>
    <row r="98" spans="2:12" s="1" customFormat="1" ht="21.75" customHeight="1" x14ac:dyDescent="0.2">
      <c r="B98" s="25"/>
      <c r="L98" s="25"/>
    </row>
    <row r="99" spans="2:12" s="1" customFormat="1" ht="6.95" customHeight="1" x14ac:dyDescent="0.2"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25"/>
    </row>
    <row r="103" spans="2:12" s="1" customFormat="1" ht="6.95" customHeight="1" x14ac:dyDescent="0.2"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25"/>
    </row>
    <row r="104" spans="2:12" s="1" customFormat="1" ht="24.95" customHeight="1" x14ac:dyDescent="0.2">
      <c r="B104" s="25"/>
      <c r="C104" s="17" t="s">
        <v>127</v>
      </c>
      <c r="L104" s="25"/>
    </row>
    <row r="105" spans="2:12" s="1" customFormat="1" ht="6.95" customHeight="1" x14ac:dyDescent="0.2">
      <c r="B105" s="25"/>
      <c r="L105" s="25"/>
    </row>
    <row r="106" spans="2:12" s="1" customFormat="1" ht="12" customHeight="1" x14ac:dyDescent="0.2">
      <c r="B106" s="25"/>
      <c r="C106" s="22" t="s">
        <v>14</v>
      </c>
      <c r="L106" s="25"/>
    </row>
    <row r="107" spans="2:12" s="1" customFormat="1" ht="16.5" customHeight="1" x14ac:dyDescent="0.2">
      <c r="B107" s="25"/>
      <c r="E107" s="198" t="str">
        <f>E7</f>
        <v>DS_Česká_Kamenice_250206</v>
      </c>
      <c r="F107" s="199"/>
      <c r="G107" s="199"/>
      <c r="H107" s="199"/>
      <c r="L107" s="25"/>
    </row>
    <row r="108" spans="2:12" s="1" customFormat="1" ht="12" customHeight="1" x14ac:dyDescent="0.2">
      <c r="B108" s="25"/>
      <c r="C108" s="22" t="s">
        <v>100</v>
      </c>
      <c r="L108" s="25"/>
    </row>
    <row r="109" spans="2:12" s="1" customFormat="1" ht="16.5" customHeight="1" x14ac:dyDescent="0.2">
      <c r="B109" s="25"/>
      <c r="E109" s="163" t="str">
        <f>E9</f>
        <v>Objekt4 - VRN</v>
      </c>
      <c r="F109" s="197"/>
      <c r="G109" s="197"/>
      <c r="H109" s="197"/>
      <c r="L109" s="25"/>
    </row>
    <row r="110" spans="2:12" s="1" customFormat="1" ht="6.95" customHeight="1" x14ac:dyDescent="0.2">
      <c r="B110" s="25"/>
      <c r="L110" s="25"/>
    </row>
    <row r="111" spans="2:12" s="1" customFormat="1" ht="12" customHeight="1" x14ac:dyDescent="0.2">
      <c r="B111" s="25"/>
      <c r="C111" s="22" t="s">
        <v>18</v>
      </c>
      <c r="F111" s="20" t="str">
        <f>F12</f>
        <v xml:space="preserve"> </v>
      </c>
      <c r="I111" s="22"/>
      <c r="J111" s="45" t="str">
        <f>IF(J12="","",J12)</f>
        <v>25. 2. 2025</v>
      </c>
      <c r="L111" s="25"/>
    </row>
    <row r="112" spans="2:12" s="1" customFormat="1" ht="6.95" customHeight="1" x14ac:dyDescent="0.2">
      <c r="B112" s="25"/>
      <c r="L112" s="25"/>
    </row>
    <row r="113" spans="2:65" s="1" customFormat="1" ht="15.2" customHeight="1" x14ac:dyDescent="0.2">
      <c r="B113" s="25"/>
      <c r="C113" s="22" t="s">
        <v>22</v>
      </c>
      <c r="F113" s="20" t="str">
        <f>E15</f>
        <v xml:space="preserve"> </v>
      </c>
      <c r="I113" s="22"/>
      <c r="J113" s="23" t="str">
        <f>E21</f>
        <v xml:space="preserve"> </v>
      </c>
      <c r="L113" s="25"/>
    </row>
    <row r="114" spans="2:65" s="1" customFormat="1" ht="15.2" customHeight="1" x14ac:dyDescent="0.2">
      <c r="B114" s="25"/>
      <c r="C114" s="22" t="s">
        <v>25</v>
      </c>
      <c r="F114" s="20" t="str">
        <f>IF(E18="","",E18)</f>
        <v xml:space="preserve"> </v>
      </c>
      <c r="I114" s="22"/>
      <c r="J114" s="23" t="str">
        <f>E24</f>
        <v xml:space="preserve"> </v>
      </c>
      <c r="L114" s="25"/>
    </row>
    <row r="115" spans="2:65" s="1" customFormat="1" ht="10.35" customHeight="1" x14ac:dyDescent="0.2">
      <c r="B115" s="25"/>
      <c r="L115" s="25"/>
    </row>
    <row r="116" spans="2:65" s="9" customFormat="1" ht="29.25" customHeight="1" x14ac:dyDescent="0.2">
      <c r="B116" s="101"/>
      <c r="C116" s="102" t="s">
        <v>128</v>
      </c>
      <c r="D116" s="103" t="s">
        <v>55</v>
      </c>
      <c r="E116" s="103" t="s">
        <v>51</v>
      </c>
      <c r="F116" s="103" t="s">
        <v>52</v>
      </c>
      <c r="G116" s="103" t="s">
        <v>129</v>
      </c>
      <c r="H116" s="103" t="s">
        <v>130</v>
      </c>
      <c r="I116" s="103"/>
      <c r="J116" s="104" t="s">
        <v>104</v>
      </c>
      <c r="K116" s="105" t="s">
        <v>131</v>
      </c>
      <c r="L116" s="101"/>
      <c r="M116" s="52" t="s">
        <v>1</v>
      </c>
      <c r="N116" s="53" t="s">
        <v>34</v>
      </c>
      <c r="O116" s="53" t="s">
        <v>132</v>
      </c>
      <c r="P116" s="53" t="s">
        <v>133</v>
      </c>
      <c r="Q116" s="53" t="s">
        <v>134</v>
      </c>
      <c r="R116" s="53" t="s">
        <v>135</v>
      </c>
      <c r="S116" s="53" t="s">
        <v>136</v>
      </c>
      <c r="T116" s="54" t="s">
        <v>137</v>
      </c>
    </row>
    <row r="117" spans="2:65" s="1" customFormat="1" ht="22.9" customHeight="1" x14ac:dyDescent="0.25">
      <c r="B117" s="25"/>
      <c r="C117" s="57" t="s">
        <v>138</v>
      </c>
      <c r="J117" s="106">
        <f>BK117</f>
        <v>0</v>
      </c>
      <c r="L117" s="25"/>
      <c r="M117" s="55"/>
      <c r="N117" s="46"/>
      <c r="O117" s="46"/>
      <c r="P117" s="107">
        <f>P118</f>
        <v>0</v>
      </c>
      <c r="Q117" s="46"/>
      <c r="R117" s="107">
        <f>R118</f>
        <v>0</v>
      </c>
      <c r="S117" s="46"/>
      <c r="T117" s="108">
        <f>T118</f>
        <v>0</v>
      </c>
      <c r="AT117" s="13" t="s">
        <v>69</v>
      </c>
      <c r="AU117" s="13" t="s">
        <v>106</v>
      </c>
      <c r="BK117" s="109">
        <f>BK118</f>
        <v>0</v>
      </c>
    </row>
    <row r="118" spans="2:65" s="10" customFormat="1" ht="25.9" customHeight="1" x14ac:dyDescent="0.2">
      <c r="B118" s="110"/>
      <c r="D118" s="111" t="s">
        <v>69</v>
      </c>
      <c r="E118" s="112" t="s">
        <v>569</v>
      </c>
      <c r="F118" s="112" t="s">
        <v>570</v>
      </c>
      <c r="J118" s="113">
        <f>BK118</f>
        <v>0</v>
      </c>
      <c r="L118" s="110"/>
      <c r="M118" s="114"/>
      <c r="P118" s="115">
        <f>SUM(P119:P130)</f>
        <v>0</v>
      </c>
      <c r="R118" s="115">
        <f>SUM(R119:R130)</f>
        <v>0</v>
      </c>
      <c r="T118" s="116">
        <f>SUM(T119:T130)</f>
        <v>0</v>
      </c>
      <c r="AR118" s="111" t="s">
        <v>155</v>
      </c>
      <c r="AT118" s="117" t="s">
        <v>69</v>
      </c>
      <c r="AU118" s="117" t="s">
        <v>70</v>
      </c>
      <c r="AY118" s="111" t="s">
        <v>140</v>
      </c>
      <c r="BK118" s="118">
        <f>SUM(BK119:BK130)</f>
        <v>0</v>
      </c>
    </row>
    <row r="119" spans="2:65" s="1" customFormat="1" ht="16.5" customHeight="1" x14ac:dyDescent="0.2">
      <c r="B119" s="119"/>
      <c r="C119" s="120" t="s">
        <v>78</v>
      </c>
      <c r="D119" s="120" t="s">
        <v>141</v>
      </c>
      <c r="E119" s="121" t="s">
        <v>571</v>
      </c>
      <c r="F119" s="122" t="s">
        <v>572</v>
      </c>
      <c r="G119" s="123" t="s">
        <v>573</v>
      </c>
      <c r="H119" s="124">
        <v>1</v>
      </c>
      <c r="I119" s="125"/>
      <c r="J119" s="125">
        <f t="shared" ref="J119:J130" si="0">ROUND(I119*H119,2)</f>
        <v>0</v>
      </c>
      <c r="K119" s="126"/>
      <c r="L119" s="25"/>
      <c r="M119" s="127" t="s">
        <v>1</v>
      </c>
      <c r="N119" s="128" t="s">
        <v>35</v>
      </c>
      <c r="O119" s="129">
        <v>0</v>
      </c>
      <c r="P119" s="129">
        <f t="shared" ref="P119:P130" si="1">O119*H119</f>
        <v>0</v>
      </c>
      <c r="Q119" s="129">
        <v>0</v>
      </c>
      <c r="R119" s="129">
        <f t="shared" ref="R119:R130" si="2">Q119*H119</f>
        <v>0</v>
      </c>
      <c r="S119" s="129">
        <v>0</v>
      </c>
      <c r="T119" s="130">
        <f t="shared" ref="T119:T130" si="3">S119*H119</f>
        <v>0</v>
      </c>
      <c r="AR119" s="131" t="s">
        <v>574</v>
      </c>
      <c r="AT119" s="131" t="s">
        <v>141</v>
      </c>
      <c r="AU119" s="131" t="s">
        <v>78</v>
      </c>
      <c r="AY119" s="13" t="s">
        <v>140</v>
      </c>
      <c r="BE119" s="132">
        <f t="shared" ref="BE119:BE130" si="4">IF(N119="základní",J119,0)</f>
        <v>0</v>
      </c>
      <c r="BF119" s="132">
        <f t="shared" ref="BF119:BF130" si="5">IF(N119="snížená",J119,0)</f>
        <v>0</v>
      </c>
      <c r="BG119" s="132">
        <f t="shared" ref="BG119:BG130" si="6">IF(N119="zákl. přenesená",J119,0)</f>
        <v>0</v>
      </c>
      <c r="BH119" s="132">
        <f t="shared" ref="BH119:BH130" si="7">IF(N119="sníž. přenesená",J119,0)</f>
        <v>0</v>
      </c>
      <c r="BI119" s="132">
        <f t="shared" ref="BI119:BI130" si="8">IF(N119="nulová",J119,0)</f>
        <v>0</v>
      </c>
      <c r="BJ119" s="13" t="s">
        <v>78</v>
      </c>
      <c r="BK119" s="132">
        <f t="shared" ref="BK119:BK130" si="9">ROUND(I119*H119,2)</f>
        <v>0</v>
      </c>
      <c r="BL119" s="13" t="s">
        <v>574</v>
      </c>
      <c r="BM119" s="131" t="s">
        <v>575</v>
      </c>
    </row>
    <row r="120" spans="2:65" s="1" customFormat="1" ht="16.5" customHeight="1" x14ac:dyDescent="0.2">
      <c r="B120" s="119"/>
      <c r="C120" s="120" t="s">
        <v>80</v>
      </c>
      <c r="D120" s="120" t="s">
        <v>141</v>
      </c>
      <c r="E120" s="121" t="s">
        <v>576</v>
      </c>
      <c r="F120" s="122" t="s">
        <v>577</v>
      </c>
      <c r="G120" s="123" t="s">
        <v>573</v>
      </c>
      <c r="H120" s="124">
        <v>1</v>
      </c>
      <c r="I120" s="125"/>
      <c r="J120" s="125">
        <f t="shared" si="0"/>
        <v>0</v>
      </c>
      <c r="K120" s="126"/>
      <c r="L120" s="25"/>
      <c r="M120" s="127" t="s">
        <v>1</v>
      </c>
      <c r="N120" s="128" t="s">
        <v>35</v>
      </c>
      <c r="O120" s="129">
        <v>0</v>
      </c>
      <c r="P120" s="129">
        <f t="shared" si="1"/>
        <v>0</v>
      </c>
      <c r="Q120" s="129">
        <v>0</v>
      </c>
      <c r="R120" s="129">
        <f t="shared" si="2"/>
        <v>0</v>
      </c>
      <c r="S120" s="129">
        <v>0</v>
      </c>
      <c r="T120" s="130">
        <f t="shared" si="3"/>
        <v>0</v>
      </c>
      <c r="AR120" s="131" t="s">
        <v>145</v>
      </c>
      <c r="AT120" s="131" t="s">
        <v>141</v>
      </c>
      <c r="AU120" s="131" t="s">
        <v>78</v>
      </c>
      <c r="AY120" s="13" t="s">
        <v>140</v>
      </c>
      <c r="BE120" s="132">
        <f t="shared" si="4"/>
        <v>0</v>
      </c>
      <c r="BF120" s="132">
        <f t="shared" si="5"/>
        <v>0</v>
      </c>
      <c r="BG120" s="132">
        <f t="shared" si="6"/>
        <v>0</v>
      </c>
      <c r="BH120" s="132">
        <f t="shared" si="7"/>
        <v>0</v>
      </c>
      <c r="BI120" s="132">
        <f t="shared" si="8"/>
        <v>0</v>
      </c>
      <c r="BJ120" s="13" t="s">
        <v>78</v>
      </c>
      <c r="BK120" s="132">
        <f t="shared" si="9"/>
        <v>0</v>
      </c>
      <c r="BL120" s="13" t="s">
        <v>145</v>
      </c>
      <c r="BM120" s="131" t="s">
        <v>145</v>
      </c>
    </row>
    <row r="121" spans="2:65" s="1" customFormat="1" ht="16.5" customHeight="1" x14ac:dyDescent="0.2">
      <c r="B121" s="119"/>
      <c r="C121" s="120" t="s">
        <v>148</v>
      </c>
      <c r="D121" s="120" t="s">
        <v>141</v>
      </c>
      <c r="E121" s="121" t="s">
        <v>578</v>
      </c>
      <c r="F121" s="122" t="s">
        <v>579</v>
      </c>
      <c r="G121" s="123" t="s">
        <v>573</v>
      </c>
      <c r="H121" s="124">
        <v>1</v>
      </c>
      <c r="I121" s="125"/>
      <c r="J121" s="125">
        <f t="shared" si="0"/>
        <v>0</v>
      </c>
      <c r="K121" s="126"/>
      <c r="L121" s="25"/>
      <c r="M121" s="127" t="s">
        <v>1</v>
      </c>
      <c r="N121" s="128" t="s">
        <v>35</v>
      </c>
      <c r="O121" s="129">
        <v>0</v>
      </c>
      <c r="P121" s="129">
        <f t="shared" si="1"/>
        <v>0</v>
      </c>
      <c r="Q121" s="129">
        <v>0</v>
      </c>
      <c r="R121" s="129">
        <f t="shared" si="2"/>
        <v>0</v>
      </c>
      <c r="S121" s="129">
        <v>0</v>
      </c>
      <c r="T121" s="130">
        <f t="shared" si="3"/>
        <v>0</v>
      </c>
      <c r="AR121" s="131" t="s">
        <v>145</v>
      </c>
      <c r="AT121" s="131" t="s">
        <v>141</v>
      </c>
      <c r="AU121" s="131" t="s">
        <v>78</v>
      </c>
      <c r="AY121" s="13" t="s">
        <v>140</v>
      </c>
      <c r="BE121" s="132">
        <f t="shared" si="4"/>
        <v>0</v>
      </c>
      <c r="BF121" s="132">
        <f t="shared" si="5"/>
        <v>0</v>
      </c>
      <c r="BG121" s="132">
        <f t="shared" si="6"/>
        <v>0</v>
      </c>
      <c r="BH121" s="132">
        <f t="shared" si="7"/>
        <v>0</v>
      </c>
      <c r="BI121" s="132">
        <f t="shared" si="8"/>
        <v>0</v>
      </c>
      <c r="BJ121" s="13" t="s">
        <v>78</v>
      </c>
      <c r="BK121" s="132">
        <f t="shared" si="9"/>
        <v>0</v>
      </c>
      <c r="BL121" s="13" t="s">
        <v>145</v>
      </c>
      <c r="BM121" s="131" t="s">
        <v>151</v>
      </c>
    </row>
    <row r="122" spans="2:65" s="1" customFormat="1" ht="16.5" customHeight="1" x14ac:dyDescent="0.2">
      <c r="B122" s="119"/>
      <c r="C122" s="120" t="s">
        <v>145</v>
      </c>
      <c r="D122" s="120" t="s">
        <v>141</v>
      </c>
      <c r="E122" s="121" t="s">
        <v>580</v>
      </c>
      <c r="F122" s="122" t="s">
        <v>581</v>
      </c>
      <c r="G122" s="123" t="s">
        <v>573</v>
      </c>
      <c r="H122" s="124">
        <v>1</v>
      </c>
      <c r="I122" s="125"/>
      <c r="J122" s="125">
        <f t="shared" si="0"/>
        <v>0</v>
      </c>
      <c r="K122" s="126"/>
      <c r="L122" s="25"/>
      <c r="M122" s="127" t="s">
        <v>1</v>
      </c>
      <c r="N122" s="128" t="s">
        <v>35</v>
      </c>
      <c r="O122" s="129">
        <v>0</v>
      </c>
      <c r="P122" s="129">
        <f t="shared" si="1"/>
        <v>0</v>
      </c>
      <c r="Q122" s="129">
        <v>0</v>
      </c>
      <c r="R122" s="129">
        <f t="shared" si="2"/>
        <v>0</v>
      </c>
      <c r="S122" s="129">
        <v>0</v>
      </c>
      <c r="T122" s="130">
        <f t="shared" si="3"/>
        <v>0</v>
      </c>
      <c r="AR122" s="131" t="s">
        <v>145</v>
      </c>
      <c r="AT122" s="131" t="s">
        <v>141</v>
      </c>
      <c r="AU122" s="131" t="s">
        <v>78</v>
      </c>
      <c r="AY122" s="13" t="s">
        <v>140</v>
      </c>
      <c r="BE122" s="132">
        <f t="shared" si="4"/>
        <v>0</v>
      </c>
      <c r="BF122" s="132">
        <f t="shared" si="5"/>
        <v>0</v>
      </c>
      <c r="BG122" s="132">
        <f t="shared" si="6"/>
        <v>0</v>
      </c>
      <c r="BH122" s="132">
        <f t="shared" si="7"/>
        <v>0</v>
      </c>
      <c r="BI122" s="132">
        <f t="shared" si="8"/>
        <v>0</v>
      </c>
      <c r="BJ122" s="13" t="s">
        <v>78</v>
      </c>
      <c r="BK122" s="132">
        <f t="shared" si="9"/>
        <v>0</v>
      </c>
      <c r="BL122" s="13" t="s">
        <v>145</v>
      </c>
      <c r="BM122" s="131" t="s">
        <v>154</v>
      </c>
    </row>
    <row r="123" spans="2:65" s="1" customFormat="1" ht="16.5" customHeight="1" x14ac:dyDescent="0.2">
      <c r="B123" s="119"/>
      <c r="C123" s="120" t="s">
        <v>155</v>
      </c>
      <c r="D123" s="120" t="s">
        <v>141</v>
      </c>
      <c r="E123" s="121" t="s">
        <v>582</v>
      </c>
      <c r="F123" s="122" t="s">
        <v>583</v>
      </c>
      <c r="G123" s="123" t="s">
        <v>573</v>
      </c>
      <c r="H123" s="124">
        <v>1</v>
      </c>
      <c r="I123" s="125"/>
      <c r="J123" s="125">
        <f t="shared" si="0"/>
        <v>0</v>
      </c>
      <c r="K123" s="126"/>
      <c r="L123" s="25"/>
      <c r="M123" s="127" t="s">
        <v>1</v>
      </c>
      <c r="N123" s="128" t="s">
        <v>35</v>
      </c>
      <c r="O123" s="129">
        <v>0</v>
      </c>
      <c r="P123" s="129">
        <f t="shared" si="1"/>
        <v>0</v>
      </c>
      <c r="Q123" s="129">
        <v>0</v>
      </c>
      <c r="R123" s="129">
        <f t="shared" si="2"/>
        <v>0</v>
      </c>
      <c r="S123" s="129">
        <v>0</v>
      </c>
      <c r="T123" s="130">
        <f t="shared" si="3"/>
        <v>0</v>
      </c>
      <c r="AR123" s="131" t="s">
        <v>145</v>
      </c>
      <c r="AT123" s="131" t="s">
        <v>141</v>
      </c>
      <c r="AU123" s="131" t="s">
        <v>78</v>
      </c>
      <c r="AY123" s="13" t="s">
        <v>140</v>
      </c>
      <c r="BE123" s="132">
        <f t="shared" si="4"/>
        <v>0</v>
      </c>
      <c r="BF123" s="132">
        <f t="shared" si="5"/>
        <v>0</v>
      </c>
      <c r="BG123" s="132">
        <f t="shared" si="6"/>
        <v>0</v>
      </c>
      <c r="BH123" s="132">
        <f t="shared" si="7"/>
        <v>0</v>
      </c>
      <c r="BI123" s="132">
        <f t="shared" si="8"/>
        <v>0</v>
      </c>
      <c r="BJ123" s="13" t="s">
        <v>78</v>
      </c>
      <c r="BK123" s="132">
        <f t="shared" si="9"/>
        <v>0</v>
      </c>
      <c r="BL123" s="13" t="s">
        <v>145</v>
      </c>
      <c r="BM123" s="131" t="s">
        <v>158</v>
      </c>
    </row>
    <row r="124" spans="2:65" s="1" customFormat="1" ht="16.5" customHeight="1" x14ac:dyDescent="0.2">
      <c r="B124" s="119"/>
      <c r="C124" s="120" t="s">
        <v>151</v>
      </c>
      <c r="D124" s="120" t="s">
        <v>141</v>
      </c>
      <c r="E124" s="121" t="s">
        <v>584</v>
      </c>
      <c r="F124" s="122" t="s">
        <v>585</v>
      </c>
      <c r="G124" s="123" t="s">
        <v>573</v>
      </c>
      <c r="H124" s="124">
        <v>1</v>
      </c>
      <c r="I124" s="125"/>
      <c r="J124" s="125">
        <f t="shared" si="0"/>
        <v>0</v>
      </c>
      <c r="K124" s="126"/>
      <c r="L124" s="25"/>
      <c r="M124" s="127" t="s">
        <v>1</v>
      </c>
      <c r="N124" s="128" t="s">
        <v>35</v>
      </c>
      <c r="O124" s="129">
        <v>0</v>
      </c>
      <c r="P124" s="129">
        <f t="shared" si="1"/>
        <v>0</v>
      </c>
      <c r="Q124" s="129">
        <v>0</v>
      </c>
      <c r="R124" s="129">
        <f t="shared" si="2"/>
        <v>0</v>
      </c>
      <c r="S124" s="129">
        <v>0</v>
      </c>
      <c r="T124" s="130">
        <f t="shared" si="3"/>
        <v>0</v>
      </c>
      <c r="AR124" s="131" t="s">
        <v>145</v>
      </c>
      <c r="AT124" s="131" t="s">
        <v>141</v>
      </c>
      <c r="AU124" s="131" t="s">
        <v>78</v>
      </c>
      <c r="AY124" s="13" t="s">
        <v>140</v>
      </c>
      <c r="BE124" s="132">
        <f t="shared" si="4"/>
        <v>0</v>
      </c>
      <c r="BF124" s="132">
        <f t="shared" si="5"/>
        <v>0</v>
      </c>
      <c r="BG124" s="132">
        <f t="shared" si="6"/>
        <v>0</v>
      </c>
      <c r="BH124" s="132">
        <f t="shared" si="7"/>
        <v>0</v>
      </c>
      <c r="BI124" s="132">
        <f t="shared" si="8"/>
        <v>0</v>
      </c>
      <c r="BJ124" s="13" t="s">
        <v>78</v>
      </c>
      <c r="BK124" s="132">
        <f t="shared" si="9"/>
        <v>0</v>
      </c>
      <c r="BL124" s="13" t="s">
        <v>145</v>
      </c>
      <c r="BM124" s="131" t="s">
        <v>8</v>
      </c>
    </row>
    <row r="125" spans="2:65" s="1" customFormat="1" ht="16.5" customHeight="1" x14ac:dyDescent="0.2">
      <c r="B125" s="119"/>
      <c r="C125" s="120" t="s">
        <v>162</v>
      </c>
      <c r="D125" s="120" t="s">
        <v>141</v>
      </c>
      <c r="E125" s="121" t="s">
        <v>586</v>
      </c>
      <c r="F125" s="122" t="s">
        <v>587</v>
      </c>
      <c r="G125" s="123" t="s">
        <v>573</v>
      </c>
      <c r="H125" s="124">
        <v>1</v>
      </c>
      <c r="I125" s="125"/>
      <c r="J125" s="125">
        <f t="shared" si="0"/>
        <v>0</v>
      </c>
      <c r="K125" s="126"/>
      <c r="L125" s="25"/>
      <c r="M125" s="127" t="s">
        <v>1</v>
      </c>
      <c r="N125" s="128" t="s">
        <v>35</v>
      </c>
      <c r="O125" s="129">
        <v>0</v>
      </c>
      <c r="P125" s="129">
        <f t="shared" si="1"/>
        <v>0</v>
      </c>
      <c r="Q125" s="129">
        <v>0</v>
      </c>
      <c r="R125" s="129">
        <f t="shared" si="2"/>
        <v>0</v>
      </c>
      <c r="S125" s="129">
        <v>0</v>
      </c>
      <c r="T125" s="130">
        <f t="shared" si="3"/>
        <v>0</v>
      </c>
      <c r="AR125" s="131" t="s">
        <v>145</v>
      </c>
      <c r="AT125" s="131" t="s">
        <v>141</v>
      </c>
      <c r="AU125" s="131" t="s">
        <v>78</v>
      </c>
      <c r="AY125" s="13" t="s">
        <v>140</v>
      </c>
      <c r="BE125" s="132">
        <f t="shared" si="4"/>
        <v>0</v>
      </c>
      <c r="BF125" s="132">
        <f t="shared" si="5"/>
        <v>0</v>
      </c>
      <c r="BG125" s="132">
        <f t="shared" si="6"/>
        <v>0</v>
      </c>
      <c r="BH125" s="132">
        <f t="shared" si="7"/>
        <v>0</v>
      </c>
      <c r="BI125" s="132">
        <f t="shared" si="8"/>
        <v>0</v>
      </c>
      <c r="BJ125" s="13" t="s">
        <v>78</v>
      </c>
      <c r="BK125" s="132">
        <f t="shared" si="9"/>
        <v>0</v>
      </c>
      <c r="BL125" s="13" t="s">
        <v>145</v>
      </c>
      <c r="BM125" s="131" t="s">
        <v>165</v>
      </c>
    </row>
    <row r="126" spans="2:65" s="1" customFormat="1" ht="16.5" customHeight="1" x14ac:dyDescent="0.2">
      <c r="B126" s="119"/>
      <c r="C126" s="120" t="s">
        <v>154</v>
      </c>
      <c r="D126" s="120" t="s">
        <v>141</v>
      </c>
      <c r="E126" s="121" t="s">
        <v>588</v>
      </c>
      <c r="F126" s="122" t="s">
        <v>589</v>
      </c>
      <c r="G126" s="123" t="s">
        <v>573</v>
      </c>
      <c r="H126" s="124">
        <v>1</v>
      </c>
      <c r="I126" s="125"/>
      <c r="J126" s="125">
        <f t="shared" si="0"/>
        <v>0</v>
      </c>
      <c r="K126" s="126"/>
      <c r="L126" s="25"/>
      <c r="M126" s="127" t="s">
        <v>1</v>
      </c>
      <c r="N126" s="128" t="s">
        <v>35</v>
      </c>
      <c r="O126" s="129">
        <v>0</v>
      </c>
      <c r="P126" s="129">
        <f t="shared" si="1"/>
        <v>0</v>
      </c>
      <c r="Q126" s="129">
        <v>0</v>
      </c>
      <c r="R126" s="129">
        <f t="shared" si="2"/>
        <v>0</v>
      </c>
      <c r="S126" s="129">
        <v>0</v>
      </c>
      <c r="T126" s="130">
        <f t="shared" si="3"/>
        <v>0</v>
      </c>
      <c r="AR126" s="131" t="s">
        <v>145</v>
      </c>
      <c r="AT126" s="131" t="s">
        <v>141</v>
      </c>
      <c r="AU126" s="131" t="s">
        <v>78</v>
      </c>
      <c r="AY126" s="13" t="s">
        <v>140</v>
      </c>
      <c r="BE126" s="132">
        <f t="shared" si="4"/>
        <v>0</v>
      </c>
      <c r="BF126" s="132">
        <f t="shared" si="5"/>
        <v>0</v>
      </c>
      <c r="BG126" s="132">
        <f t="shared" si="6"/>
        <v>0</v>
      </c>
      <c r="BH126" s="132">
        <f t="shared" si="7"/>
        <v>0</v>
      </c>
      <c r="BI126" s="132">
        <f t="shared" si="8"/>
        <v>0</v>
      </c>
      <c r="BJ126" s="13" t="s">
        <v>78</v>
      </c>
      <c r="BK126" s="132">
        <f t="shared" si="9"/>
        <v>0</v>
      </c>
      <c r="BL126" s="13" t="s">
        <v>145</v>
      </c>
      <c r="BM126" s="131" t="s">
        <v>168</v>
      </c>
    </row>
    <row r="127" spans="2:65" s="1" customFormat="1" ht="16.5" customHeight="1" x14ac:dyDescent="0.2">
      <c r="B127" s="119"/>
      <c r="C127" s="120" t="s">
        <v>169</v>
      </c>
      <c r="D127" s="120" t="s">
        <v>141</v>
      </c>
      <c r="E127" s="121" t="s">
        <v>590</v>
      </c>
      <c r="F127" s="122" t="s">
        <v>591</v>
      </c>
      <c r="G127" s="123" t="s">
        <v>573</v>
      </c>
      <c r="H127" s="124">
        <v>1</v>
      </c>
      <c r="I127" s="125"/>
      <c r="J127" s="125">
        <f t="shared" si="0"/>
        <v>0</v>
      </c>
      <c r="K127" s="126"/>
      <c r="L127" s="25"/>
      <c r="M127" s="127" t="s">
        <v>1</v>
      </c>
      <c r="N127" s="128" t="s">
        <v>35</v>
      </c>
      <c r="O127" s="129">
        <v>0</v>
      </c>
      <c r="P127" s="129">
        <f t="shared" si="1"/>
        <v>0</v>
      </c>
      <c r="Q127" s="129">
        <v>0</v>
      </c>
      <c r="R127" s="129">
        <f t="shared" si="2"/>
        <v>0</v>
      </c>
      <c r="S127" s="129">
        <v>0</v>
      </c>
      <c r="T127" s="130">
        <f t="shared" si="3"/>
        <v>0</v>
      </c>
      <c r="AR127" s="131" t="s">
        <v>145</v>
      </c>
      <c r="AT127" s="131" t="s">
        <v>141</v>
      </c>
      <c r="AU127" s="131" t="s">
        <v>78</v>
      </c>
      <c r="AY127" s="13" t="s">
        <v>140</v>
      </c>
      <c r="BE127" s="132">
        <f t="shared" si="4"/>
        <v>0</v>
      </c>
      <c r="BF127" s="132">
        <f t="shared" si="5"/>
        <v>0</v>
      </c>
      <c r="BG127" s="132">
        <f t="shared" si="6"/>
        <v>0</v>
      </c>
      <c r="BH127" s="132">
        <f t="shared" si="7"/>
        <v>0</v>
      </c>
      <c r="BI127" s="132">
        <f t="shared" si="8"/>
        <v>0</v>
      </c>
      <c r="BJ127" s="13" t="s">
        <v>78</v>
      </c>
      <c r="BK127" s="132">
        <f t="shared" si="9"/>
        <v>0</v>
      </c>
      <c r="BL127" s="13" t="s">
        <v>145</v>
      </c>
      <c r="BM127" s="131" t="s">
        <v>172</v>
      </c>
    </row>
    <row r="128" spans="2:65" s="1" customFormat="1" ht="16.5" customHeight="1" x14ac:dyDescent="0.2">
      <c r="B128" s="119"/>
      <c r="C128" s="120" t="s">
        <v>158</v>
      </c>
      <c r="D128" s="120" t="s">
        <v>141</v>
      </c>
      <c r="E128" s="121" t="s">
        <v>592</v>
      </c>
      <c r="F128" s="122" t="s">
        <v>593</v>
      </c>
      <c r="G128" s="123" t="s">
        <v>573</v>
      </c>
      <c r="H128" s="124">
        <v>1</v>
      </c>
      <c r="I128" s="125"/>
      <c r="J128" s="125">
        <f t="shared" si="0"/>
        <v>0</v>
      </c>
      <c r="K128" s="126"/>
      <c r="L128" s="25"/>
      <c r="M128" s="127" t="s">
        <v>1</v>
      </c>
      <c r="N128" s="128" t="s">
        <v>35</v>
      </c>
      <c r="O128" s="129">
        <v>0</v>
      </c>
      <c r="P128" s="129">
        <f t="shared" si="1"/>
        <v>0</v>
      </c>
      <c r="Q128" s="129">
        <v>0</v>
      </c>
      <c r="R128" s="129">
        <f t="shared" si="2"/>
        <v>0</v>
      </c>
      <c r="S128" s="129">
        <v>0</v>
      </c>
      <c r="T128" s="130">
        <f t="shared" si="3"/>
        <v>0</v>
      </c>
      <c r="AR128" s="131" t="s">
        <v>145</v>
      </c>
      <c r="AT128" s="131" t="s">
        <v>141</v>
      </c>
      <c r="AU128" s="131" t="s">
        <v>78</v>
      </c>
      <c r="AY128" s="13" t="s">
        <v>140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3" t="s">
        <v>78</v>
      </c>
      <c r="BK128" s="132">
        <f t="shared" si="9"/>
        <v>0</v>
      </c>
      <c r="BL128" s="13" t="s">
        <v>145</v>
      </c>
      <c r="BM128" s="131" t="s">
        <v>176</v>
      </c>
    </row>
    <row r="129" spans="2:65" s="1" customFormat="1" ht="16.5" customHeight="1" x14ac:dyDescent="0.2">
      <c r="B129" s="119"/>
      <c r="C129" s="120" t="s">
        <v>177</v>
      </c>
      <c r="D129" s="120" t="s">
        <v>141</v>
      </c>
      <c r="E129" s="121" t="s">
        <v>594</v>
      </c>
      <c r="F129" s="122" t="s">
        <v>595</v>
      </c>
      <c r="G129" s="123" t="s">
        <v>573</v>
      </c>
      <c r="H129" s="124">
        <v>1</v>
      </c>
      <c r="I129" s="125"/>
      <c r="J129" s="125">
        <f t="shared" si="0"/>
        <v>0</v>
      </c>
      <c r="K129" s="126"/>
      <c r="L129" s="25"/>
      <c r="M129" s="127" t="s">
        <v>1</v>
      </c>
      <c r="N129" s="128" t="s">
        <v>35</v>
      </c>
      <c r="O129" s="129">
        <v>0</v>
      </c>
      <c r="P129" s="129">
        <f t="shared" si="1"/>
        <v>0</v>
      </c>
      <c r="Q129" s="129">
        <v>0</v>
      </c>
      <c r="R129" s="129">
        <f t="shared" si="2"/>
        <v>0</v>
      </c>
      <c r="S129" s="129">
        <v>0</v>
      </c>
      <c r="T129" s="130">
        <f t="shared" si="3"/>
        <v>0</v>
      </c>
      <c r="AR129" s="131" t="s">
        <v>145</v>
      </c>
      <c r="AT129" s="131" t="s">
        <v>141</v>
      </c>
      <c r="AU129" s="131" t="s">
        <v>78</v>
      </c>
      <c r="AY129" s="13" t="s">
        <v>140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3" t="s">
        <v>78</v>
      </c>
      <c r="BK129" s="132">
        <f t="shared" si="9"/>
        <v>0</v>
      </c>
      <c r="BL129" s="13" t="s">
        <v>145</v>
      </c>
      <c r="BM129" s="131" t="s">
        <v>181</v>
      </c>
    </row>
    <row r="130" spans="2:65" s="1" customFormat="1" ht="16.5" customHeight="1" x14ac:dyDescent="0.2">
      <c r="B130" s="119"/>
      <c r="C130" s="120" t="s">
        <v>8</v>
      </c>
      <c r="D130" s="120" t="s">
        <v>141</v>
      </c>
      <c r="E130" s="121" t="s">
        <v>596</v>
      </c>
      <c r="F130" s="122" t="s">
        <v>597</v>
      </c>
      <c r="G130" s="123" t="s">
        <v>573</v>
      </c>
      <c r="H130" s="124">
        <v>1</v>
      </c>
      <c r="I130" s="125"/>
      <c r="J130" s="125">
        <f t="shared" si="0"/>
        <v>0</v>
      </c>
      <c r="K130" s="126"/>
      <c r="L130" s="25"/>
      <c r="M130" s="146" t="s">
        <v>1</v>
      </c>
      <c r="N130" s="147" t="s">
        <v>35</v>
      </c>
      <c r="O130" s="148">
        <v>0</v>
      </c>
      <c r="P130" s="148">
        <f t="shared" si="1"/>
        <v>0</v>
      </c>
      <c r="Q130" s="148">
        <v>0</v>
      </c>
      <c r="R130" s="148">
        <f t="shared" si="2"/>
        <v>0</v>
      </c>
      <c r="S130" s="148">
        <v>0</v>
      </c>
      <c r="T130" s="149">
        <f t="shared" si="3"/>
        <v>0</v>
      </c>
      <c r="AR130" s="131" t="s">
        <v>145</v>
      </c>
      <c r="AT130" s="131" t="s">
        <v>141</v>
      </c>
      <c r="AU130" s="131" t="s">
        <v>78</v>
      </c>
      <c r="AY130" s="13" t="s">
        <v>140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3" t="s">
        <v>78</v>
      </c>
      <c r="BK130" s="132">
        <f t="shared" si="9"/>
        <v>0</v>
      </c>
      <c r="BL130" s="13" t="s">
        <v>145</v>
      </c>
      <c r="BM130" s="131" t="s">
        <v>80</v>
      </c>
    </row>
    <row r="131" spans="2:65" s="1" customFormat="1" ht="6.95" customHeight="1" x14ac:dyDescent="0.2">
      <c r="B131" s="37"/>
      <c r="C131" s="38"/>
      <c r="D131" s="38"/>
      <c r="E131" s="38"/>
      <c r="F131" s="38"/>
      <c r="G131" s="38"/>
      <c r="H131" s="38"/>
      <c r="I131" s="38"/>
      <c r="J131" s="38"/>
      <c r="K131" s="38"/>
      <c r="L131" s="25"/>
    </row>
  </sheetData>
  <autoFilter ref="C116:K130" xr:uid="{00000000-0009-0000-0000-000002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39"/>
  <sheetViews>
    <sheetView showGridLines="0" topLeftCell="A122" workbookViewId="0">
      <selection activeCell="I122" sqref="I1:I1048576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2" t="s">
        <v>5</v>
      </c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3" t="s">
        <v>86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5" customHeight="1" x14ac:dyDescent="0.2">
      <c r="B4" s="16"/>
      <c r="D4" s="17" t="s">
        <v>99</v>
      </c>
      <c r="L4" s="16"/>
      <c r="M4" s="81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2" t="s">
        <v>14</v>
      </c>
      <c r="L6" s="16"/>
    </row>
    <row r="7" spans="2:46" ht="16.5" customHeight="1" x14ac:dyDescent="0.2">
      <c r="B7" s="16"/>
      <c r="E7" s="198" t="str">
        <f>'Rekapitulace stavby'!K6</f>
        <v>DS_Česká_Kamenice_250206</v>
      </c>
      <c r="F7" s="199"/>
      <c r="G7" s="199"/>
      <c r="H7" s="199"/>
      <c r="L7" s="16"/>
    </row>
    <row r="8" spans="2:46" s="1" customFormat="1" ht="12" customHeight="1" x14ac:dyDescent="0.2">
      <c r="B8" s="25"/>
      <c r="D8" s="22" t="s">
        <v>100</v>
      </c>
      <c r="L8" s="25"/>
    </row>
    <row r="9" spans="2:46" s="1" customFormat="1" ht="16.5" customHeight="1" x14ac:dyDescent="0.2">
      <c r="B9" s="25"/>
      <c r="E9" s="163" t="s">
        <v>598</v>
      </c>
      <c r="F9" s="197"/>
      <c r="G9" s="197"/>
      <c r="H9" s="197"/>
      <c r="L9" s="25"/>
    </row>
    <row r="10" spans="2:46" s="1" customFormat="1" x14ac:dyDescent="0.2">
      <c r="B10" s="25"/>
      <c r="L10" s="25"/>
    </row>
    <row r="11" spans="2:46" s="1" customFormat="1" ht="12" customHeight="1" x14ac:dyDescent="0.2">
      <c r="B11" s="25"/>
      <c r="D11" s="22" t="s">
        <v>16</v>
      </c>
      <c r="F11" s="20" t="s">
        <v>1</v>
      </c>
      <c r="I11" s="22"/>
      <c r="J11" s="20" t="s">
        <v>1</v>
      </c>
      <c r="L11" s="25"/>
    </row>
    <row r="12" spans="2:46" s="1" customFormat="1" ht="12" customHeight="1" x14ac:dyDescent="0.2">
      <c r="B12" s="25"/>
      <c r="D12" s="22" t="s">
        <v>18</v>
      </c>
      <c r="F12" s="20" t="s">
        <v>19</v>
      </c>
      <c r="I12" s="22"/>
      <c r="J12" s="45" t="str">
        <f>'Rekapitulace stavby'!AN8</f>
        <v>25. 2. 2025</v>
      </c>
      <c r="L12" s="25"/>
    </row>
    <row r="13" spans="2:46" s="1" customFormat="1" ht="10.9" customHeight="1" x14ac:dyDescent="0.2">
      <c r="B13" s="25"/>
      <c r="L13" s="25"/>
    </row>
    <row r="14" spans="2:46" s="1" customFormat="1" ht="12" customHeight="1" x14ac:dyDescent="0.2">
      <c r="B14" s="25"/>
      <c r="D14" s="22" t="s">
        <v>22</v>
      </c>
      <c r="I14" s="22"/>
      <c r="J14" s="20" t="str">
        <f>IF('Rekapitulace stavby'!AN10="","",'Rekapitulace stavby'!AN10)</f>
        <v/>
      </c>
      <c r="L14" s="25"/>
    </row>
    <row r="15" spans="2:46" s="1" customFormat="1" ht="18" customHeight="1" x14ac:dyDescent="0.2">
      <c r="B15" s="25"/>
      <c r="E15" s="20" t="str">
        <f>IF('Rekapitulace stavby'!E11="","",'Rekapitulace stavby'!E11)</f>
        <v xml:space="preserve"> </v>
      </c>
      <c r="I15" s="22"/>
      <c r="J15" s="20" t="str">
        <f>IF('Rekapitulace stavby'!AN11="","",'Rekapitulace stavby'!AN11)</f>
        <v/>
      </c>
      <c r="L15" s="25"/>
    </row>
    <row r="16" spans="2:46" s="1" customFormat="1" ht="6.95" customHeight="1" x14ac:dyDescent="0.2">
      <c r="B16" s="25"/>
      <c r="L16" s="25"/>
    </row>
    <row r="17" spans="2:12" s="1" customFormat="1" ht="12" customHeight="1" x14ac:dyDescent="0.2">
      <c r="B17" s="25"/>
      <c r="D17" s="22" t="s">
        <v>25</v>
      </c>
      <c r="I17" s="22"/>
      <c r="J17" s="20" t="str">
        <f>'Rekapitulace stavby'!AN13</f>
        <v/>
      </c>
      <c r="L17" s="25"/>
    </row>
    <row r="18" spans="2:12" s="1" customFormat="1" ht="18" customHeight="1" x14ac:dyDescent="0.2">
      <c r="B18" s="25"/>
      <c r="E18" s="185" t="str">
        <f>'Rekapitulace stavby'!E14</f>
        <v xml:space="preserve"> </v>
      </c>
      <c r="F18" s="185"/>
      <c r="G18" s="185"/>
      <c r="H18" s="185"/>
      <c r="I18" s="22"/>
      <c r="J18" s="20" t="str">
        <f>'Rekapitulace stavby'!AN14</f>
        <v/>
      </c>
      <c r="L18" s="25"/>
    </row>
    <row r="19" spans="2:12" s="1" customFormat="1" ht="6.95" customHeight="1" x14ac:dyDescent="0.2">
      <c r="B19" s="25"/>
      <c r="L19" s="25"/>
    </row>
    <row r="20" spans="2:12" s="1" customFormat="1" ht="12" customHeight="1" x14ac:dyDescent="0.2">
      <c r="B20" s="25"/>
      <c r="D20" s="22" t="s">
        <v>26</v>
      </c>
      <c r="I20" s="22"/>
      <c r="J20" s="20" t="str">
        <f>IF('Rekapitulace stavby'!AN16="","",'Rekapitulace stavby'!AN16)</f>
        <v/>
      </c>
      <c r="L20" s="25"/>
    </row>
    <row r="21" spans="2:12" s="1" customFormat="1" ht="18" customHeight="1" x14ac:dyDescent="0.2">
      <c r="B21" s="25"/>
      <c r="E21" s="20" t="str">
        <f>IF('Rekapitulace stavby'!E17="","",'Rekapitulace stavby'!E17)</f>
        <v xml:space="preserve"> </v>
      </c>
      <c r="I21" s="22"/>
      <c r="J21" s="20" t="str">
        <f>IF('Rekapitulace stavby'!AN17="","",'Rekapitulace stavby'!AN17)</f>
        <v/>
      </c>
      <c r="L21" s="25"/>
    </row>
    <row r="22" spans="2:12" s="1" customFormat="1" ht="6.95" customHeight="1" x14ac:dyDescent="0.2">
      <c r="B22" s="25"/>
      <c r="L22" s="25"/>
    </row>
    <row r="23" spans="2:12" s="1" customFormat="1" ht="12" customHeight="1" x14ac:dyDescent="0.2">
      <c r="B23" s="25"/>
      <c r="D23" s="22" t="s">
        <v>27</v>
      </c>
      <c r="I23" s="22"/>
      <c r="J23" s="20" t="str">
        <f>IF('Rekapitulace stavby'!AN19="","",'Rekapitulace stavby'!AN19)</f>
        <v/>
      </c>
      <c r="L23" s="25"/>
    </row>
    <row r="24" spans="2:12" s="1" customFormat="1" ht="18" customHeight="1" x14ac:dyDescent="0.2">
      <c r="B24" s="25"/>
      <c r="E24" s="20" t="str">
        <f>IF('Rekapitulace stavby'!E20="","",'Rekapitulace stavby'!E20)</f>
        <v xml:space="preserve"> </v>
      </c>
      <c r="I24" s="22"/>
      <c r="J24" s="20" t="str">
        <f>IF('Rekapitulace stavby'!AN20="","",'Rekapitulace stavby'!AN20)</f>
        <v/>
      </c>
      <c r="L24" s="25"/>
    </row>
    <row r="25" spans="2:12" s="1" customFormat="1" ht="6.95" customHeight="1" x14ac:dyDescent="0.2">
      <c r="B25" s="25"/>
      <c r="L25" s="25"/>
    </row>
    <row r="26" spans="2:12" s="1" customFormat="1" ht="12" customHeight="1" x14ac:dyDescent="0.2">
      <c r="B26" s="25"/>
      <c r="D26" s="22" t="s">
        <v>29</v>
      </c>
      <c r="L26" s="25"/>
    </row>
    <row r="27" spans="2:12" s="7" customFormat="1" ht="16.5" customHeight="1" x14ac:dyDescent="0.2">
      <c r="B27" s="82"/>
      <c r="E27" s="188" t="s">
        <v>1</v>
      </c>
      <c r="F27" s="188"/>
      <c r="G27" s="188"/>
      <c r="H27" s="188"/>
      <c r="L27" s="82"/>
    </row>
    <row r="28" spans="2:12" s="1" customFormat="1" ht="6.95" customHeight="1" x14ac:dyDescent="0.2">
      <c r="B28" s="25"/>
      <c r="L28" s="25"/>
    </row>
    <row r="29" spans="2:12" s="1" customFormat="1" ht="6.95" customHeight="1" x14ac:dyDescent="0.2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 x14ac:dyDescent="0.2">
      <c r="B30" s="25"/>
      <c r="D30" s="83" t="s">
        <v>30</v>
      </c>
      <c r="J30" s="59">
        <f>ROUND(J119, 2)</f>
        <v>0</v>
      </c>
      <c r="L30" s="25"/>
    </row>
    <row r="31" spans="2:12" s="1" customFormat="1" ht="6.95" customHeight="1" x14ac:dyDescent="0.2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 x14ac:dyDescent="0.2">
      <c r="B32" s="25"/>
      <c r="F32" s="28" t="s">
        <v>32</v>
      </c>
      <c r="I32" s="28"/>
      <c r="J32" s="28" t="s">
        <v>33</v>
      </c>
      <c r="L32" s="25"/>
    </row>
    <row r="33" spans="2:12" s="1" customFormat="1" ht="14.45" customHeight="1" x14ac:dyDescent="0.2">
      <c r="B33" s="25"/>
      <c r="D33" s="48" t="s">
        <v>34</v>
      </c>
      <c r="E33" s="22" t="s">
        <v>35</v>
      </c>
      <c r="F33" s="84">
        <f>ROUND((SUM(BE119:BE138)),  2)</f>
        <v>0</v>
      </c>
      <c r="I33" s="85"/>
      <c r="J33" s="84">
        <f>ROUND(((SUM(BE119:BE138))*I33),  2)</f>
        <v>0</v>
      </c>
      <c r="L33" s="25"/>
    </row>
    <row r="34" spans="2:12" s="1" customFormat="1" ht="14.45" customHeight="1" x14ac:dyDescent="0.2">
      <c r="B34" s="25"/>
      <c r="E34" s="22" t="s">
        <v>36</v>
      </c>
      <c r="F34" s="84">
        <f>ROUND((SUM(BF119:BF138)),  2)</f>
        <v>0</v>
      </c>
      <c r="I34" s="85"/>
      <c r="J34" s="84">
        <f>ROUND(((SUM(BF119:BF138))*I34),  2)</f>
        <v>0</v>
      </c>
      <c r="L34" s="25"/>
    </row>
    <row r="35" spans="2:12" s="1" customFormat="1" ht="14.45" hidden="1" customHeight="1" x14ac:dyDescent="0.2">
      <c r="B35" s="25"/>
      <c r="E35" s="22" t="s">
        <v>37</v>
      </c>
      <c r="F35" s="84">
        <f>ROUND((SUM(BG119:BG138)),  2)</f>
        <v>0</v>
      </c>
      <c r="I35" s="85"/>
      <c r="J35" s="84">
        <f>0</f>
        <v>0</v>
      </c>
      <c r="L35" s="25"/>
    </row>
    <row r="36" spans="2:12" s="1" customFormat="1" ht="14.45" hidden="1" customHeight="1" x14ac:dyDescent="0.2">
      <c r="B36" s="25"/>
      <c r="E36" s="22" t="s">
        <v>38</v>
      </c>
      <c r="F36" s="84">
        <f>ROUND((SUM(BH119:BH138)),  2)</f>
        <v>0</v>
      </c>
      <c r="I36" s="85"/>
      <c r="J36" s="84">
        <f>0</f>
        <v>0</v>
      </c>
      <c r="L36" s="25"/>
    </row>
    <row r="37" spans="2:12" s="1" customFormat="1" ht="14.45" hidden="1" customHeight="1" x14ac:dyDescent="0.2">
      <c r="B37" s="25"/>
      <c r="E37" s="22" t="s">
        <v>39</v>
      </c>
      <c r="F37" s="84">
        <f>ROUND((SUM(BI119:BI138)),  2)</f>
        <v>0</v>
      </c>
      <c r="I37" s="85"/>
      <c r="J37" s="84">
        <f>0</f>
        <v>0</v>
      </c>
      <c r="L37" s="25"/>
    </row>
    <row r="38" spans="2:12" s="1" customFormat="1" ht="6.95" customHeight="1" x14ac:dyDescent="0.2">
      <c r="B38" s="25"/>
      <c r="L38" s="25"/>
    </row>
    <row r="39" spans="2:12" s="1" customFormat="1" ht="25.35" customHeight="1" x14ac:dyDescent="0.2">
      <c r="B39" s="25"/>
      <c r="C39" s="86"/>
      <c r="D39" s="87" t="s">
        <v>40</v>
      </c>
      <c r="E39" s="50"/>
      <c r="F39" s="50"/>
      <c r="G39" s="88" t="s">
        <v>41</v>
      </c>
      <c r="H39" s="89" t="s">
        <v>42</v>
      </c>
      <c r="I39" s="50"/>
      <c r="J39" s="90">
        <f>SUM(J30:J37)</f>
        <v>0</v>
      </c>
      <c r="K39" s="91"/>
      <c r="L39" s="25"/>
    </row>
    <row r="40" spans="2:12" s="1" customFormat="1" ht="14.45" customHeight="1" x14ac:dyDescent="0.2">
      <c r="B40" s="25"/>
      <c r="L40" s="25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5"/>
      <c r="D50" s="34" t="s">
        <v>43</v>
      </c>
      <c r="E50" s="35"/>
      <c r="F50" s="35"/>
      <c r="G50" s="34" t="s">
        <v>44</v>
      </c>
      <c r="H50" s="35"/>
      <c r="I50" s="35"/>
      <c r="J50" s="35"/>
      <c r="K50" s="35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5"/>
      <c r="D61" s="36" t="s">
        <v>45</v>
      </c>
      <c r="E61" s="27"/>
      <c r="F61" s="92" t="s">
        <v>46</v>
      </c>
      <c r="G61" s="36" t="s">
        <v>45</v>
      </c>
      <c r="H61" s="27"/>
      <c r="I61" s="27"/>
      <c r="J61" s="93" t="s">
        <v>46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5"/>
      <c r="D65" s="34" t="s">
        <v>47</v>
      </c>
      <c r="E65" s="35"/>
      <c r="F65" s="35"/>
      <c r="G65" s="34" t="s">
        <v>48</v>
      </c>
      <c r="H65" s="35"/>
      <c r="I65" s="35"/>
      <c r="J65" s="35"/>
      <c r="K65" s="35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5"/>
      <c r="D76" s="36" t="s">
        <v>45</v>
      </c>
      <c r="E76" s="27"/>
      <c r="F76" s="92" t="s">
        <v>46</v>
      </c>
      <c r="G76" s="36" t="s">
        <v>45</v>
      </c>
      <c r="H76" s="27"/>
      <c r="I76" s="27"/>
      <c r="J76" s="93" t="s">
        <v>46</v>
      </c>
      <c r="K76" s="27"/>
      <c r="L76" s="25"/>
    </row>
    <row r="77" spans="2:12" s="1" customFormat="1" ht="14.45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 x14ac:dyDescent="0.2">
      <c r="B82" s="25"/>
      <c r="C82" s="17" t="s">
        <v>102</v>
      </c>
      <c r="L82" s="25"/>
    </row>
    <row r="83" spans="2:47" s="1" customFormat="1" ht="6.95" customHeight="1" x14ac:dyDescent="0.2">
      <c r="B83" s="25"/>
      <c r="L83" s="25"/>
    </row>
    <row r="84" spans="2:47" s="1" customFormat="1" ht="12" customHeight="1" x14ac:dyDescent="0.2">
      <c r="B84" s="25"/>
      <c r="C84" s="22" t="s">
        <v>14</v>
      </c>
      <c r="L84" s="25"/>
    </row>
    <row r="85" spans="2:47" s="1" customFormat="1" ht="16.5" customHeight="1" x14ac:dyDescent="0.2">
      <c r="B85" s="25"/>
      <c r="E85" s="198" t="str">
        <f>E7</f>
        <v>DS_Česká_Kamenice_250206</v>
      </c>
      <c r="F85" s="199"/>
      <c r="G85" s="199"/>
      <c r="H85" s="199"/>
      <c r="L85" s="25"/>
    </row>
    <row r="86" spans="2:47" s="1" customFormat="1" ht="12" customHeight="1" x14ac:dyDescent="0.2">
      <c r="B86" s="25"/>
      <c r="C86" s="22" t="s">
        <v>100</v>
      </c>
      <c r="L86" s="25"/>
    </row>
    <row r="87" spans="2:47" s="1" customFormat="1" ht="16.5" customHeight="1" x14ac:dyDescent="0.2">
      <c r="B87" s="25"/>
      <c r="E87" s="163" t="str">
        <f>E9</f>
        <v>Objekt5 - Venkovní úpravy</v>
      </c>
      <c r="F87" s="197"/>
      <c r="G87" s="197"/>
      <c r="H87" s="197"/>
      <c r="L87" s="25"/>
    </row>
    <row r="88" spans="2:47" s="1" customFormat="1" ht="6.95" customHeight="1" x14ac:dyDescent="0.2">
      <c r="B88" s="25"/>
      <c r="L88" s="25"/>
    </row>
    <row r="89" spans="2:47" s="1" customFormat="1" ht="12" customHeight="1" x14ac:dyDescent="0.2">
      <c r="B89" s="25"/>
      <c r="C89" s="22" t="s">
        <v>18</v>
      </c>
      <c r="F89" s="20" t="str">
        <f>F12</f>
        <v xml:space="preserve"> </v>
      </c>
      <c r="I89" s="22"/>
      <c r="J89" s="45" t="str">
        <f>IF(J12="","",J12)</f>
        <v>25. 2. 2025</v>
      </c>
      <c r="L89" s="25"/>
    </row>
    <row r="90" spans="2:47" s="1" customFormat="1" ht="6.95" customHeight="1" x14ac:dyDescent="0.2">
      <c r="B90" s="25"/>
      <c r="L90" s="25"/>
    </row>
    <row r="91" spans="2:47" s="1" customFormat="1" ht="15.2" customHeight="1" x14ac:dyDescent="0.2">
      <c r="B91" s="25"/>
      <c r="C91" s="22" t="s">
        <v>22</v>
      </c>
      <c r="F91" s="20" t="str">
        <f>E15</f>
        <v xml:space="preserve"> </v>
      </c>
      <c r="I91" s="22"/>
      <c r="J91" s="23" t="str">
        <f>E21</f>
        <v xml:space="preserve"> </v>
      </c>
      <c r="L91" s="25"/>
    </row>
    <row r="92" spans="2:47" s="1" customFormat="1" ht="15.2" customHeight="1" x14ac:dyDescent="0.2">
      <c r="B92" s="25"/>
      <c r="C92" s="22" t="s">
        <v>25</v>
      </c>
      <c r="F92" s="20" t="str">
        <f>IF(E18="","",E18)</f>
        <v xml:space="preserve"> </v>
      </c>
      <c r="I92" s="22"/>
      <c r="J92" s="23" t="str">
        <f>E24</f>
        <v xml:space="preserve"> </v>
      </c>
      <c r="L92" s="25"/>
    </row>
    <row r="93" spans="2:47" s="1" customFormat="1" ht="10.35" customHeight="1" x14ac:dyDescent="0.2">
      <c r="B93" s="25"/>
      <c r="L93" s="25"/>
    </row>
    <row r="94" spans="2:47" s="1" customFormat="1" ht="29.25" customHeight="1" x14ac:dyDescent="0.2">
      <c r="B94" s="25"/>
      <c r="C94" s="94" t="s">
        <v>103</v>
      </c>
      <c r="D94" s="86"/>
      <c r="E94" s="86"/>
      <c r="F94" s="86"/>
      <c r="G94" s="86"/>
      <c r="H94" s="86"/>
      <c r="I94" s="86"/>
      <c r="J94" s="95" t="s">
        <v>104</v>
      </c>
      <c r="K94" s="86"/>
      <c r="L94" s="25"/>
    </row>
    <row r="95" spans="2:47" s="1" customFormat="1" ht="10.35" customHeight="1" x14ac:dyDescent="0.2">
      <c r="B95" s="25"/>
      <c r="L95" s="25"/>
    </row>
    <row r="96" spans="2:47" s="1" customFormat="1" ht="22.9" customHeight="1" x14ac:dyDescent="0.2">
      <c r="B96" s="25"/>
      <c r="C96" s="96" t="s">
        <v>105</v>
      </c>
      <c r="J96" s="59">
        <f>J119</f>
        <v>0</v>
      </c>
      <c r="L96" s="25"/>
      <c r="AU96" s="13" t="s">
        <v>106</v>
      </c>
    </row>
    <row r="97" spans="2:12" s="8" customFormat="1" ht="24.95" customHeight="1" x14ac:dyDescent="0.2">
      <c r="B97" s="97"/>
      <c r="D97" s="98" t="s">
        <v>599</v>
      </c>
      <c r="E97" s="99"/>
      <c r="F97" s="99"/>
      <c r="G97" s="99"/>
      <c r="H97" s="99"/>
      <c r="I97" s="99"/>
      <c r="J97" s="100">
        <f>J120</f>
        <v>0</v>
      </c>
      <c r="L97" s="97"/>
    </row>
    <row r="98" spans="2:12" s="11" customFormat="1" ht="19.899999999999999" customHeight="1" x14ac:dyDescent="0.2">
      <c r="B98" s="150"/>
      <c r="D98" s="151" t="s">
        <v>600</v>
      </c>
      <c r="E98" s="152"/>
      <c r="F98" s="152"/>
      <c r="G98" s="152"/>
      <c r="H98" s="152"/>
      <c r="I98" s="152"/>
      <c r="J98" s="153">
        <f>J121</f>
        <v>0</v>
      </c>
      <c r="L98" s="150"/>
    </row>
    <row r="99" spans="2:12" s="11" customFormat="1" ht="19.899999999999999" customHeight="1" x14ac:dyDescent="0.2">
      <c r="B99" s="150"/>
      <c r="D99" s="151" t="s">
        <v>601</v>
      </c>
      <c r="E99" s="152"/>
      <c r="F99" s="152"/>
      <c r="G99" s="152"/>
      <c r="H99" s="152"/>
      <c r="I99" s="152"/>
      <c r="J99" s="153">
        <f>J137</f>
        <v>0</v>
      </c>
      <c r="L99" s="150"/>
    </row>
    <row r="100" spans="2:12" s="1" customFormat="1" ht="21.75" customHeight="1" x14ac:dyDescent="0.2">
      <c r="B100" s="25"/>
      <c r="L100" s="25"/>
    </row>
    <row r="101" spans="2:12" s="1" customFormat="1" ht="6.95" customHeight="1" x14ac:dyDescent="0.2"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25"/>
    </row>
    <row r="105" spans="2:12" s="1" customFormat="1" ht="6.95" customHeight="1" x14ac:dyDescent="0.2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25"/>
    </row>
    <row r="106" spans="2:12" s="1" customFormat="1" ht="24.95" customHeight="1" x14ac:dyDescent="0.2">
      <c r="B106" s="25"/>
      <c r="C106" s="17" t="s">
        <v>127</v>
      </c>
      <c r="L106" s="25"/>
    </row>
    <row r="107" spans="2:12" s="1" customFormat="1" ht="6.95" customHeight="1" x14ac:dyDescent="0.2">
      <c r="B107" s="25"/>
      <c r="L107" s="25"/>
    </row>
    <row r="108" spans="2:12" s="1" customFormat="1" ht="12" customHeight="1" x14ac:dyDescent="0.2">
      <c r="B108" s="25"/>
      <c r="C108" s="22" t="s">
        <v>14</v>
      </c>
      <c r="L108" s="25"/>
    </row>
    <row r="109" spans="2:12" s="1" customFormat="1" ht="16.5" customHeight="1" x14ac:dyDescent="0.2">
      <c r="B109" s="25"/>
      <c r="E109" s="198" t="str">
        <f>E7</f>
        <v>DS_Česká_Kamenice_250206</v>
      </c>
      <c r="F109" s="199"/>
      <c r="G109" s="199"/>
      <c r="H109" s="199"/>
      <c r="L109" s="25"/>
    </row>
    <row r="110" spans="2:12" s="1" customFormat="1" ht="12" customHeight="1" x14ac:dyDescent="0.2">
      <c r="B110" s="25"/>
      <c r="C110" s="22" t="s">
        <v>100</v>
      </c>
      <c r="L110" s="25"/>
    </row>
    <row r="111" spans="2:12" s="1" customFormat="1" ht="16.5" customHeight="1" x14ac:dyDescent="0.2">
      <c r="B111" s="25"/>
      <c r="E111" s="163" t="str">
        <f>E9</f>
        <v>Objekt5 - Venkovní úpravy</v>
      </c>
      <c r="F111" s="197"/>
      <c r="G111" s="197"/>
      <c r="H111" s="197"/>
      <c r="L111" s="25"/>
    </row>
    <row r="112" spans="2:12" s="1" customFormat="1" ht="6.95" customHeight="1" x14ac:dyDescent="0.2">
      <c r="B112" s="25"/>
      <c r="L112" s="25"/>
    </row>
    <row r="113" spans="2:65" s="1" customFormat="1" ht="12" customHeight="1" x14ac:dyDescent="0.2">
      <c r="B113" s="25"/>
      <c r="C113" s="22" t="s">
        <v>18</v>
      </c>
      <c r="F113" s="20" t="str">
        <f>F12</f>
        <v xml:space="preserve"> </v>
      </c>
      <c r="I113" s="22"/>
      <c r="J113" s="45" t="str">
        <f>IF(J12="","",J12)</f>
        <v>25. 2. 2025</v>
      </c>
      <c r="L113" s="25"/>
    </row>
    <row r="114" spans="2:65" s="1" customFormat="1" ht="6.95" customHeight="1" x14ac:dyDescent="0.2">
      <c r="B114" s="25"/>
      <c r="L114" s="25"/>
    </row>
    <row r="115" spans="2:65" s="1" customFormat="1" ht="15.2" customHeight="1" x14ac:dyDescent="0.2">
      <c r="B115" s="25"/>
      <c r="C115" s="22" t="s">
        <v>22</v>
      </c>
      <c r="F115" s="20" t="str">
        <f>E15</f>
        <v xml:space="preserve"> </v>
      </c>
      <c r="I115" s="22"/>
      <c r="J115" s="23" t="str">
        <f>E21</f>
        <v xml:space="preserve"> </v>
      </c>
      <c r="L115" s="25"/>
    </row>
    <row r="116" spans="2:65" s="1" customFormat="1" ht="15.2" customHeight="1" x14ac:dyDescent="0.2">
      <c r="B116" s="25"/>
      <c r="C116" s="22" t="s">
        <v>25</v>
      </c>
      <c r="F116" s="20" t="str">
        <f>IF(E18="","",E18)</f>
        <v xml:space="preserve"> </v>
      </c>
      <c r="I116" s="22"/>
      <c r="J116" s="23" t="str">
        <f>E24</f>
        <v xml:space="preserve"> </v>
      </c>
      <c r="L116" s="25"/>
    </row>
    <row r="117" spans="2:65" s="1" customFormat="1" ht="10.35" customHeight="1" x14ac:dyDescent="0.2">
      <c r="B117" s="25"/>
      <c r="L117" s="25"/>
    </row>
    <row r="118" spans="2:65" s="9" customFormat="1" ht="29.25" customHeight="1" x14ac:dyDescent="0.2">
      <c r="B118" s="101"/>
      <c r="C118" s="102" t="s">
        <v>128</v>
      </c>
      <c r="D118" s="103" t="s">
        <v>55</v>
      </c>
      <c r="E118" s="103" t="s">
        <v>51</v>
      </c>
      <c r="F118" s="103" t="s">
        <v>52</v>
      </c>
      <c r="G118" s="103" t="s">
        <v>129</v>
      </c>
      <c r="H118" s="103" t="s">
        <v>130</v>
      </c>
      <c r="I118" s="103"/>
      <c r="J118" s="104" t="s">
        <v>104</v>
      </c>
      <c r="K118" s="105" t="s">
        <v>131</v>
      </c>
      <c r="L118" s="101"/>
      <c r="M118" s="52" t="s">
        <v>1</v>
      </c>
      <c r="N118" s="53" t="s">
        <v>34</v>
      </c>
      <c r="O118" s="53" t="s">
        <v>132</v>
      </c>
      <c r="P118" s="53" t="s">
        <v>133</v>
      </c>
      <c r="Q118" s="53" t="s">
        <v>134</v>
      </c>
      <c r="R118" s="53" t="s">
        <v>135</v>
      </c>
      <c r="S118" s="53" t="s">
        <v>136</v>
      </c>
      <c r="T118" s="54" t="s">
        <v>137</v>
      </c>
    </row>
    <row r="119" spans="2:65" s="1" customFormat="1" ht="22.9" customHeight="1" x14ac:dyDescent="0.25">
      <c r="B119" s="25"/>
      <c r="C119" s="57" t="s">
        <v>138</v>
      </c>
      <c r="J119" s="106">
        <f>BK119</f>
        <v>0</v>
      </c>
      <c r="L119" s="25"/>
      <c r="M119" s="55"/>
      <c r="N119" s="46"/>
      <c r="O119" s="46"/>
      <c r="P119" s="107">
        <f>P120</f>
        <v>511.56824500000005</v>
      </c>
      <c r="Q119" s="46"/>
      <c r="R119" s="107">
        <f>R120</f>
        <v>0.12726000000000001</v>
      </c>
      <c r="S119" s="46"/>
      <c r="T119" s="108">
        <f>T120</f>
        <v>0</v>
      </c>
      <c r="AT119" s="13" t="s">
        <v>69</v>
      </c>
      <c r="AU119" s="13" t="s">
        <v>106</v>
      </c>
      <c r="BK119" s="109">
        <f>BK120</f>
        <v>0</v>
      </c>
    </row>
    <row r="120" spans="2:65" s="10" customFormat="1" ht="25.9" customHeight="1" x14ac:dyDescent="0.2">
      <c r="B120" s="110"/>
      <c r="D120" s="111" t="s">
        <v>69</v>
      </c>
      <c r="E120" s="112" t="s">
        <v>602</v>
      </c>
      <c r="F120" s="112" t="s">
        <v>603</v>
      </c>
      <c r="J120" s="113">
        <f>BK120</f>
        <v>0</v>
      </c>
      <c r="L120" s="110"/>
      <c r="M120" s="114"/>
      <c r="P120" s="115">
        <f>P121+P137</f>
        <v>511.56824500000005</v>
      </c>
      <c r="R120" s="115">
        <f>R121+R137</f>
        <v>0.12726000000000001</v>
      </c>
      <c r="T120" s="116">
        <f>T121+T137</f>
        <v>0</v>
      </c>
      <c r="AR120" s="111" t="s">
        <v>78</v>
      </c>
      <c r="AT120" s="117" t="s">
        <v>69</v>
      </c>
      <c r="AU120" s="117" t="s">
        <v>70</v>
      </c>
      <c r="AY120" s="111" t="s">
        <v>140</v>
      </c>
      <c r="BK120" s="118">
        <f>BK121+BK137</f>
        <v>0</v>
      </c>
    </row>
    <row r="121" spans="2:65" s="10" customFormat="1" ht="22.9" customHeight="1" x14ac:dyDescent="0.2">
      <c r="B121" s="110"/>
      <c r="D121" s="111" t="s">
        <v>69</v>
      </c>
      <c r="E121" s="154" t="s">
        <v>155</v>
      </c>
      <c r="F121" s="154" t="s">
        <v>604</v>
      </c>
      <c r="J121" s="155">
        <f>BK121</f>
        <v>0</v>
      </c>
      <c r="L121" s="110"/>
      <c r="M121" s="114"/>
      <c r="P121" s="115">
        <f>SUM(P122:P136)</f>
        <v>0</v>
      </c>
      <c r="R121" s="115">
        <f>SUM(R122:R136)</f>
        <v>0.12726000000000001</v>
      </c>
      <c r="T121" s="116">
        <f>SUM(T122:T136)</f>
        <v>0</v>
      </c>
      <c r="AR121" s="111" t="s">
        <v>78</v>
      </c>
      <c r="AT121" s="117" t="s">
        <v>69</v>
      </c>
      <c r="AU121" s="117" t="s">
        <v>78</v>
      </c>
      <c r="AY121" s="111" t="s">
        <v>140</v>
      </c>
      <c r="BK121" s="118">
        <f>SUM(BK122:BK136)</f>
        <v>0</v>
      </c>
    </row>
    <row r="122" spans="2:65" s="1" customFormat="1" ht="24.2" customHeight="1" x14ac:dyDescent="0.2">
      <c r="B122" s="119"/>
      <c r="C122" s="120" t="s">
        <v>78</v>
      </c>
      <c r="D122" s="120" t="s">
        <v>141</v>
      </c>
      <c r="E122" s="121" t="s">
        <v>605</v>
      </c>
      <c r="F122" s="122" t="s">
        <v>606</v>
      </c>
      <c r="G122" s="123" t="s">
        <v>180</v>
      </c>
      <c r="H122" s="124">
        <v>7</v>
      </c>
      <c r="I122" s="125"/>
      <c r="J122" s="125">
        <f t="shared" ref="J122:J136" si="0">ROUND(I122*H122,2)</f>
        <v>0</v>
      </c>
      <c r="K122" s="126"/>
      <c r="L122" s="25"/>
      <c r="M122" s="127" t="s">
        <v>1</v>
      </c>
      <c r="N122" s="128" t="s">
        <v>35</v>
      </c>
      <c r="O122" s="129">
        <v>0</v>
      </c>
      <c r="P122" s="129">
        <f t="shared" ref="P122:P136" si="1">O122*H122</f>
        <v>0</v>
      </c>
      <c r="Q122" s="129">
        <v>0</v>
      </c>
      <c r="R122" s="129">
        <f t="shared" ref="R122:R136" si="2">Q122*H122</f>
        <v>0</v>
      </c>
      <c r="S122" s="129">
        <v>0</v>
      </c>
      <c r="T122" s="130">
        <f t="shared" ref="T122:T136" si="3">S122*H122</f>
        <v>0</v>
      </c>
      <c r="AR122" s="131" t="s">
        <v>145</v>
      </c>
      <c r="AT122" s="131" t="s">
        <v>141</v>
      </c>
      <c r="AU122" s="131" t="s">
        <v>80</v>
      </c>
      <c r="AY122" s="13" t="s">
        <v>140</v>
      </c>
      <c r="BE122" s="132">
        <f t="shared" ref="BE122:BE136" si="4">IF(N122="základní",J122,0)</f>
        <v>0</v>
      </c>
      <c r="BF122" s="132">
        <f t="shared" ref="BF122:BF136" si="5">IF(N122="snížená",J122,0)</f>
        <v>0</v>
      </c>
      <c r="BG122" s="132">
        <f t="shared" ref="BG122:BG136" si="6">IF(N122="zákl. přenesená",J122,0)</f>
        <v>0</v>
      </c>
      <c r="BH122" s="132">
        <f t="shared" ref="BH122:BH136" si="7">IF(N122="sníž. přenesená",J122,0)</f>
        <v>0</v>
      </c>
      <c r="BI122" s="132">
        <f t="shared" ref="BI122:BI136" si="8">IF(N122="nulová",J122,0)</f>
        <v>0</v>
      </c>
      <c r="BJ122" s="13" t="s">
        <v>78</v>
      </c>
      <c r="BK122" s="132">
        <f t="shared" ref="BK122:BK136" si="9">ROUND(I122*H122,2)</f>
        <v>0</v>
      </c>
      <c r="BL122" s="13" t="s">
        <v>145</v>
      </c>
      <c r="BM122" s="131" t="s">
        <v>80</v>
      </c>
    </row>
    <row r="123" spans="2:65" s="1" customFormat="1" ht="33" customHeight="1" x14ac:dyDescent="0.2">
      <c r="B123" s="119"/>
      <c r="C123" s="120" t="s">
        <v>80</v>
      </c>
      <c r="D123" s="120" t="s">
        <v>141</v>
      </c>
      <c r="E123" s="121" t="s">
        <v>607</v>
      </c>
      <c r="F123" s="122" t="s">
        <v>608</v>
      </c>
      <c r="G123" s="123" t="s">
        <v>228</v>
      </c>
      <c r="H123" s="124">
        <v>16</v>
      </c>
      <c r="I123" s="125"/>
      <c r="J123" s="125">
        <f t="shared" si="0"/>
        <v>0</v>
      </c>
      <c r="K123" s="126"/>
      <c r="L123" s="25"/>
      <c r="M123" s="127" t="s">
        <v>1</v>
      </c>
      <c r="N123" s="128" t="s">
        <v>35</v>
      </c>
      <c r="O123" s="129">
        <v>0</v>
      </c>
      <c r="P123" s="129">
        <f t="shared" si="1"/>
        <v>0</v>
      </c>
      <c r="Q123" s="129">
        <v>0</v>
      </c>
      <c r="R123" s="129">
        <f t="shared" si="2"/>
        <v>0</v>
      </c>
      <c r="S123" s="129">
        <v>0</v>
      </c>
      <c r="T123" s="130">
        <f t="shared" si="3"/>
        <v>0</v>
      </c>
      <c r="AR123" s="131" t="s">
        <v>145</v>
      </c>
      <c r="AT123" s="131" t="s">
        <v>141</v>
      </c>
      <c r="AU123" s="131" t="s">
        <v>80</v>
      </c>
      <c r="AY123" s="13" t="s">
        <v>140</v>
      </c>
      <c r="BE123" s="132">
        <f t="shared" si="4"/>
        <v>0</v>
      </c>
      <c r="BF123" s="132">
        <f t="shared" si="5"/>
        <v>0</v>
      </c>
      <c r="BG123" s="132">
        <f t="shared" si="6"/>
        <v>0</v>
      </c>
      <c r="BH123" s="132">
        <f t="shared" si="7"/>
        <v>0</v>
      </c>
      <c r="BI123" s="132">
        <f t="shared" si="8"/>
        <v>0</v>
      </c>
      <c r="BJ123" s="13" t="s">
        <v>78</v>
      </c>
      <c r="BK123" s="132">
        <f t="shared" si="9"/>
        <v>0</v>
      </c>
      <c r="BL123" s="13" t="s">
        <v>145</v>
      </c>
      <c r="BM123" s="131" t="s">
        <v>186</v>
      </c>
    </row>
    <row r="124" spans="2:65" s="1" customFormat="1" ht="24.2" customHeight="1" x14ac:dyDescent="0.2">
      <c r="B124" s="119"/>
      <c r="C124" s="120" t="s">
        <v>148</v>
      </c>
      <c r="D124" s="120" t="s">
        <v>141</v>
      </c>
      <c r="E124" s="121" t="s">
        <v>609</v>
      </c>
      <c r="F124" s="122" t="s">
        <v>610</v>
      </c>
      <c r="G124" s="123" t="s">
        <v>185</v>
      </c>
      <c r="H124" s="124">
        <v>94</v>
      </c>
      <c r="I124" s="125"/>
      <c r="J124" s="125">
        <f t="shared" si="0"/>
        <v>0</v>
      </c>
      <c r="K124" s="126"/>
      <c r="L124" s="25"/>
      <c r="M124" s="127" t="s">
        <v>1</v>
      </c>
      <c r="N124" s="128" t="s">
        <v>35</v>
      </c>
      <c r="O124" s="129">
        <v>0</v>
      </c>
      <c r="P124" s="129">
        <f t="shared" si="1"/>
        <v>0</v>
      </c>
      <c r="Q124" s="129">
        <v>0</v>
      </c>
      <c r="R124" s="129">
        <f t="shared" si="2"/>
        <v>0</v>
      </c>
      <c r="S124" s="129">
        <v>0</v>
      </c>
      <c r="T124" s="130">
        <f t="shared" si="3"/>
        <v>0</v>
      </c>
      <c r="AR124" s="131" t="s">
        <v>145</v>
      </c>
      <c r="AT124" s="131" t="s">
        <v>141</v>
      </c>
      <c r="AU124" s="131" t="s">
        <v>80</v>
      </c>
      <c r="AY124" s="13" t="s">
        <v>140</v>
      </c>
      <c r="BE124" s="132">
        <f t="shared" si="4"/>
        <v>0</v>
      </c>
      <c r="BF124" s="132">
        <f t="shared" si="5"/>
        <v>0</v>
      </c>
      <c r="BG124" s="132">
        <f t="shared" si="6"/>
        <v>0</v>
      </c>
      <c r="BH124" s="132">
        <f t="shared" si="7"/>
        <v>0</v>
      </c>
      <c r="BI124" s="132">
        <f t="shared" si="8"/>
        <v>0</v>
      </c>
      <c r="BJ124" s="13" t="s">
        <v>78</v>
      </c>
      <c r="BK124" s="132">
        <f t="shared" si="9"/>
        <v>0</v>
      </c>
      <c r="BL124" s="13" t="s">
        <v>145</v>
      </c>
      <c r="BM124" s="131" t="s">
        <v>181</v>
      </c>
    </row>
    <row r="125" spans="2:65" s="1" customFormat="1" ht="24.2" customHeight="1" x14ac:dyDescent="0.2">
      <c r="B125" s="119"/>
      <c r="C125" s="120" t="s">
        <v>145</v>
      </c>
      <c r="D125" s="120" t="s">
        <v>141</v>
      </c>
      <c r="E125" s="121" t="s">
        <v>611</v>
      </c>
      <c r="F125" s="122" t="s">
        <v>612</v>
      </c>
      <c r="G125" s="123" t="s">
        <v>185</v>
      </c>
      <c r="H125" s="124">
        <v>156.6</v>
      </c>
      <c r="I125" s="125"/>
      <c r="J125" s="125">
        <f t="shared" si="0"/>
        <v>0</v>
      </c>
      <c r="K125" s="126"/>
      <c r="L125" s="25"/>
      <c r="M125" s="127" t="s">
        <v>1</v>
      </c>
      <c r="N125" s="128" t="s">
        <v>35</v>
      </c>
      <c r="O125" s="129">
        <v>0</v>
      </c>
      <c r="P125" s="129">
        <f t="shared" si="1"/>
        <v>0</v>
      </c>
      <c r="Q125" s="129">
        <v>0</v>
      </c>
      <c r="R125" s="129">
        <f t="shared" si="2"/>
        <v>0</v>
      </c>
      <c r="S125" s="129">
        <v>0</v>
      </c>
      <c r="T125" s="130">
        <f t="shared" si="3"/>
        <v>0</v>
      </c>
      <c r="AR125" s="131" t="s">
        <v>145</v>
      </c>
      <c r="AT125" s="131" t="s">
        <v>141</v>
      </c>
      <c r="AU125" s="131" t="s">
        <v>80</v>
      </c>
      <c r="AY125" s="13" t="s">
        <v>140</v>
      </c>
      <c r="BE125" s="132">
        <f t="shared" si="4"/>
        <v>0</v>
      </c>
      <c r="BF125" s="132">
        <f t="shared" si="5"/>
        <v>0</v>
      </c>
      <c r="BG125" s="132">
        <f t="shared" si="6"/>
        <v>0</v>
      </c>
      <c r="BH125" s="132">
        <f t="shared" si="7"/>
        <v>0</v>
      </c>
      <c r="BI125" s="132">
        <f t="shared" si="8"/>
        <v>0</v>
      </c>
      <c r="BJ125" s="13" t="s">
        <v>78</v>
      </c>
      <c r="BK125" s="132">
        <f t="shared" si="9"/>
        <v>0</v>
      </c>
      <c r="BL125" s="13" t="s">
        <v>145</v>
      </c>
      <c r="BM125" s="131" t="s">
        <v>176</v>
      </c>
    </row>
    <row r="126" spans="2:65" s="1" customFormat="1" ht="24.2" customHeight="1" x14ac:dyDescent="0.2">
      <c r="B126" s="119"/>
      <c r="C126" s="120" t="s">
        <v>155</v>
      </c>
      <c r="D126" s="120" t="s">
        <v>141</v>
      </c>
      <c r="E126" s="121" t="s">
        <v>613</v>
      </c>
      <c r="F126" s="122" t="s">
        <v>614</v>
      </c>
      <c r="G126" s="123" t="s">
        <v>185</v>
      </c>
      <c r="H126" s="124">
        <v>158.6</v>
      </c>
      <c r="I126" s="125"/>
      <c r="J126" s="125">
        <f t="shared" si="0"/>
        <v>0</v>
      </c>
      <c r="K126" s="126"/>
      <c r="L126" s="25"/>
      <c r="M126" s="127" t="s">
        <v>1</v>
      </c>
      <c r="N126" s="128" t="s">
        <v>35</v>
      </c>
      <c r="O126" s="129">
        <v>0</v>
      </c>
      <c r="P126" s="129">
        <f t="shared" si="1"/>
        <v>0</v>
      </c>
      <c r="Q126" s="129">
        <v>0</v>
      </c>
      <c r="R126" s="129">
        <f t="shared" si="2"/>
        <v>0</v>
      </c>
      <c r="S126" s="129">
        <v>0</v>
      </c>
      <c r="T126" s="130">
        <f t="shared" si="3"/>
        <v>0</v>
      </c>
      <c r="AR126" s="131" t="s">
        <v>145</v>
      </c>
      <c r="AT126" s="131" t="s">
        <v>141</v>
      </c>
      <c r="AU126" s="131" t="s">
        <v>80</v>
      </c>
      <c r="AY126" s="13" t="s">
        <v>140</v>
      </c>
      <c r="BE126" s="132">
        <f t="shared" si="4"/>
        <v>0</v>
      </c>
      <c r="BF126" s="132">
        <f t="shared" si="5"/>
        <v>0</v>
      </c>
      <c r="BG126" s="132">
        <f t="shared" si="6"/>
        <v>0</v>
      </c>
      <c r="BH126" s="132">
        <f t="shared" si="7"/>
        <v>0</v>
      </c>
      <c r="BI126" s="132">
        <f t="shared" si="8"/>
        <v>0</v>
      </c>
      <c r="BJ126" s="13" t="s">
        <v>78</v>
      </c>
      <c r="BK126" s="132">
        <f t="shared" si="9"/>
        <v>0</v>
      </c>
      <c r="BL126" s="13" t="s">
        <v>145</v>
      </c>
      <c r="BM126" s="131" t="s">
        <v>172</v>
      </c>
    </row>
    <row r="127" spans="2:65" s="1" customFormat="1" ht="16.5" customHeight="1" x14ac:dyDescent="0.2">
      <c r="B127" s="119"/>
      <c r="C127" s="120" t="s">
        <v>151</v>
      </c>
      <c r="D127" s="120" t="s">
        <v>141</v>
      </c>
      <c r="E127" s="121" t="s">
        <v>615</v>
      </c>
      <c r="F127" s="122" t="s">
        <v>616</v>
      </c>
      <c r="G127" s="123" t="s">
        <v>185</v>
      </c>
      <c r="H127" s="124">
        <v>89.82</v>
      </c>
      <c r="I127" s="125"/>
      <c r="J127" s="125">
        <f t="shared" si="0"/>
        <v>0</v>
      </c>
      <c r="K127" s="126"/>
      <c r="L127" s="25"/>
      <c r="M127" s="127" t="s">
        <v>1</v>
      </c>
      <c r="N127" s="128" t="s">
        <v>35</v>
      </c>
      <c r="O127" s="129">
        <v>0</v>
      </c>
      <c r="P127" s="129">
        <f t="shared" si="1"/>
        <v>0</v>
      </c>
      <c r="Q127" s="129">
        <v>0</v>
      </c>
      <c r="R127" s="129">
        <f t="shared" si="2"/>
        <v>0</v>
      </c>
      <c r="S127" s="129">
        <v>0</v>
      </c>
      <c r="T127" s="130">
        <f t="shared" si="3"/>
        <v>0</v>
      </c>
      <c r="AR127" s="131" t="s">
        <v>145</v>
      </c>
      <c r="AT127" s="131" t="s">
        <v>141</v>
      </c>
      <c r="AU127" s="131" t="s">
        <v>80</v>
      </c>
      <c r="AY127" s="13" t="s">
        <v>140</v>
      </c>
      <c r="BE127" s="132">
        <f t="shared" si="4"/>
        <v>0</v>
      </c>
      <c r="BF127" s="132">
        <f t="shared" si="5"/>
        <v>0</v>
      </c>
      <c r="BG127" s="132">
        <f t="shared" si="6"/>
        <v>0</v>
      </c>
      <c r="BH127" s="132">
        <f t="shared" si="7"/>
        <v>0</v>
      </c>
      <c r="BI127" s="132">
        <f t="shared" si="8"/>
        <v>0</v>
      </c>
      <c r="BJ127" s="13" t="s">
        <v>78</v>
      </c>
      <c r="BK127" s="132">
        <f t="shared" si="9"/>
        <v>0</v>
      </c>
      <c r="BL127" s="13" t="s">
        <v>145</v>
      </c>
      <c r="BM127" s="131" t="s">
        <v>168</v>
      </c>
    </row>
    <row r="128" spans="2:65" s="1" customFormat="1" ht="24.2" customHeight="1" x14ac:dyDescent="0.2">
      <c r="B128" s="119"/>
      <c r="C128" s="120" t="s">
        <v>162</v>
      </c>
      <c r="D128" s="120" t="s">
        <v>141</v>
      </c>
      <c r="E128" s="121" t="s">
        <v>617</v>
      </c>
      <c r="F128" s="122" t="s">
        <v>618</v>
      </c>
      <c r="G128" s="123" t="s">
        <v>185</v>
      </c>
      <c r="H128" s="124">
        <v>382.79</v>
      </c>
      <c r="I128" s="125"/>
      <c r="J128" s="125">
        <f t="shared" si="0"/>
        <v>0</v>
      </c>
      <c r="K128" s="126"/>
      <c r="L128" s="25"/>
      <c r="M128" s="127" t="s">
        <v>1</v>
      </c>
      <c r="N128" s="128" t="s">
        <v>35</v>
      </c>
      <c r="O128" s="129">
        <v>0</v>
      </c>
      <c r="P128" s="129">
        <f t="shared" si="1"/>
        <v>0</v>
      </c>
      <c r="Q128" s="129">
        <v>0</v>
      </c>
      <c r="R128" s="129">
        <f t="shared" si="2"/>
        <v>0</v>
      </c>
      <c r="S128" s="129">
        <v>0</v>
      </c>
      <c r="T128" s="130">
        <f t="shared" si="3"/>
        <v>0</v>
      </c>
      <c r="AR128" s="131" t="s">
        <v>145</v>
      </c>
      <c r="AT128" s="131" t="s">
        <v>141</v>
      </c>
      <c r="AU128" s="131" t="s">
        <v>80</v>
      </c>
      <c r="AY128" s="13" t="s">
        <v>140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3" t="s">
        <v>78</v>
      </c>
      <c r="BK128" s="132">
        <f t="shared" si="9"/>
        <v>0</v>
      </c>
      <c r="BL128" s="13" t="s">
        <v>145</v>
      </c>
      <c r="BM128" s="131" t="s">
        <v>165</v>
      </c>
    </row>
    <row r="129" spans="2:65" s="1" customFormat="1" ht="21.75" customHeight="1" x14ac:dyDescent="0.2">
      <c r="B129" s="119"/>
      <c r="C129" s="120" t="s">
        <v>154</v>
      </c>
      <c r="D129" s="120" t="s">
        <v>141</v>
      </c>
      <c r="E129" s="121" t="s">
        <v>619</v>
      </c>
      <c r="F129" s="122" t="s">
        <v>620</v>
      </c>
      <c r="G129" s="123" t="s">
        <v>185</v>
      </c>
      <c r="H129" s="124">
        <v>143</v>
      </c>
      <c r="I129" s="125"/>
      <c r="J129" s="125">
        <f t="shared" si="0"/>
        <v>0</v>
      </c>
      <c r="K129" s="126"/>
      <c r="L129" s="25"/>
      <c r="M129" s="127" t="s">
        <v>1</v>
      </c>
      <c r="N129" s="128" t="s">
        <v>35</v>
      </c>
      <c r="O129" s="129">
        <v>0</v>
      </c>
      <c r="P129" s="129">
        <f t="shared" si="1"/>
        <v>0</v>
      </c>
      <c r="Q129" s="129">
        <v>0</v>
      </c>
      <c r="R129" s="129">
        <f t="shared" si="2"/>
        <v>0</v>
      </c>
      <c r="S129" s="129">
        <v>0</v>
      </c>
      <c r="T129" s="130">
        <f t="shared" si="3"/>
        <v>0</v>
      </c>
      <c r="AR129" s="131" t="s">
        <v>145</v>
      </c>
      <c r="AT129" s="131" t="s">
        <v>141</v>
      </c>
      <c r="AU129" s="131" t="s">
        <v>80</v>
      </c>
      <c r="AY129" s="13" t="s">
        <v>140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3" t="s">
        <v>78</v>
      </c>
      <c r="BK129" s="132">
        <f t="shared" si="9"/>
        <v>0</v>
      </c>
      <c r="BL129" s="13" t="s">
        <v>145</v>
      </c>
      <c r="BM129" s="131" t="s">
        <v>8</v>
      </c>
    </row>
    <row r="130" spans="2:65" s="1" customFormat="1" ht="24.2" customHeight="1" x14ac:dyDescent="0.2">
      <c r="B130" s="119"/>
      <c r="C130" s="120" t="s">
        <v>169</v>
      </c>
      <c r="D130" s="120" t="s">
        <v>141</v>
      </c>
      <c r="E130" s="121" t="s">
        <v>621</v>
      </c>
      <c r="F130" s="122" t="s">
        <v>622</v>
      </c>
      <c r="G130" s="123" t="s">
        <v>180</v>
      </c>
      <c r="H130" s="124">
        <v>1</v>
      </c>
      <c r="I130" s="125"/>
      <c r="J130" s="125">
        <f t="shared" si="0"/>
        <v>0</v>
      </c>
      <c r="K130" s="126"/>
      <c r="L130" s="25"/>
      <c r="M130" s="127" t="s">
        <v>1</v>
      </c>
      <c r="N130" s="128" t="s">
        <v>35</v>
      </c>
      <c r="O130" s="129">
        <v>0</v>
      </c>
      <c r="P130" s="129">
        <f t="shared" si="1"/>
        <v>0</v>
      </c>
      <c r="Q130" s="129">
        <v>0</v>
      </c>
      <c r="R130" s="129">
        <f t="shared" si="2"/>
        <v>0</v>
      </c>
      <c r="S130" s="129">
        <v>0</v>
      </c>
      <c r="T130" s="130">
        <f t="shared" si="3"/>
        <v>0</v>
      </c>
      <c r="AR130" s="131" t="s">
        <v>145</v>
      </c>
      <c r="AT130" s="131" t="s">
        <v>141</v>
      </c>
      <c r="AU130" s="131" t="s">
        <v>80</v>
      </c>
      <c r="AY130" s="13" t="s">
        <v>140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3" t="s">
        <v>78</v>
      </c>
      <c r="BK130" s="132">
        <f t="shared" si="9"/>
        <v>0</v>
      </c>
      <c r="BL130" s="13" t="s">
        <v>145</v>
      </c>
      <c r="BM130" s="131" t="s">
        <v>158</v>
      </c>
    </row>
    <row r="131" spans="2:65" s="1" customFormat="1" ht="16.5" customHeight="1" x14ac:dyDescent="0.2">
      <c r="B131" s="119"/>
      <c r="C131" s="120" t="s">
        <v>158</v>
      </c>
      <c r="D131" s="120" t="s">
        <v>141</v>
      </c>
      <c r="E131" s="121" t="s">
        <v>623</v>
      </c>
      <c r="F131" s="122" t="s">
        <v>624</v>
      </c>
      <c r="G131" s="123" t="s">
        <v>185</v>
      </c>
      <c r="H131" s="124">
        <v>18</v>
      </c>
      <c r="I131" s="125"/>
      <c r="J131" s="125">
        <f t="shared" si="0"/>
        <v>0</v>
      </c>
      <c r="K131" s="126"/>
      <c r="L131" s="25"/>
      <c r="M131" s="127" t="s">
        <v>1</v>
      </c>
      <c r="N131" s="128" t="s">
        <v>35</v>
      </c>
      <c r="O131" s="129">
        <v>0</v>
      </c>
      <c r="P131" s="129">
        <f t="shared" si="1"/>
        <v>0</v>
      </c>
      <c r="Q131" s="129">
        <v>0</v>
      </c>
      <c r="R131" s="129">
        <f t="shared" si="2"/>
        <v>0</v>
      </c>
      <c r="S131" s="129">
        <v>0</v>
      </c>
      <c r="T131" s="130">
        <f t="shared" si="3"/>
        <v>0</v>
      </c>
      <c r="AR131" s="131" t="s">
        <v>145</v>
      </c>
      <c r="AT131" s="131" t="s">
        <v>141</v>
      </c>
      <c r="AU131" s="131" t="s">
        <v>80</v>
      </c>
      <c r="AY131" s="13" t="s">
        <v>140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3" t="s">
        <v>78</v>
      </c>
      <c r="BK131" s="132">
        <f t="shared" si="9"/>
        <v>0</v>
      </c>
      <c r="BL131" s="13" t="s">
        <v>145</v>
      </c>
      <c r="BM131" s="131" t="s">
        <v>154</v>
      </c>
    </row>
    <row r="132" spans="2:65" s="1" customFormat="1" ht="16.5" customHeight="1" x14ac:dyDescent="0.2">
      <c r="B132" s="119"/>
      <c r="C132" s="120" t="s">
        <v>177</v>
      </c>
      <c r="D132" s="120" t="s">
        <v>141</v>
      </c>
      <c r="E132" s="121" t="s">
        <v>625</v>
      </c>
      <c r="F132" s="122" t="s">
        <v>626</v>
      </c>
      <c r="G132" s="123" t="s">
        <v>185</v>
      </c>
      <c r="H132" s="124">
        <v>18</v>
      </c>
      <c r="I132" s="125"/>
      <c r="J132" s="125">
        <f t="shared" si="0"/>
        <v>0</v>
      </c>
      <c r="K132" s="126"/>
      <c r="L132" s="25"/>
      <c r="M132" s="127" t="s">
        <v>1</v>
      </c>
      <c r="N132" s="128" t="s">
        <v>35</v>
      </c>
      <c r="O132" s="129">
        <v>0</v>
      </c>
      <c r="P132" s="129">
        <f t="shared" si="1"/>
        <v>0</v>
      </c>
      <c r="Q132" s="129">
        <v>0</v>
      </c>
      <c r="R132" s="129">
        <f t="shared" si="2"/>
        <v>0</v>
      </c>
      <c r="S132" s="129">
        <v>0</v>
      </c>
      <c r="T132" s="130">
        <f t="shared" si="3"/>
        <v>0</v>
      </c>
      <c r="AR132" s="131" t="s">
        <v>145</v>
      </c>
      <c r="AT132" s="131" t="s">
        <v>141</v>
      </c>
      <c r="AU132" s="131" t="s">
        <v>80</v>
      </c>
      <c r="AY132" s="13" t="s">
        <v>140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3" t="s">
        <v>78</v>
      </c>
      <c r="BK132" s="132">
        <f t="shared" si="9"/>
        <v>0</v>
      </c>
      <c r="BL132" s="13" t="s">
        <v>145</v>
      </c>
      <c r="BM132" s="131" t="s">
        <v>151</v>
      </c>
    </row>
    <row r="133" spans="2:65" s="1" customFormat="1" ht="21.75" customHeight="1" x14ac:dyDescent="0.2">
      <c r="B133" s="119"/>
      <c r="C133" s="120" t="s">
        <v>8</v>
      </c>
      <c r="D133" s="120" t="s">
        <v>141</v>
      </c>
      <c r="E133" s="121" t="s">
        <v>627</v>
      </c>
      <c r="F133" s="122" t="s">
        <v>628</v>
      </c>
      <c r="G133" s="123" t="s">
        <v>185</v>
      </c>
      <c r="H133" s="124">
        <v>143</v>
      </c>
      <c r="I133" s="125"/>
      <c r="J133" s="125">
        <f t="shared" si="0"/>
        <v>0</v>
      </c>
      <c r="K133" s="126"/>
      <c r="L133" s="25"/>
      <c r="M133" s="127" t="s">
        <v>1</v>
      </c>
      <c r="N133" s="128" t="s">
        <v>35</v>
      </c>
      <c r="O133" s="129">
        <v>0</v>
      </c>
      <c r="P133" s="129">
        <f t="shared" si="1"/>
        <v>0</v>
      </c>
      <c r="Q133" s="129">
        <v>0</v>
      </c>
      <c r="R133" s="129">
        <f t="shared" si="2"/>
        <v>0</v>
      </c>
      <c r="S133" s="129">
        <v>0</v>
      </c>
      <c r="T133" s="130">
        <f t="shared" si="3"/>
        <v>0</v>
      </c>
      <c r="AR133" s="131" t="s">
        <v>145</v>
      </c>
      <c r="AT133" s="131" t="s">
        <v>141</v>
      </c>
      <c r="AU133" s="131" t="s">
        <v>80</v>
      </c>
      <c r="AY133" s="13" t="s">
        <v>140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3" t="s">
        <v>78</v>
      </c>
      <c r="BK133" s="132">
        <f t="shared" si="9"/>
        <v>0</v>
      </c>
      <c r="BL133" s="13" t="s">
        <v>145</v>
      </c>
      <c r="BM133" s="131" t="s">
        <v>145</v>
      </c>
    </row>
    <row r="134" spans="2:65" s="1" customFormat="1" ht="16.5" customHeight="1" x14ac:dyDescent="0.2">
      <c r="B134" s="119"/>
      <c r="C134" s="120" t="s">
        <v>187</v>
      </c>
      <c r="D134" s="120" t="s">
        <v>141</v>
      </c>
      <c r="E134" s="121" t="s">
        <v>629</v>
      </c>
      <c r="F134" s="122" t="s">
        <v>630</v>
      </c>
      <c r="G134" s="123" t="s">
        <v>482</v>
      </c>
      <c r="H134" s="124">
        <v>1</v>
      </c>
      <c r="I134" s="125"/>
      <c r="J134" s="125">
        <f t="shared" si="0"/>
        <v>0</v>
      </c>
      <c r="K134" s="126"/>
      <c r="L134" s="25"/>
      <c r="M134" s="127" t="s">
        <v>1</v>
      </c>
      <c r="N134" s="128" t="s">
        <v>35</v>
      </c>
      <c r="O134" s="129">
        <v>0</v>
      </c>
      <c r="P134" s="129">
        <f t="shared" si="1"/>
        <v>0</v>
      </c>
      <c r="Q134" s="129">
        <v>0</v>
      </c>
      <c r="R134" s="129">
        <f t="shared" si="2"/>
        <v>0</v>
      </c>
      <c r="S134" s="129">
        <v>0</v>
      </c>
      <c r="T134" s="130">
        <f t="shared" si="3"/>
        <v>0</v>
      </c>
      <c r="AR134" s="131" t="s">
        <v>145</v>
      </c>
      <c r="AT134" s="131" t="s">
        <v>141</v>
      </c>
      <c r="AU134" s="131" t="s">
        <v>80</v>
      </c>
      <c r="AY134" s="13" t="s">
        <v>140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3" t="s">
        <v>78</v>
      </c>
      <c r="BK134" s="132">
        <f t="shared" si="9"/>
        <v>0</v>
      </c>
      <c r="BL134" s="13" t="s">
        <v>145</v>
      </c>
      <c r="BM134" s="131" t="s">
        <v>190</v>
      </c>
    </row>
    <row r="135" spans="2:65" s="1" customFormat="1" ht="21.75" customHeight="1" x14ac:dyDescent="0.2">
      <c r="B135" s="119"/>
      <c r="C135" s="120" t="s">
        <v>165</v>
      </c>
      <c r="D135" s="120" t="s">
        <v>141</v>
      </c>
      <c r="E135" s="121" t="s">
        <v>631</v>
      </c>
      <c r="F135" s="122" t="s">
        <v>632</v>
      </c>
      <c r="G135" s="123" t="s">
        <v>482</v>
      </c>
      <c r="H135" s="124">
        <v>1</v>
      </c>
      <c r="I135" s="125"/>
      <c r="J135" s="125">
        <f t="shared" si="0"/>
        <v>0</v>
      </c>
      <c r="K135" s="126"/>
      <c r="L135" s="25"/>
      <c r="M135" s="127" t="s">
        <v>1</v>
      </c>
      <c r="N135" s="128" t="s">
        <v>35</v>
      </c>
      <c r="O135" s="129">
        <v>0</v>
      </c>
      <c r="P135" s="129">
        <f t="shared" si="1"/>
        <v>0</v>
      </c>
      <c r="Q135" s="129">
        <v>0</v>
      </c>
      <c r="R135" s="129">
        <f t="shared" si="2"/>
        <v>0</v>
      </c>
      <c r="S135" s="129">
        <v>0</v>
      </c>
      <c r="T135" s="130">
        <f t="shared" si="3"/>
        <v>0</v>
      </c>
      <c r="AR135" s="131" t="s">
        <v>145</v>
      </c>
      <c r="AT135" s="131" t="s">
        <v>141</v>
      </c>
      <c r="AU135" s="131" t="s">
        <v>80</v>
      </c>
      <c r="AY135" s="13" t="s">
        <v>140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3" t="s">
        <v>78</v>
      </c>
      <c r="BK135" s="132">
        <f t="shared" si="9"/>
        <v>0</v>
      </c>
      <c r="BL135" s="13" t="s">
        <v>145</v>
      </c>
      <c r="BM135" s="131" t="s">
        <v>193</v>
      </c>
    </row>
    <row r="136" spans="2:65" s="1" customFormat="1" ht="33" customHeight="1" x14ac:dyDescent="0.2">
      <c r="B136" s="119"/>
      <c r="C136" s="133" t="s">
        <v>194</v>
      </c>
      <c r="D136" s="133" t="s">
        <v>248</v>
      </c>
      <c r="E136" s="134" t="s">
        <v>633</v>
      </c>
      <c r="F136" s="135" t="s">
        <v>634</v>
      </c>
      <c r="G136" s="136" t="s">
        <v>180</v>
      </c>
      <c r="H136" s="137">
        <v>1</v>
      </c>
      <c r="I136" s="138"/>
      <c r="J136" s="138">
        <f t="shared" si="0"/>
        <v>0</v>
      </c>
      <c r="K136" s="139"/>
      <c r="L136" s="140"/>
      <c r="M136" s="141" t="s">
        <v>1</v>
      </c>
      <c r="N136" s="142" t="s">
        <v>35</v>
      </c>
      <c r="O136" s="129">
        <v>0</v>
      </c>
      <c r="P136" s="129">
        <f t="shared" si="1"/>
        <v>0</v>
      </c>
      <c r="Q136" s="129">
        <v>0.12726000000000001</v>
      </c>
      <c r="R136" s="129">
        <f t="shared" si="2"/>
        <v>0.12726000000000001</v>
      </c>
      <c r="S136" s="129">
        <v>0</v>
      </c>
      <c r="T136" s="130">
        <f t="shared" si="3"/>
        <v>0</v>
      </c>
      <c r="AR136" s="131" t="s">
        <v>154</v>
      </c>
      <c r="AT136" s="131" t="s">
        <v>248</v>
      </c>
      <c r="AU136" s="131" t="s">
        <v>80</v>
      </c>
      <c r="AY136" s="13" t="s">
        <v>140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3" t="s">
        <v>78</v>
      </c>
      <c r="BK136" s="132">
        <f t="shared" si="9"/>
        <v>0</v>
      </c>
      <c r="BL136" s="13" t="s">
        <v>145</v>
      </c>
      <c r="BM136" s="131" t="s">
        <v>635</v>
      </c>
    </row>
    <row r="137" spans="2:65" s="10" customFormat="1" ht="22.9" customHeight="1" x14ac:dyDescent="0.2">
      <c r="B137" s="110"/>
      <c r="D137" s="111" t="s">
        <v>69</v>
      </c>
      <c r="E137" s="154" t="s">
        <v>636</v>
      </c>
      <c r="F137" s="154" t="s">
        <v>637</v>
      </c>
      <c r="J137" s="155">
        <f>BK137</f>
        <v>0</v>
      </c>
      <c r="L137" s="110"/>
      <c r="M137" s="114"/>
      <c r="P137" s="115">
        <f>P138</f>
        <v>511.56824500000005</v>
      </c>
      <c r="R137" s="115">
        <f>R138</f>
        <v>0</v>
      </c>
      <c r="T137" s="116">
        <f>T138</f>
        <v>0</v>
      </c>
      <c r="AR137" s="111" t="s">
        <v>78</v>
      </c>
      <c r="AT137" s="117" t="s">
        <v>69</v>
      </c>
      <c r="AU137" s="117" t="s">
        <v>78</v>
      </c>
      <c r="AY137" s="111" t="s">
        <v>140</v>
      </c>
      <c r="BK137" s="118">
        <f>BK138</f>
        <v>0</v>
      </c>
    </row>
    <row r="138" spans="2:65" s="1" customFormat="1" ht="24.2" customHeight="1" x14ac:dyDescent="0.2">
      <c r="B138" s="119"/>
      <c r="C138" s="120" t="s">
        <v>168</v>
      </c>
      <c r="D138" s="120" t="s">
        <v>141</v>
      </c>
      <c r="E138" s="121" t="s">
        <v>638</v>
      </c>
      <c r="F138" s="122" t="s">
        <v>639</v>
      </c>
      <c r="G138" s="123" t="s">
        <v>175</v>
      </c>
      <c r="H138" s="124">
        <v>1288.585</v>
      </c>
      <c r="I138" s="125"/>
      <c r="J138" s="125">
        <f>ROUND(I138*H138,2)</f>
        <v>0</v>
      </c>
      <c r="K138" s="126"/>
      <c r="L138" s="25"/>
      <c r="M138" s="146" t="s">
        <v>1</v>
      </c>
      <c r="N138" s="147" t="s">
        <v>35</v>
      </c>
      <c r="O138" s="148">
        <v>0.39700000000000002</v>
      </c>
      <c r="P138" s="148">
        <f>O138*H138</f>
        <v>511.56824500000005</v>
      </c>
      <c r="Q138" s="148">
        <v>0</v>
      </c>
      <c r="R138" s="148">
        <f>Q138*H138</f>
        <v>0</v>
      </c>
      <c r="S138" s="148">
        <v>0</v>
      </c>
      <c r="T138" s="149">
        <f>S138*H138</f>
        <v>0</v>
      </c>
      <c r="AR138" s="131" t="s">
        <v>145</v>
      </c>
      <c r="AT138" s="131" t="s">
        <v>141</v>
      </c>
      <c r="AU138" s="131" t="s">
        <v>80</v>
      </c>
      <c r="AY138" s="13" t="s">
        <v>140</v>
      </c>
      <c r="BE138" s="132">
        <f>IF(N138="základní",J138,0)</f>
        <v>0</v>
      </c>
      <c r="BF138" s="132">
        <f>IF(N138="snížená",J138,0)</f>
        <v>0</v>
      </c>
      <c r="BG138" s="132">
        <f>IF(N138="zákl. přenesená",J138,0)</f>
        <v>0</v>
      </c>
      <c r="BH138" s="132">
        <f>IF(N138="sníž. přenesená",J138,0)</f>
        <v>0</v>
      </c>
      <c r="BI138" s="132">
        <f>IF(N138="nulová",J138,0)</f>
        <v>0</v>
      </c>
      <c r="BJ138" s="13" t="s">
        <v>78</v>
      </c>
      <c r="BK138" s="132">
        <f>ROUND(I138*H138,2)</f>
        <v>0</v>
      </c>
      <c r="BL138" s="13" t="s">
        <v>145</v>
      </c>
      <c r="BM138" s="131" t="s">
        <v>640</v>
      </c>
    </row>
    <row r="139" spans="2:65" s="1" customFormat="1" ht="6.95" customHeight="1" x14ac:dyDescent="0.2">
      <c r="B139" s="37"/>
      <c r="C139" s="38"/>
      <c r="D139" s="38"/>
      <c r="E139" s="38"/>
      <c r="F139" s="38"/>
      <c r="G139" s="38"/>
      <c r="H139" s="38"/>
      <c r="I139" s="38"/>
      <c r="J139" s="38"/>
      <c r="K139" s="38"/>
      <c r="L139" s="25"/>
    </row>
  </sheetData>
  <autoFilter ref="C118:K138" xr:uid="{00000000-0009-0000-0000-000003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88A5F-F13F-478E-AA68-DCC052320126}">
  <sheetPr>
    <pageSetUpPr fitToPage="1"/>
  </sheetPr>
  <dimension ref="B2:BM394"/>
  <sheetViews>
    <sheetView showGridLines="0" topLeftCell="A133" workbookViewId="0">
      <selection activeCell="I133" sqref="I1:I1048576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 x14ac:dyDescent="0.2">
      <c r="L2" s="192" t="s">
        <v>5</v>
      </c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3" t="s">
        <v>1785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5" customHeight="1" x14ac:dyDescent="0.2">
      <c r="B4" s="16"/>
      <c r="D4" s="17" t="s">
        <v>99</v>
      </c>
      <c r="L4" s="16"/>
      <c r="M4" s="81" t="s">
        <v>10</v>
      </c>
      <c r="AT4" s="13" t="s">
        <v>3</v>
      </c>
    </row>
    <row r="5" spans="2:46" ht="6.95" customHeight="1" x14ac:dyDescent="0.2">
      <c r="B5" s="16"/>
      <c r="L5" s="16"/>
    </row>
    <row r="6" spans="2:46" s="1" customFormat="1" ht="12" customHeight="1" x14ac:dyDescent="0.2">
      <c r="B6" s="25"/>
      <c r="D6" s="22" t="s">
        <v>14</v>
      </c>
      <c r="L6" s="25"/>
    </row>
    <row r="7" spans="2:46" s="1" customFormat="1" ht="30" customHeight="1" x14ac:dyDescent="0.2">
      <c r="B7" s="25"/>
      <c r="E7" s="163" t="s">
        <v>1784</v>
      </c>
      <c r="F7" s="197"/>
      <c r="G7" s="197"/>
      <c r="H7" s="197"/>
      <c r="L7" s="25"/>
    </row>
    <row r="8" spans="2:46" s="1" customFormat="1" x14ac:dyDescent="0.2">
      <c r="B8" s="25"/>
      <c r="L8" s="25"/>
    </row>
    <row r="9" spans="2:46" s="1" customFormat="1" ht="12" customHeight="1" x14ac:dyDescent="0.2">
      <c r="B9" s="25"/>
      <c r="D9" s="22" t="s">
        <v>16</v>
      </c>
      <c r="F9" s="20" t="s">
        <v>1</v>
      </c>
      <c r="I9" s="22"/>
      <c r="J9" s="20" t="s">
        <v>1</v>
      </c>
      <c r="L9" s="25"/>
    </row>
    <row r="10" spans="2:46" s="1" customFormat="1" ht="12" customHeight="1" x14ac:dyDescent="0.2">
      <c r="B10" s="25"/>
      <c r="D10" s="22" t="s">
        <v>18</v>
      </c>
      <c r="F10" s="20" t="s">
        <v>19</v>
      </c>
      <c r="I10" s="22"/>
      <c r="J10" s="45" t="str">
        <f>'[1]Rekapitulace stavby'!AN8</f>
        <v>21. 6. 2024</v>
      </c>
      <c r="L10" s="25"/>
    </row>
    <row r="11" spans="2:46" s="1" customFormat="1" ht="10.9" customHeight="1" x14ac:dyDescent="0.2">
      <c r="B11" s="25"/>
      <c r="L11" s="25"/>
    </row>
    <row r="12" spans="2:46" s="1" customFormat="1" ht="12" customHeight="1" x14ac:dyDescent="0.2">
      <c r="B12" s="25"/>
      <c r="D12" s="22" t="s">
        <v>22</v>
      </c>
      <c r="I12" s="22"/>
      <c r="J12" s="20" t="str">
        <f>IF('[1]Rekapitulace stavby'!AN10="","",'[1]Rekapitulace stavby'!AN10)</f>
        <v/>
      </c>
      <c r="L12" s="25"/>
    </row>
    <row r="13" spans="2:46" s="1" customFormat="1" ht="18" customHeight="1" x14ac:dyDescent="0.2">
      <c r="B13" s="25"/>
      <c r="E13" s="20" t="str">
        <f>IF('[1]Rekapitulace stavby'!E11="","",'[1]Rekapitulace stavby'!E11)</f>
        <v xml:space="preserve"> </v>
      </c>
      <c r="I13" s="22"/>
      <c r="J13" s="20" t="str">
        <f>IF('[1]Rekapitulace stavby'!AN11="","",'[1]Rekapitulace stavby'!AN11)</f>
        <v/>
      </c>
      <c r="L13" s="25"/>
    </row>
    <row r="14" spans="2:46" s="1" customFormat="1" ht="6.95" customHeight="1" x14ac:dyDescent="0.2">
      <c r="B14" s="25"/>
      <c r="L14" s="25"/>
    </row>
    <row r="15" spans="2:46" s="1" customFormat="1" ht="12" customHeight="1" x14ac:dyDescent="0.2">
      <c r="B15" s="25"/>
      <c r="D15" s="22" t="s">
        <v>25</v>
      </c>
      <c r="I15" s="22"/>
      <c r="J15" s="20" t="str">
        <f>'[1]Rekapitulace stavby'!AN13</f>
        <v/>
      </c>
      <c r="L15" s="25"/>
    </row>
    <row r="16" spans="2:46" s="1" customFormat="1" ht="18" customHeight="1" x14ac:dyDescent="0.2">
      <c r="B16" s="25"/>
      <c r="E16" s="185" t="str">
        <f>'[1]Rekapitulace stavby'!E14</f>
        <v xml:space="preserve"> </v>
      </c>
      <c r="F16" s="185"/>
      <c r="G16" s="185"/>
      <c r="H16" s="185"/>
      <c r="I16" s="22"/>
      <c r="J16" s="20" t="str">
        <f>'[1]Rekapitulace stavby'!AN14</f>
        <v/>
      </c>
      <c r="L16" s="25"/>
    </row>
    <row r="17" spans="2:12" s="1" customFormat="1" ht="6.95" customHeight="1" x14ac:dyDescent="0.2">
      <c r="B17" s="25"/>
      <c r="L17" s="25"/>
    </row>
    <row r="18" spans="2:12" s="1" customFormat="1" ht="12" customHeight="1" x14ac:dyDescent="0.2">
      <c r="B18" s="25"/>
      <c r="D18" s="22" t="s">
        <v>26</v>
      </c>
      <c r="I18" s="22"/>
      <c r="J18" s="20" t="str">
        <f>IF('[1]Rekapitulace stavby'!AN16="","",'[1]Rekapitulace stavby'!AN16)</f>
        <v/>
      </c>
      <c r="L18" s="25"/>
    </row>
    <row r="19" spans="2:12" s="1" customFormat="1" ht="18" customHeight="1" x14ac:dyDescent="0.2">
      <c r="B19" s="25"/>
      <c r="E19" s="20" t="str">
        <f>IF('[1]Rekapitulace stavby'!E17="","",'[1]Rekapitulace stavby'!E17)</f>
        <v xml:space="preserve"> </v>
      </c>
      <c r="I19" s="22"/>
      <c r="J19" s="20" t="str">
        <f>IF('[1]Rekapitulace stavby'!AN17="","",'[1]Rekapitulace stavby'!AN17)</f>
        <v/>
      </c>
      <c r="L19" s="25"/>
    </row>
    <row r="20" spans="2:12" s="1" customFormat="1" ht="6.95" customHeight="1" x14ac:dyDescent="0.2">
      <c r="B20" s="25"/>
      <c r="L20" s="25"/>
    </row>
    <row r="21" spans="2:12" s="1" customFormat="1" ht="12" customHeight="1" x14ac:dyDescent="0.2">
      <c r="B21" s="25"/>
      <c r="D21" s="22" t="s">
        <v>27</v>
      </c>
      <c r="I21" s="22"/>
      <c r="J21" s="20" t="str">
        <f>IF('[1]Rekapitulace stavby'!AN19="","",'[1]Rekapitulace stavby'!AN19)</f>
        <v/>
      </c>
      <c r="L21" s="25"/>
    </row>
    <row r="22" spans="2:12" s="1" customFormat="1" ht="18" customHeight="1" x14ac:dyDescent="0.2">
      <c r="B22" s="25"/>
      <c r="E22" s="20" t="str">
        <f>IF('[1]Rekapitulace stavby'!E20="","",'[1]Rekapitulace stavby'!E20)</f>
        <v xml:space="preserve"> </v>
      </c>
      <c r="I22" s="22"/>
      <c r="J22" s="20" t="str">
        <f>IF('[1]Rekapitulace stavby'!AN20="","",'[1]Rekapitulace stavby'!AN20)</f>
        <v/>
      </c>
      <c r="L22" s="25"/>
    </row>
    <row r="23" spans="2:12" s="1" customFormat="1" ht="6.95" customHeight="1" x14ac:dyDescent="0.2">
      <c r="B23" s="25"/>
      <c r="L23" s="25"/>
    </row>
    <row r="24" spans="2:12" s="1" customFormat="1" ht="12" customHeight="1" x14ac:dyDescent="0.2">
      <c r="B24" s="25"/>
      <c r="D24" s="22" t="s">
        <v>29</v>
      </c>
      <c r="L24" s="25"/>
    </row>
    <row r="25" spans="2:12" s="7" customFormat="1" ht="16.5" customHeight="1" x14ac:dyDescent="0.2">
      <c r="B25" s="82"/>
      <c r="E25" s="188" t="s">
        <v>1</v>
      </c>
      <c r="F25" s="188"/>
      <c r="G25" s="188"/>
      <c r="H25" s="188"/>
      <c r="L25" s="82"/>
    </row>
    <row r="26" spans="2:12" s="1" customFormat="1" ht="6.95" customHeight="1" x14ac:dyDescent="0.2">
      <c r="B26" s="25"/>
      <c r="L26" s="25"/>
    </row>
    <row r="27" spans="2:12" s="1" customFormat="1" ht="6.95" customHeight="1" x14ac:dyDescent="0.2">
      <c r="B27" s="25"/>
      <c r="D27" s="46"/>
      <c r="E27" s="46"/>
      <c r="F27" s="46"/>
      <c r="G27" s="46"/>
      <c r="H27" s="46"/>
      <c r="I27" s="46"/>
      <c r="J27" s="46"/>
      <c r="K27" s="46"/>
      <c r="L27" s="25"/>
    </row>
    <row r="28" spans="2:12" s="1" customFormat="1" ht="25.35" customHeight="1" x14ac:dyDescent="0.2">
      <c r="B28" s="25"/>
      <c r="D28" s="83" t="s">
        <v>30</v>
      </c>
      <c r="J28" s="59">
        <f>ROUND(J132, 2)</f>
        <v>0</v>
      </c>
      <c r="L28" s="25"/>
    </row>
    <row r="29" spans="2:12" s="1" customFormat="1" ht="6.95" customHeight="1" x14ac:dyDescent="0.2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14.45" customHeight="1" x14ac:dyDescent="0.2">
      <c r="B30" s="25"/>
      <c r="F30" s="28" t="s">
        <v>32</v>
      </c>
      <c r="I30" s="28"/>
      <c r="J30" s="28" t="s">
        <v>33</v>
      </c>
      <c r="L30" s="25"/>
    </row>
    <row r="31" spans="2:12" s="1" customFormat="1" ht="14.45" customHeight="1" x14ac:dyDescent="0.2">
      <c r="B31" s="25"/>
      <c r="D31" s="48" t="s">
        <v>34</v>
      </c>
      <c r="E31" s="22" t="s">
        <v>35</v>
      </c>
      <c r="F31" s="84">
        <f>ROUND((SUM(BE132:BE393)),  2)</f>
        <v>0</v>
      </c>
      <c r="I31" s="85"/>
      <c r="J31" s="84">
        <f>ROUND(((SUM(BE132:BE393))*I31),  2)</f>
        <v>0</v>
      </c>
      <c r="L31" s="25"/>
    </row>
    <row r="32" spans="2:12" s="1" customFormat="1" ht="14.45" customHeight="1" x14ac:dyDescent="0.2">
      <c r="B32" s="25"/>
      <c r="E32" s="22" t="s">
        <v>36</v>
      </c>
      <c r="F32" s="84">
        <f>ROUND((SUM(BF132:BF393)),  2)</f>
        <v>0</v>
      </c>
      <c r="I32" s="85"/>
      <c r="J32" s="84">
        <f>ROUND(((SUM(BF132:BF393))*I32),  2)</f>
        <v>0</v>
      </c>
      <c r="L32" s="25"/>
    </row>
    <row r="33" spans="2:12" s="1" customFormat="1" ht="14.45" hidden="1" customHeight="1" x14ac:dyDescent="0.2">
      <c r="B33" s="25"/>
      <c r="E33" s="22" t="s">
        <v>37</v>
      </c>
      <c r="F33" s="84">
        <f>ROUND((SUM(BG132:BG393)),  2)</f>
        <v>0</v>
      </c>
      <c r="I33" s="85"/>
      <c r="J33" s="84">
        <f>0</f>
        <v>0</v>
      </c>
      <c r="L33" s="25"/>
    </row>
    <row r="34" spans="2:12" s="1" customFormat="1" ht="14.45" hidden="1" customHeight="1" x14ac:dyDescent="0.2">
      <c r="B34" s="25"/>
      <c r="E34" s="22" t="s">
        <v>38</v>
      </c>
      <c r="F34" s="84">
        <f>ROUND((SUM(BH132:BH393)),  2)</f>
        <v>0</v>
      </c>
      <c r="I34" s="85"/>
      <c r="J34" s="84">
        <f>0</f>
        <v>0</v>
      </c>
      <c r="L34" s="25"/>
    </row>
    <row r="35" spans="2:12" s="1" customFormat="1" ht="14.45" hidden="1" customHeight="1" x14ac:dyDescent="0.2">
      <c r="B35" s="25"/>
      <c r="E35" s="22" t="s">
        <v>39</v>
      </c>
      <c r="F35" s="84">
        <f>ROUND((SUM(BI132:BI393)),  2)</f>
        <v>0</v>
      </c>
      <c r="I35" s="85"/>
      <c r="J35" s="84">
        <f>0</f>
        <v>0</v>
      </c>
      <c r="L35" s="25"/>
    </row>
    <row r="36" spans="2:12" s="1" customFormat="1" ht="6.95" customHeight="1" x14ac:dyDescent="0.2">
      <c r="B36" s="25"/>
      <c r="L36" s="25"/>
    </row>
    <row r="37" spans="2:12" s="1" customFormat="1" ht="25.35" customHeight="1" x14ac:dyDescent="0.2">
      <c r="B37" s="25"/>
      <c r="C37" s="86"/>
      <c r="D37" s="87" t="s">
        <v>40</v>
      </c>
      <c r="E37" s="50"/>
      <c r="F37" s="50"/>
      <c r="G37" s="88" t="s">
        <v>41</v>
      </c>
      <c r="H37" s="89" t="s">
        <v>42</v>
      </c>
      <c r="I37" s="50"/>
      <c r="J37" s="90">
        <f>SUM(J28:J35)</f>
        <v>0</v>
      </c>
      <c r="K37" s="91"/>
      <c r="L37" s="25"/>
    </row>
    <row r="38" spans="2:12" s="1" customFormat="1" ht="14.45" customHeight="1" x14ac:dyDescent="0.2">
      <c r="B38" s="25"/>
      <c r="L38" s="25"/>
    </row>
    <row r="39" spans="2:12" ht="14.45" customHeight="1" x14ac:dyDescent="0.2">
      <c r="B39" s="16"/>
      <c r="L39" s="16"/>
    </row>
    <row r="40" spans="2:12" ht="14.45" customHeight="1" x14ac:dyDescent="0.2">
      <c r="B40" s="16"/>
      <c r="L40" s="16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5"/>
      <c r="D50" s="34" t="s">
        <v>43</v>
      </c>
      <c r="E50" s="35"/>
      <c r="F50" s="35"/>
      <c r="G50" s="34" t="s">
        <v>44</v>
      </c>
      <c r="H50" s="35"/>
      <c r="I50" s="35"/>
      <c r="J50" s="35"/>
      <c r="K50" s="35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5"/>
      <c r="D61" s="36" t="s">
        <v>45</v>
      </c>
      <c r="E61" s="27"/>
      <c r="F61" s="92" t="s">
        <v>46</v>
      </c>
      <c r="G61" s="36" t="s">
        <v>45</v>
      </c>
      <c r="H61" s="27"/>
      <c r="I61" s="27"/>
      <c r="J61" s="93" t="s">
        <v>46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5"/>
      <c r="D65" s="34" t="s">
        <v>47</v>
      </c>
      <c r="E65" s="35"/>
      <c r="F65" s="35"/>
      <c r="G65" s="34" t="s">
        <v>48</v>
      </c>
      <c r="H65" s="35"/>
      <c r="I65" s="35"/>
      <c r="J65" s="35"/>
      <c r="K65" s="35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5"/>
      <c r="D76" s="36" t="s">
        <v>45</v>
      </c>
      <c r="E76" s="27"/>
      <c r="F76" s="92" t="s">
        <v>46</v>
      </c>
      <c r="G76" s="36" t="s">
        <v>45</v>
      </c>
      <c r="H76" s="27"/>
      <c r="I76" s="27"/>
      <c r="J76" s="93" t="s">
        <v>46</v>
      </c>
      <c r="K76" s="27"/>
      <c r="L76" s="25"/>
    </row>
    <row r="77" spans="2:12" s="1" customFormat="1" ht="14.45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 x14ac:dyDescent="0.2">
      <c r="B82" s="25"/>
      <c r="C82" s="17" t="s">
        <v>102</v>
      </c>
      <c r="L82" s="25"/>
    </row>
    <row r="83" spans="2:47" s="1" customFormat="1" ht="6.95" customHeight="1" x14ac:dyDescent="0.2">
      <c r="B83" s="25"/>
      <c r="L83" s="25"/>
    </row>
    <row r="84" spans="2:47" s="1" customFormat="1" ht="12" customHeight="1" x14ac:dyDescent="0.2">
      <c r="B84" s="25"/>
      <c r="C84" s="22" t="s">
        <v>14</v>
      </c>
      <c r="L84" s="25"/>
    </row>
    <row r="85" spans="2:47" s="1" customFormat="1" ht="30" customHeight="1" x14ac:dyDescent="0.2">
      <c r="B85" s="25"/>
      <c r="E85" s="163" t="str">
        <f>E7</f>
        <v>Dětská skupina U Potoka na p.p.č. 1287, k.ú Česká Kamenice-úprava</v>
      </c>
      <c r="F85" s="197"/>
      <c r="G85" s="197"/>
      <c r="H85" s="197"/>
      <c r="L85" s="25"/>
    </row>
    <row r="86" spans="2:47" s="1" customFormat="1" ht="6.95" customHeight="1" x14ac:dyDescent="0.2">
      <c r="B86" s="25"/>
      <c r="L86" s="25"/>
    </row>
    <row r="87" spans="2:47" s="1" customFormat="1" ht="12" customHeight="1" x14ac:dyDescent="0.2">
      <c r="B87" s="25"/>
      <c r="C87" s="22" t="s">
        <v>18</v>
      </c>
      <c r="F87" s="20" t="str">
        <f>F10</f>
        <v xml:space="preserve"> </v>
      </c>
      <c r="I87" s="22"/>
      <c r="J87" s="45" t="str">
        <f>IF(J10="","",J10)</f>
        <v>21. 6. 2024</v>
      </c>
      <c r="L87" s="25"/>
    </row>
    <row r="88" spans="2:47" s="1" customFormat="1" ht="6.95" customHeight="1" x14ac:dyDescent="0.2">
      <c r="B88" s="25"/>
      <c r="L88" s="25"/>
    </row>
    <row r="89" spans="2:47" s="1" customFormat="1" ht="15.2" customHeight="1" x14ac:dyDescent="0.2">
      <c r="B89" s="25"/>
      <c r="C89" s="22" t="s">
        <v>22</v>
      </c>
      <c r="F89" s="20" t="str">
        <f>E13</f>
        <v xml:space="preserve"> </v>
      </c>
      <c r="I89" s="22"/>
      <c r="J89" s="23" t="str">
        <f>E19</f>
        <v xml:space="preserve"> </v>
      </c>
      <c r="L89" s="25"/>
    </row>
    <row r="90" spans="2:47" s="1" customFormat="1" ht="15.2" customHeight="1" x14ac:dyDescent="0.2">
      <c r="B90" s="25"/>
      <c r="C90" s="22" t="s">
        <v>25</v>
      </c>
      <c r="F90" s="20" t="str">
        <f>IF(E16="","",E16)</f>
        <v xml:space="preserve"> </v>
      </c>
      <c r="I90" s="22"/>
      <c r="J90" s="23" t="str">
        <f>E22</f>
        <v xml:space="preserve"> </v>
      </c>
      <c r="L90" s="25"/>
    </row>
    <row r="91" spans="2:47" s="1" customFormat="1" ht="10.35" customHeight="1" x14ac:dyDescent="0.2">
      <c r="B91" s="25"/>
      <c r="L91" s="25"/>
    </row>
    <row r="92" spans="2:47" s="1" customFormat="1" ht="29.25" customHeight="1" x14ac:dyDescent="0.2">
      <c r="B92" s="25"/>
      <c r="C92" s="94" t="s">
        <v>103</v>
      </c>
      <c r="D92" s="86"/>
      <c r="E92" s="86"/>
      <c r="F92" s="86"/>
      <c r="G92" s="86"/>
      <c r="H92" s="86"/>
      <c r="I92" s="86"/>
      <c r="J92" s="95" t="s">
        <v>104</v>
      </c>
      <c r="K92" s="86"/>
      <c r="L92" s="25"/>
    </row>
    <row r="93" spans="2:47" s="1" customFormat="1" ht="10.35" customHeight="1" x14ac:dyDescent="0.2">
      <c r="B93" s="25"/>
      <c r="L93" s="25"/>
    </row>
    <row r="94" spans="2:47" s="1" customFormat="1" ht="22.9" customHeight="1" x14ac:dyDescent="0.2">
      <c r="B94" s="25"/>
      <c r="C94" s="96" t="s">
        <v>105</v>
      </c>
      <c r="J94" s="59">
        <f>J132</f>
        <v>0</v>
      </c>
      <c r="L94" s="25"/>
      <c r="AU94" s="13" t="s">
        <v>106</v>
      </c>
    </row>
    <row r="95" spans="2:47" s="8" customFormat="1" ht="24.95" customHeight="1" x14ac:dyDescent="0.2">
      <c r="B95" s="97"/>
      <c r="D95" s="98" t="s">
        <v>641</v>
      </c>
      <c r="E95" s="99"/>
      <c r="F95" s="99"/>
      <c r="G95" s="99"/>
      <c r="H95" s="99"/>
      <c r="I95" s="99"/>
      <c r="J95" s="100">
        <f>J133</f>
        <v>0</v>
      </c>
      <c r="L95" s="97"/>
    </row>
    <row r="96" spans="2:47" s="11" customFormat="1" ht="19.899999999999999" customHeight="1" x14ac:dyDescent="0.2">
      <c r="B96" s="150"/>
      <c r="D96" s="151" t="s">
        <v>642</v>
      </c>
      <c r="E96" s="152"/>
      <c r="F96" s="152"/>
      <c r="G96" s="152"/>
      <c r="H96" s="152"/>
      <c r="I96" s="152"/>
      <c r="J96" s="153">
        <f>J134</f>
        <v>0</v>
      </c>
      <c r="L96" s="150"/>
    </row>
    <row r="97" spans="2:12" s="8" customFormat="1" ht="24.95" customHeight="1" x14ac:dyDescent="0.2">
      <c r="B97" s="97"/>
      <c r="D97" s="98" t="s">
        <v>643</v>
      </c>
      <c r="E97" s="99"/>
      <c r="F97" s="99"/>
      <c r="G97" s="99"/>
      <c r="H97" s="99"/>
      <c r="I97" s="99"/>
      <c r="J97" s="100">
        <f>J157</f>
        <v>0</v>
      </c>
      <c r="L97" s="97"/>
    </row>
    <row r="98" spans="2:12" s="11" customFormat="1" ht="19.899999999999999" customHeight="1" x14ac:dyDescent="0.2">
      <c r="B98" s="150"/>
      <c r="D98" s="151" t="s">
        <v>644</v>
      </c>
      <c r="E98" s="152"/>
      <c r="F98" s="152"/>
      <c r="G98" s="152"/>
      <c r="H98" s="152"/>
      <c r="I98" s="152"/>
      <c r="J98" s="153">
        <f>J158</f>
        <v>0</v>
      </c>
      <c r="L98" s="150"/>
    </row>
    <row r="99" spans="2:12" s="11" customFormat="1" ht="19.899999999999999" customHeight="1" x14ac:dyDescent="0.2">
      <c r="B99" s="150"/>
      <c r="D99" s="151" t="s">
        <v>645</v>
      </c>
      <c r="E99" s="152"/>
      <c r="F99" s="152"/>
      <c r="G99" s="152"/>
      <c r="H99" s="152"/>
      <c r="I99" s="152"/>
      <c r="J99" s="153">
        <f>J182</f>
        <v>0</v>
      </c>
      <c r="L99" s="150"/>
    </row>
    <row r="100" spans="2:12" s="11" customFormat="1" ht="19.899999999999999" customHeight="1" x14ac:dyDescent="0.2">
      <c r="B100" s="150"/>
      <c r="D100" s="151" t="s">
        <v>646</v>
      </c>
      <c r="E100" s="152"/>
      <c r="F100" s="152"/>
      <c r="G100" s="152"/>
      <c r="H100" s="152"/>
      <c r="I100" s="152"/>
      <c r="J100" s="153">
        <f>J191</f>
        <v>0</v>
      </c>
      <c r="L100" s="150"/>
    </row>
    <row r="101" spans="2:12" s="11" customFormat="1" ht="19.899999999999999" customHeight="1" x14ac:dyDescent="0.2">
      <c r="B101" s="150"/>
      <c r="D101" s="151" t="s">
        <v>647</v>
      </c>
      <c r="E101" s="152"/>
      <c r="F101" s="152"/>
      <c r="G101" s="152"/>
      <c r="H101" s="152"/>
      <c r="I101" s="152"/>
      <c r="J101" s="153">
        <f>J202</f>
        <v>0</v>
      </c>
      <c r="L101" s="150"/>
    </row>
    <row r="102" spans="2:12" s="11" customFormat="1" ht="19.899999999999999" customHeight="1" x14ac:dyDescent="0.2">
      <c r="B102" s="150"/>
      <c r="D102" s="151" t="s">
        <v>648</v>
      </c>
      <c r="E102" s="152"/>
      <c r="F102" s="152"/>
      <c r="G102" s="152"/>
      <c r="H102" s="152"/>
      <c r="I102" s="152"/>
      <c r="J102" s="153">
        <f>J207</f>
        <v>0</v>
      </c>
      <c r="L102" s="150"/>
    </row>
    <row r="103" spans="2:12" s="11" customFormat="1" ht="19.899999999999999" customHeight="1" x14ac:dyDescent="0.2">
      <c r="B103" s="150"/>
      <c r="D103" s="151" t="s">
        <v>649</v>
      </c>
      <c r="E103" s="152"/>
      <c r="F103" s="152"/>
      <c r="G103" s="152"/>
      <c r="H103" s="152"/>
      <c r="I103" s="152"/>
      <c r="J103" s="153">
        <f>J214</f>
        <v>0</v>
      </c>
      <c r="L103" s="150"/>
    </row>
    <row r="104" spans="2:12" s="11" customFormat="1" ht="19.899999999999999" customHeight="1" x14ac:dyDescent="0.2">
      <c r="B104" s="150"/>
      <c r="D104" s="151" t="s">
        <v>650</v>
      </c>
      <c r="E104" s="152"/>
      <c r="F104" s="152"/>
      <c r="G104" s="152"/>
      <c r="H104" s="152"/>
      <c r="I104" s="152"/>
      <c r="J104" s="153">
        <f>J220</f>
        <v>0</v>
      </c>
      <c r="L104" s="150"/>
    </row>
    <row r="105" spans="2:12" s="8" customFormat="1" ht="24.95" customHeight="1" x14ac:dyDescent="0.2">
      <c r="B105" s="97"/>
      <c r="D105" s="98" t="s">
        <v>651</v>
      </c>
      <c r="E105" s="99"/>
      <c r="F105" s="99"/>
      <c r="G105" s="99"/>
      <c r="H105" s="99"/>
      <c r="I105" s="99"/>
      <c r="J105" s="100">
        <f>J224</f>
        <v>0</v>
      </c>
      <c r="L105" s="97"/>
    </row>
    <row r="106" spans="2:12" s="11" customFormat="1" ht="19.899999999999999" customHeight="1" x14ac:dyDescent="0.2">
      <c r="B106" s="150"/>
      <c r="D106" s="151" t="s">
        <v>652</v>
      </c>
      <c r="E106" s="152"/>
      <c r="F106" s="152"/>
      <c r="G106" s="152"/>
      <c r="H106" s="152"/>
      <c r="I106" s="152"/>
      <c r="J106" s="153">
        <f>J225</f>
        <v>0</v>
      </c>
      <c r="L106" s="150"/>
    </row>
    <row r="107" spans="2:12" s="11" customFormat="1" ht="19.899999999999999" customHeight="1" x14ac:dyDescent="0.2">
      <c r="B107" s="150"/>
      <c r="D107" s="151" t="s">
        <v>653</v>
      </c>
      <c r="E107" s="152"/>
      <c r="F107" s="152"/>
      <c r="G107" s="152"/>
      <c r="H107" s="152"/>
      <c r="I107" s="152"/>
      <c r="J107" s="153">
        <f>J330</f>
        <v>0</v>
      </c>
      <c r="L107" s="150"/>
    </row>
    <row r="108" spans="2:12" s="11" customFormat="1" ht="19.899999999999999" customHeight="1" x14ac:dyDescent="0.2">
      <c r="B108" s="150"/>
      <c r="D108" s="151" t="s">
        <v>654</v>
      </c>
      <c r="E108" s="152"/>
      <c r="F108" s="152"/>
      <c r="G108" s="152"/>
      <c r="H108" s="152"/>
      <c r="I108" s="152"/>
      <c r="J108" s="153">
        <f>J366</f>
        <v>0</v>
      </c>
      <c r="L108" s="150"/>
    </row>
    <row r="109" spans="2:12" s="11" customFormat="1" ht="19.899999999999999" customHeight="1" x14ac:dyDescent="0.2">
      <c r="B109" s="150"/>
      <c r="D109" s="151" t="s">
        <v>655</v>
      </c>
      <c r="E109" s="152"/>
      <c r="F109" s="152"/>
      <c r="G109" s="152"/>
      <c r="H109" s="152"/>
      <c r="I109" s="152"/>
      <c r="J109" s="153">
        <f>J370</f>
        <v>0</v>
      </c>
      <c r="L109" s="150"/>
    </row>
    <row r="110" spans="2:12" s="8" customFormat="1" ht="24.95" customHeight="1" x14ac:dyDescent="0.2">
      <c r="B110" s="97"/>
      <c r="D110" s="98" t="s">
        <v>656</v>
      </c>
      <c r="E110" s="99"/>
      <c r="F110" s="99"/>
      <c r="G110" s="99"/>
      <c r="H110" s="99"/>
      <c r="I110" s="99"/>
      <c r="J110" s="100">
        <f>J385</f>
        <v>0</v>
      </c>
      <c r="L110" s="97"/>
    </row>
    <row r="111" spans="2:12" s="8" customFormat="1" ht="24.95" customHeight="1" x14ac:dyDescent="0.2">
      <c r="B111" s="97"/>
      <c r="D111" s="98" t="s">
        <v>657</v>
      </c>
      <c r="E111" s="99"/>
      <c r="F111" s="99"/>
      <c r="G111" s="99"/>
      <c r="H111" s="99"/>
      <c r="I111" s="99"/>
      <c r="J111" s="100">
        <f>J387</f>
        <v>0</v>
      </c>
      <c r="L111" s="97"/>
    </row>
    <row r="112" spans="2:12" s="11" customFormat="1" ht="19.899999999999999" customHeight="1" x14ac:dyDescent="0.2">
      <c r="B112" s="150"/>
      <c r="D112" s="151" t="s">
        <v>658</v>
      </c>
      <c r="E112" s="152"/>
      <c r="F112" s="152"/>
      <c r="G112" s="152"/>
      <c r="H112" s="152"/>
      <c r="I112" s="152"/>
      <c r="J112" s="153">
        <f>J388</f>
        <v>0</v>
      </c>
      <c r="L112" s="150"/>
    </row>
    <row r="113" spans="2:12" s="11" customFormat="1" ht="19.899999999999999" customHeight="1" x14ac:dyDescent="0.2">
      <c r="B113" s="150"/>
      <c r="D113" s="151" t="s">
        <v>659</v>
      </c>
      <c r="E113" s="152"/>
      <c r="F113" s="152"/>
      <c r="G113" s="152"/>
      <c r="H113" s="152"/>
      <c r="I113" s="152"/>
      <c r="J113" s="153">
        <f>J390</f>
        <v>0</v>
      </c>
      <c r="L113" s="150"/>
    </row>
    <row r="114" spans="2:12" s="11" customFormat="1" ht="19.899999999999999" customHeight="1" x14ac:dyDescent="0.2">
      <c r="B114" s="150"/>
      <c r="D114" s="151" t="s">
        <v>660</v>
      </c>
      <c r="E114" s="152"/>
      <c r="F114" s="152"/>
      <c r="G114" s="152"/>
      <c r="H114" s="152"/>
      <c r="I114" s="152"/>
      <c r="J114" s="153">
        <f>J392</f>
        <v>0</v>
      </c>
      <c r="L114" s="150"/>
    </row>
    <row r="115" spans="2:12" s="1" customFormat="1" ht="21.75" customHeight="1" x14ac:dyDescent="0.2">
      <c r="B115" s="25"/>
      <c r="L115" s="25"/>
    </row>
    <row r="116" spans="2:12" s="1" customFormat="1" ht="6.95" customHeight="1" x14ac:dyDescent="0.2"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25"/>
    </row>
    <row r="120" spans="2:12" s="1" customFormat="1" ht="6.95" customHeight="1" x14ac:dyDescent="0.2"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25"/>
    </row>
    <row r="121" spans="2:12" s="1" customFormat="1" ht="24.95" customHeight="1" x14ac:dyDescent="0.2">
      <c r="B121" s="25"/>
      <c r="C121" s="17" t="s">
        <v>127</v>
      </c>
      <c r="L121" s="25"/>
    </row>
    <row r="122" spans="2:12" s="1" customFormat="1" ht="6.95" customHeight="1" x14ac:dyDescent="0.2">
      <c r="B122" s="25"/>
      <c r="L122" s="25"/>
    </row>
    <row r="123" spans="2:12" s="1" customFormat="1" ht="12" customHeight="1" x14ac:dyDescent="0.2">
      <c r="B123" s="25"/>
      <c r="C123" s="22" t="s">
        <v>14</v>
      </c>
      <c r="L123" s="25"/>
    </row>
    <row r="124" spans="2:12" s="1" customFormat="1" ht="30" customHeight="1" x14ac:dyDescent="0.2">
      <c r="B124" s="25"/>
      <c r="E124" s="163" t="str">
        <f>E7</f>
        <v>Dětská skupina U Potoka na p.p.č. 1287, k.ú Česká Kamenice-úprava</v>
      </c>
      <c r="F124" s="197"/>
      <c r="G124" s="197"/>
      <c r="H124" s="197"/>
      <c r="L124" s="25"/>
    </row>
    <row r="125" spans="2:12" s="1" customFormat="1" ht="6.95" customHeight="1" x14ac:dyDescent="0.2">
      <c r="B125" s="25"/>
      <c r="L125" s="25"/>
    </row>
    <row r="126" spans="2:12" s="1" customFormat="1" ht="12" customHeight="1" x14ac:dyDescent="0.2">
      <c r="B126" s="25"/>
      <c r="C126" s="22" t="s">
        <v>18</v>
      </c>
      <c r="F126" s="20" t="str">
        <f>F10</f>
        <v xml:space="preserve"> </v>
      </c>
      <c r="I126" s="22"/>
      <c r="J126" s="45" t="str">
        <f>IF(J10="","",J10)</f>
        <v>21. 6. 2024</v>
      </c>
      <c r="L126" s="25"/>
    </row>
    <row r="127" spans="2:12" s="1" customFormat="1" ht="6.95" customHeight="1" x14ac:dyDescent="0.2">
      <c r="B127" s="25"/>
      <c r="L127" s="25"/>
    </row>
    <row r="128" spans="2:12" s="1" customFormat="1" ht="15.2" customHeight="1" x14ac:dyDescent="0.2">
      <c r="B128" s="25"/>
      <c r="C128" s="22" t="s">
        <v>22</v>
      </c>
      <c r="F128" s="20" t="str">
        <f>E13</f>
        <v xml:space="preserve"> </v>
      </c>
      <c r="I128" s="22"/>
      <c r="J128" s="23" t="str">
        <f>E19</f>
        <v xml:space="preserve"> </v>
      </c>
      <c r="L128" s="25"/>
    </row>
    <row r="129" spans="2:65" s="1" customFormat="1" ht="15.2" customHeight="1" x14ac:dyDescent="0.2">
      <c r="B129" s="25"/>
      <c r="C129" s="22" t="s">
        <v>25</v>
      </c>
      <c r="F129" s="20" t="str">
        <f>IF(E16="","",E16)</f>
        <v xml:space="preserve"> </v>
      </c>
      <c r="I129" s="22"/>
      <c r="J129" s="23" t="str">
        <f>E22</f>
        <v xml:space="preserve"> </v>
      </c>
      <c r="L129" s="25"/>
    </row>
    <row r="130" spans="2:65" s="1" customFormat="1" ht="10.35" customHeight="1" x14ac:dyDescent="0.2">
      <c r="B130" s="25"/>
      <c r="L130" s="25"/>
    </row>
    <row r="131" spans="2:65" s="9" customFormat="1" ht="29.25" customHeight="1" x14ac:dyDescent="0.2">
      <c r="B131" s="101"/>
      <c r="C131" s="102" t="s">
        <v>128</v>
      </c>
      <c r="D131" s="103" t="s">
        <v>55</v>
      </c>
      <c r="E131" s="103" t="s">
        <v>51</v>
      </c>
      <c r="F131" s="103" t="s">
        <v>52</v>
      </c>
      <c r="G131" s="103" t="s">
        <v>129</v>
      </c>
      <c r="H131" s="103" t="s">
        <v>130</v>
      </c>
      <c r="I131" s="103"/>
      <c r="J131" s="104" t="s">
        <v>104</v>
      </c>
      <c r="K131" s="105" t="s">
        <v>131</v>
      </c>
      <c r="L131" s="101"/>
      <c r="M131" s="52" t="s">
        <v>1</v>
      </c>
      <c r="N131" s="53" t="s">
        <v>34</v>
      </c>
      <c r="O131" s="53" t="s">
        <v>132</v>
      </c>
      <c r="P131" s="53" t="s">
        <v>133</v>
      </c>
      <c r="Q131" s="53" t="s">
        <v>134</v>
      </c>
      <c r="R131" s="53" t="s">
        <v>135</v>
      </c>
      <c r="S131" s="53" t="s">
        <v>136</v>
      </c>
      <c r="T131" s="54" t="s">
        <v>137</v>
      </c>
    </row>
    <row r="132" spans="2:65" s="1" customFormat="1" ht="22.9" customHeight="1" x14ac:dyDescent="0.25">
      <c r="B132" s="25"/>
      <c r="C132" s="57" t="s">
        <v>138</v>
      </c>
      <c r="J132" s="106">
        <f>BK132</f>
        <v>0</v>
      </c>
      <c r="L132" s="25"/>
      <c r="M132" s="55"/>
      <c r="N132" s="46"/>
      <c r="O132" s="46"/>
      <c r="P132" s="107">
        <f>P133+P157+P224+P385+P387</f>
        <v>1065.56484</v>
      </c>
      <c r="Q132" s="46"/>
      <c r="R132" s="107">
        <f>R133+R157+R224+R385+R387</f>
        <v>1.2013340000000001</v>
      </c>
      <c r="S132" s="46"/>
      <c r="T132" s="108">
        <f>T133+T157+T224+T385+T387</f>
        <v>0</v>
      </c>
      <c r="AT132" s="13" t="s">
        <v>69</v>
      </c>
      <c r="AU132" s="13" t="s">
        <v>106</v>
      </c>
      <c r="BK132" s="109">
        <f>BK133+BK157+BK224+BK385+BK387</f>
        <v>0</v>
      </c>
    </row>
    <row r="133" spans="2:65" s="10" customFormat="1" ht="25.9" customHeight="1" x14ac:dyDescent="0.2">
      <c r="B133" s="110"/>
      <c r="D133" s="111" t="s">
        <v>69</v>
      </c>
      <c r="E133" s="112" t="s">
        <v>602</v>
      </c>
      <c r="F133" s="112" t="s">
        <v>602</v>
      </c>
      <c r="J133" s="113">
        <f>BK133</f>
        <v>0</v>
      </c>
      <c r="L133" s="110"/>
      <c r="M133" s="114"/>
      <c r="P133" s="115">
        <f>P134</f>
        <v>78.588000000000008</v>
      </c>
      <c r="R133" s="115">
        <f>R134</f>
        <v>0.41130000000000005</v>
      </c>
      <c r="T133" s="116">
        <f>T134</f>
        <v>0</v>
      </c>
      <c r="AR133" s="111" t="s">
        <v>78</v>
      </c>
      <c r="AT133" s="117" t="s">
        <v>69</v>
      </c>
      <c r="AU133" s="117" t="s">
        <v>70</v>
      </c>
      <c r="AY133" s="111" t="s">
        <v>140</v>
      </c>
      <c r="BK133" s="118">
        <f>BK134</f>
        <v>0</v>
      </c>
    </row>
    <row r="134" spans="2:65" s="10" customFormat="1" ht="22.9" customHeight="1" x14ac:dyDescent="0.2">
      <c r="B134" s="110"/>
      <c r="D134" s="111" t="s">
        <v>69</v>
      </c>
      <c r="E134" s="154" t="s">
        <v>661</v>
      </c>
      <c r="F134" s="154" t="s">
        <v>662</v>
      </c>
      <c r="J134" s="155">
        <f>BK134</f>
        <v>0</v>
      </c>
      <c r="L134" s="110"/>
      <c r="M134" s="114"/>
      <c r="P134" s="115">
        <f>SUM(P135:P156)</f>
        <v>78.588000000000008</v>
      </c>
      <c r="R134" s="115">
        <f>SUM(R135:R156)</f>
        <v>0.41130000000000005</v>
      </c>
      <c r="T134" s="116">
        <f>SUM(T135:T156)</f>
        <v>0</v>
      </c>
      <c r="AR134" s="111" t="s">
        <v>78</v>
      </c>
      <c r="AT134" s="117" t="s">
        <v>69</v>
      </c>
      <c r="AU134" s="117" t="s">
        <v>78</v>
      </c>
      <c r="AY134" s="111" t="s">
        <v>140</v>
      </c>
      <c r="BK134" s="118">
        <f>SUM(BK135:BK156)</f>
        <v>0</v>
      </c>
    </row>
    <row r="135" spans="2:65" s="1" customFormat="1" ht="16.5" customHeight="1" x14ac:dyDescent="0.2">
      <c r="B135" s="119"/>
      <c r="C135" s="120" t="s">
        <v>78</v>
      </c>
      <c r="D135" s="120" t="s">
        <v>141</v>
      </c>
      <c r="E135" s="121" t="s">
        <v>663</v>
      </c>
      <c r="F135" s="122" t="s">
        <v>664</v>
      </c>
      <c r="G135" s="123" t="s">
        <v>665</v>
      </c>
      <c r="H135" s="124">
        <v>1</v>
      </c>
      <c r="I135" s="125"/>
      <c r="J135" s="125">
        <f t="shared" ref="J135:J156" si="0">ROUND(I135*H135,2)</f>
        <v>0</v>
      </c>
      <c r="K135" s="126"/>
      <c r="L135" s="25"/>
      <c r="M135" s="127" t="s">
        <v>1</v>
      </c>
      <c r="N135" s="128" t="s">
        <v>35</v>
      </c>
      <c r="O135" s="129">
        <v>0</v>
      </c>
      <c r="P135" s="129">
        <f t="shared" ref="P135:P156" si="1">O135*H135</f>
        <v>0</v>
      </c>
      <c r="Q135" s="129">
        <v>0</v>
      </c>
      <c r="R135" s="129">
        <f t="shared" ref="R135:R156" si="2">Q135*H135</f>
        <v>0</v>
      </c>
      <c r="S135" s="129">
        <v>0</v>
      </c>
      <c r="T135" s="130">
        <f t="shared" ref="T135:T156" si="3">S135*H135</f>
        <v>0</v>
      </c>
      <c r="AR135" s="131" t="s">
        <v>574</v>
      </c>
      <c r="AT135" s="131" t="s">
        <v>141</v>
      </c>
      <c r="AU135" s="131" t="s">
        <v>80</v>
      </c>
      <c r="AY135" s="13" t="s">
        <v>140</v>
      </c>
      <c r="BE135" s="132">
        <f t="shared" ref="BE135:BE156" si="4">IF(N135="základní",J135,0)</f>
        <v>0</v>
      </c>
      <c r="BF135" s="132">
        <f t="shared" ref="BF135:BF156" si="5">IF(N135="snížená",J135,0)</f>
        <v>0</v>
      </c>
      <c r="BG135" s="132">
        <f t="shared" ref="BG135:BG156" si="6">IF(N135="zákl. přenesená",J135,0)</f>
        <v>0</v>
      </c>
      <c r="BH135" s="132">
        <f t="shared" ref="BH135:BH156" si="7">IF(N135="sníž. přenesená",J135,0)</f>
        <v>0</v>
      </c>
      <c r="BI135" s="132">
        <f t="shared" ref="BI135:BI156" si="8">IF(N135="nulová",J135,0)</f>
        <v>0</v>
      </c>
      <c r="BJ135" s="13" t="s">
        <v>78</v>
      </c>
      <c r="BK135" s="132">
        <f t="shared" ref="BK135:BK156" si="9">ROUND(I135*H135,2)</f>
        <v>0</v>
      </c>
      <c r="BL135" s="13" t="s">
        <v>574</v>
      </c>
      <c r="BM135" s="131" t="s">
        <v>1783</v>
      </c>
    </row>
    <row r="136" spans="2:65" s="1" customFormat="1" ht="16.5" customHeight="1" x14ac:dyDescent="0.2">
      <c r="B136" s="119"/>
      <c r="C136" s="120" t="s">
        <v>80</v>
      </c>
      <c r="D136" s="120" t="s">
        <v>141</v>
      </c>
      <c r="E136" s="121" t="s">
        <v>666</v>
      </c>
      <c r="F136" s="122" t="s">
        <v>667</v>
      </c>
      <c r="G136" s="123" t="s">
        <v>228</v>
      </c>
      <c r="H136" s="124">
        <v>90</v>
      </c>
      <c r="I136" s="125"/>
      <c r="J136" s="125">
        <f t="shared" si="0"/>
        <v>0</v>
      </c>
      <c r="K136" s="126"/>
      <c r="L136" s="25"/>
      <c r="M136" s="127" t="s">
        <v>1</v>
      </c>
      <c r="N136" s="128" t="s">
        <v>35</v>
      </c>
      <c r="O136" s="129">
        <v>0</v>
      </c>
      <c r="P136" s="129">
        <f t="shared" si="1"/>
        <v>0</v>
      </c>
      <c r="Q136" s="129">
        <v>0</v>
      </c>
      <c r="R136" s="129">
        <f t="shared" si="2"/>
        <v>0</v>
      </c>
      <c r="S136" s="129">
        <v>0</v>
      </c>
      <c r="T136" s="130">
        <f t="shared" si="3"/>
        <v>0</v>
      </c>
      <c r="AR136" s="131" t="s">
        <v>283</v>
      </c>
      <c r="AT136" s="131" t="s">
        <v>141</v>
      </c>
      <c r="AU136" s="131" t="s">
        <v>80</v>
      </c>
      <c r="AY136" s="13" t="s">
        <v>140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3" t="s">
        <v>78</v>
      </c>
      <c r="BK136" s="132">
        <f t="shared" si="9"/>
        <v>0</v>
      </c>
      <c r="BL136" s="13" t="s">
        <v>283</v>
      </c>
      <c r="BM136" s="131" t="s">
        <v>1782</v>
      </c>
    </row>
    <row r="137" spans="2:65" s="1" customFormat="1" ht="24.2" customHeight="1" x14ac:dyDescent="0.2">
      <c r="B137" s="119"/>
      <c r="C137" s="133" t="s">
        <v>148</v>
      </c>
      <c r="D137" s="133" t="s">
        <v>248</v>
      </c>
      <c r="E137" s="134" t="s">
        <v>668</v>
      </c>
      <c r="F137" s="135" t="s">
        <v>669</v>
      </c>
      <c r="G137" s="136" t="s">
        <v>248</v>
      </c>
      <c r="H137" s="137">
        <v>90</v>
      </c>
      <c r="I137" s="138"/>
      <c r="J137" s="138">
        <f t="shared" si="0"/>
        <v>0</v>
      </c>
      <c r="K137" s="139"/>
      <c r="L137" s="140"/>
      <c r="M137" s="141" t="s">
        <v>1</v>
      </c>
      <c r="N137" s="142" t="s">
        <v>35</v>
      </c>
      <c r="O137" s="129">
        <v>0</v>
      </c>
      <c r="P137" s="129">
        <f t="shared" si="1"/>
        <v>0</v>
      </c>
      <c r="Q137" s="129">
        <v>0</v>
      </c>
      <c r="R137" s="129">
        <f t="shared" si="2"/>
        <v>0</v>
      </c>
      <c r="S137" s="129">
        <v>0</v>
      </c>
      <c r="T137" s="130">
        <f t="shared" si="3"/>
        <v>0</v>
      </c>
      <c r="AR137" s="131" t="s">
        <v>813</v>
      </c>
      <c r="AT137" s="131" t="s">
        <v>248</v>
      </c>
      <c r="AU137" s="131" t="s">
        <v>80</v>
      </c>
      <c r="AY137" s="13" t="s">
        <v>140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3" t="s">
        <v>78</v>
      </c>
      <c r="BK137" s="132">
        <f t="shared" si="9"/>
        <v>0</v>
      </c>
      <c r="BL137" s="13" t="s">
        <v>283</v>
      </c>
      <c r="BM137" s="131" t="s">
        <v>1781</v>
      </c>
    </row>
    <row r="138" spans="2:65" s="1" customFormat="1" ht="24.2" customHeight="1" x14ac:dyDescent="0.2">
      <c r="B138" s="119"/>
      <c r="C138" s="120" t="s">
        <v>145</v>
      </c>
      <c r="D138" s="120" t="s">
        <v>141</v>
      </c>
      <c r="E138" s="121" t="s">
        <v>670</v>
      </c>
      <c r="F138" s="122" t="s">
        <v>671</v>
      </c>
      <c r="G138" s="123" t="s">
        <v>228</v>
      </c>
      <c r="H138" s="124">
        <v>60</v>
      </c>
      <c r="I138" s="125"/>
      <c r="J138" s="125">
        <f t="shared" si="0"/>
        <v>0</v>
      </c>
      <c r="K138" s="126"/>
      <c r="L138" s="25"/>
      <c r="M138" s="127" t="s">
        <v>1</v>
      </c>
      <c r="N138" s="128" t="s">
        <v>35</v>
      </c>
      <c r="O138" s="129">
        <v>0.06</v>
      </c>
      <c r="P138" s="129">
        <f t="shared" si="1"/>
        <v>3.5999999999999996</v>
      </c>
      <c r="Q138" s="129">
        <v>0</v>
      </c>
      <c r="R138" s="129">
        <f t="shared" si="2"/>
        <v>0</v>
      </c>
      <c r="S138" s="129">
        <v>0</v>
      </c>
      <c r="T138" s="130">
        <f t="shared" si="3"/>
        <v>0</v>
      </c>
      <c r="AR138" s="131" t="s">
        <v>168</v>
      </c>
      <c r="AT138" s="131" t="s">
        <v>141</v>
      </c>
      <c r="AU138" s="131" t="s">
        <v>80</v>
      </c>
      <c r="AY138" s="13" t="s">
        <v>140</v>
      </c>
      <c r="BE138" s="132">
        <f t="shared" si="4"/>
        <v>0</v>
      </c>
      <c r="BF138" s="132">
        <f t="shared" si="5"/>
        <v>0</v>
      </c>
      <c r="BG138" s="132">
        <f t="shared" si="6"/>
        <v>0</v>
      </c>
      <c r="BH138" s="132">
        <f t="shared" si="7"/>
        <v>0</v>
      </c>
      <c r="BI138" s="132">
        <f t="shared" si="8"/>
        <v>0</v>
      </c>
      <c r="BJ138" s="13" t="s">
        <v>78</v>
      </c>
      <c r="BK138" s="132">
        <f t="shared" si="9"/>
        <v>0</v>
      </c>
      <c r="BL138" s="13" t="s">
        <v>168</v>
      </c>
      <c r="BM138" s="131" t="s">
        <v>1780</v>
      </c>
    </row>
    <row r="139" spans="2:65" s="1" customFormat="1" ht="21.75" customHeight="1" x14ac:dyDescent="0.2">
      <c r="B139" s="119"/>
      <c r="C139" s="133" t="s">
        <v>155</v>
      </c>
      <c r="D139" s="133" t="s">
        <v>248</v>
      </c>
      <c r="E139" s="134" t="s">
        <v>672</v>
      </c>
      <c r="F139" s="135" t="s">
        <v>673</v>
      </c>
      <c r="G139" s="136" t="s">
        <v>228</v>
      </c>
      <c r="H139" s="137">
        <v>60</v>
      </c>
      <c r="I139" s="138"/>
      <c r="J139" s="138">
        <f t="shared" si="0"/>
        <v>0</v>
      </c>
      <c r="K139" s="139"/>
      <c r="L139" s="140"/>
      <c r="M139" s="141" t="s">
        <v>1</v>
      </c>
      <c r="N139" s="142" t="s">
        <v>35</v>
      </c>
      <c r="O139" s="129">
        <v>0</v>
      </c>
      <c r="P139" s="129">
        <f t="shared" si="1"/>
        <v>0</v>
      </c>
      <c r="Q139" s="129">
        <v>0</v>
      </c>
      <c r="R139" s="129">
        <f t="shared" si="2"/>
        <v>0</v>
      </c>
      <c r="S139" s="129">
        <v>0</v>
      </c>
      <c r="T139" s="130">
        <f t="shared" si="3"/>
        <v>0</v>
      </c>
      <c r="AR139" s="131" t="s">
        <v>200</v>
      </c>
      <c r="AT139" s="131" t="s">
        <v>248</v>
      </c>
      <c r="AU139" s="131" t="s">
        <v>80</v>
      </c>
      <c r="AY139" s="13" t="s">
        <v>140</v>
      </c>
      <c r="BE139" s="132">
        <f t="shared" si="4"/>
        <v>0</v>
      </c>
      <c r="BF139" s="132">
        <f t="shared" si="5"/>
        <v>0</v>
      </c>
      <c r="BG139" s="132">
        <f t="shared" si="6"/>
        <v>0</v>
      </c>
      <c r="BH139" s="132">
        <f t="shared" si="7"/>
        <v>0</v>
      </c>
      <c r="BI139" s="132">
        <f t="shared" si="8"/>
        <v>0</v>
      </c>
      <c r="BJ139" s="13" t="s">
        <v>78</v>
      </c>
      <c r="BK139" s="132">
        <f t="shared" si="9"/>
        <v>0</v>
      </c>
      <c r="BL139" s="13" t="s">
        <v>168</v>
      </c>
      <c r="BM139" s="131" t="s">
        <v>1779</v>
      </c>
    </row>
    <row r="140" spans="2:65" s="1" customFormat="1" ht="24.2" customHeight="1" x14ac:dyDescent="0.2">
      <c r="B140" s="119"/>
      <c r="C140" s="120" t="s">
        <v>151</v>
      </c>
      <c r="D140" s="120" t="s">
        <v>141</v>
      </c>
      <c r="E140" s="121" t="s">
        <v>674</v>
      </c>
      <c r="F140" s="122" t="s">
        <v>675</v>
      </c>
      <c r="G140" s="123" t="s">
        <v>180</v>
      </c>
      <c r="H140" s="124">
        <v>8</v>
      </c>
      <c r="I140" s="125"/>
      <c r="J140" s="125">
        <f t="shared" si="0"/>
        <v>0</v>
      </c>
      <c r="K140" s="126"/>
      <c r="L140" s="25"/>
      <c r="M140" s="127" t="s">
        <v>1</v>
      </c>
      <c r="N140" s="128" t="s">
        <v>35</v>
      </c>
      <c r="O140" s="129">
        <v>5.7000000000000002E-2</v>
      </c>
      <c r="P140" s="129">
        <f t="shared" si="1"/>
        <v>0.45600000000000002</v>
      </c>
      <c r="Q140" s="129">
        <v>0</v>
      </c>
      <c r="R140" s="129">
        <f t="shared" si="2"/>
        <v>0</v>
      </c>
      <c r="S140" s="129">
        <v>0</v>
      </c>
      <c r="T140" s="130">
        <f t="shared" si="3"/>
        <v>0</v>
      </c>
      <c r="AR140" s="131" t="s">
        <v>168</v>
      </c>
      <c r="AT140" s="131" t="s">
        <v>141</v>
      </c>
      <c r="AU140" s="131" t="s">
        <v>80</v>
      </c>
      <c r="AY140" s="13" t="s">
        <v>140</v>
      </c>
      <c r="BE140" s="132">
        <f t="shared" si="4"/>
        <v>0</v>
      </c>
      <c r="BF140" s="132">
        <f t="shared" si="5"/>
        <v>0</v>
      </c>
      <c r="BG140" s="132">
        <f t="shared" si="6"/>
        <v>0</v>
      </c>
      <c r="BH140" s="132">
        <f t="shared" si="7"/>
        <v>0</v>
      </c>
      <c r="BI140" s="132">
        <f t="shared" si="8"/>
        <v>0</v>
      </c>
      <c r="BJ140" s="13" t="s">
        <v>78</v>
      </c>
      <c r="BK140" s="132">
        <f t="shared" si="9"/>
        <v>0</v>
      </c>
      <c r="BL140" s="13" t="s">
        <v>168</v>
      </c>
      <c r="BM140" s="131" t="s">
        <v>1778</v>
      </c>
    </row>
    <row r="141" spans="2:65" s="1" customFormat="1" ht="24.2" customHeight="1" x14ac:dyDescent="0.2">
      <c r="B141" s="119"/>
      <c r="C141" s="120" t="s">
        <v>162</v>
      </c>
      <c r="D141" s="120" t="s">
        <v>141</v>
      </c>
      <c r="E141" s="121" t="s">
        <v>676</v>
      </c>
      <c r="F141" s="122" t="s">
        <v>677</v>
      </c>
      <c r="G141" s="123" t="s">
        <v>180</v>
      </c>
      <c r="H141" s="124">
        <v>12</v>
      </c>
      <c r="I141" s="125"/>
      <c r="J141" s="125">
        <f t="shared" si="0"/>
        <v>0</v>
      </c>
      <c r="K141" s="126"/>
      <c r="L141" s="25"/>
      <c r="M141" s="127" t="s">
        <v>1</v>
      </c>
      <c r="N141" s="128" t="s">
        <v>35</v>
      </c>
      <c r="O141" s="129">
        <v>1.0900000000000001</v>
      </c>
      <c r="P141" s="129">
        <f t="shared" si="1"/>
        <v>13.080000000000002</v>
      </c>
      <c r="Q141" s="129">
        <v>0</v>
      </c>
      <c r="R141" s="129">
        <f t="shared" si="2"/>
        <v>0</v>
      </c>
      <c r="S141" s="129">
        <v>0</v>
      </c>
      <c r="T141" s="130">
        <f t="shared" si="3"/>
        <v>0</v>
      </c>
      <c r="AR141" s="131" t="s">
        <v>168</v>
      </c>
      <c r="AT141" s="131" t="s">
        <v>141</v>
      </c>
      <c r="AU141" s="131" t="s">
        <v>80</v>
      </c>
      <c r="AY141" s="13" t="s">
        <v>140</v>
      </c>
      <c r="BE141" s="132">
        <f t="shared" si="4"/>
        <v>0</v>
      </c>
      <c r="BF141" s="132">
        <f t="shared" si="5"/>
        <v>0</v>
      </c>
      <c r="BG141" s="132">
        <f t="shared" si="6"/>
        <v>0</v>
      </c>
      <c r="BH141" s="132">
        <f t="shared" si="7"/>
        <v>0</v>
      </c>
      <c r="BI141" s="132">
        <f t="shared" si="8"/>
        <v>0</v>
      </c>
      <c r="BJ141" s="13" t="s">
        <v>78</v>
      </c>
      <c r="BK141" s="132">
        <f t="shared" si="9"/>
        <v>0</v>
      </c>
      <c r="BL141" s="13" t="s">
        <v>168</v>
      </c>
      <c r="BM141" s="131" t="s">
        <v>1777</v>
      </c>
    </row>
    <row r="142" spans="2:65" s="1" customFormat="1" ht="44.25" customHeight="1" x14ac:dyDescent="0.2">
      <c r="B142" s="119"/>
      <c r="C142" s="133" t="s">
        <v>154</v>
      </c>
      <c r="D142" s="133" t="s">
        <v>248</v>
      </c>
      <c r="E142" s="134" t="s">
        <v>678</v>
      </c>
      <c r="F142" s="135" t="s">
        <v>679</v>
      </c>
      <c r="G142" s="136" t="s">
        <v>180</v>
      </c>
      <c r="H142" s="137">
        <v>12</v>
      </c>
      <c r="I142" s="138"/>
      <c r="J142" s="138">
        <f t="shared" si="0"/>
        <v>0</v>
      </c>
      <c r="K142" s="139"/>
      <c r="L142" s="140"/>
      <c r="M142" s="141" t="s">
        <v>1</v>
      </c>
      <c r="N142" s="142" t="s">
        <v>35</v>
      </c>
      <c r="O142" s="129">
        <v>0</v>
      </c>
      <c r="P142" s="129">
        <f t="shared" si="1"/>
        <v>0</v>
      </c>
      <c r="Q142" s="129">
        <v>0.01</v>
      </c>
      <c r="R142" s="129">
        <f t="shared" si="2"/>
        <v>0.12</v>
      </c>
      <c r="S142" s="129">
        <v>0</v>
      </c>
      <c r="T142" s="130">
        <f t="shared" si="3"/>
        <v>0</v>
      </c>
      <c r="AR142" s="131" t="s">
        <v>200</v>
      </c>
      <c r="AT142" s="131" t="s">
        <v>248</v>
      </c>
      <c r="AU142" s="131" t="s">
        <v>80</v>
      </c>
      <c r="AY142" s="13" t="s">
        <v>140</v>
      </c>
      <c r="BE142" s="132">
        <f t="shared" si="4"/>
        <v>0</v>
      </c>
      <c r="BF142" s="132">
        <f t="shared" si="5"/>
        <v>0</v>
      </c>
      <c r="BG142" s="132">
        <f t="shared" si="6"/>
        <v>0</v>
      </c>
      <c r="BH142" s="132">
        <f t="shared" si="7"/>
        <v>0</v>
      </c>
      <c r="BI142" s="132">
        <f t="shared" si="8"/>
        <v>0</v>
      </c>
      <c r="BJ142" s="13" t="s">
        <v>78</v>
      </c>
      <c r="BK142" s="132">
        <f t="shared" si="9"/>
        <v>0</v>
      </c>
      <c r="BL142" s="13" t="s">
        <v>168</v>
      </c>
      <c r="BM142" s="131" t="s">
        <v>1776</v>
      </c>
    </row>
    <row r="143" spans="2:65" s="1" customFormat="1" ht="24.2" customHeight="1" x14ac:dyDescent="0.2">
      <c r="B143" s="119"/>
      <c r="C143" s="120" t="s">
        <v>169</v>
      </c>
      <c r="D143" s="120" t="s">
        <v>141</v>
      </c>
      <c r="E143" s="121" t="s">
        <v>680</v>
      </c>
      <c r="F143" s="122" t="s">
        <v>681</v>
      </c>
      <c r="G143" s="123" t="s">
        <v>180</v>
      </c>
      <c r="H143" s="124">
        <v>12</v>
      </c>
      <c r="I143" s="125"/>
      <c r="J143" s="125">
        <f t="shared" si="0"/>
        <v>0</v>
      </c>
      <c r="K143" s="126"/>
      <c r="L143" s="25"/>
      <c r="M143" s="127" t="s">
        <v>1</v>
      </c>
      <c r="N143" s="128" t="s">
        <v>35</v>
      </c>
      <c r="O143" s="129">
        <v>1.0189999999999999</v>
      </c>
      <c r="P143" s="129">
        <f t="shared" si="1"/>
        <v>12.227999999999998</v>
      </c>
      <c r="Q143" s="129">
        <v>0</v>
      </c>
      <c r="R143" s="129">
        <f t="shared" si="2"/>
        <v>0</v>
      </c>
      <c r="S143" s="129">
        <v>0</v>
      </c>
      <c r="T143" s="130">
        <f t="shared" si="3"/>
        <v>0</v>
      </c>
      <c r="AR143" s="131" t="s">
        <v>168</v>
      </c>
      <c r="AT143" s="131" t="s">
        <v>141</v>
      </c>
      <c r="AU143" s="131" t="s">
        <v>80</v>
      </c>
      <c r="AY143" s="13" t="s">
        <v>140</v>
      </c>
      <c r="BE143" s="132">
        <f t="shared" si="4"/>
        <v>0</v>
      </c>
      <c r="BF143" s="132">
        <f t="shared" si="5"/>
        <v>0</v>
      </c>
      <c r="BG143" s="132">
        <f t="shared" si="6"/>
        <v>0</v>
      </c>
      <c r="BH143" s="132">
        <f t="shared" si="7"/>
        <v>0</v>
      </c>
      <c r="BI143" s="132">
        <f t="shared" si="8"/>
        <v>0</v>
      </c>
      <c r="BJ143" s="13" t="s">
        <v>78</v>
      </c>
      <c r="BK143" s="132">
        <f t="shared" si="9"/>
        <v>0</v>
      </c>
      <c r="BL143" s="13" t="s">
        <v>168</v>
      </c>
      <c r="BM143" s="131" t="s">
        <v>1775</v>
      </c>
    </row>
    <row r="144" spans="2:65" s="1" customFormat="1" ht="16.5" customHeight="1" x14ac:dyDescent="0.2">
      <c r="B144" s="119"/>
      <c r="C144" s="133" t="s">
        <v>158</v>
      </c>
      <c r="D144" s="133" t="s">
        <v>248</v>
      </c>
      <c r="E144" s="134" t="s">
        <v>682</v>
      </c>
      <c r="F144" s="135" t="s">
        <v>1774</v>
      </c>
      <c r="G144" s="136" t="s">
        <v>180</v>
      </c>
      <c r="H144" s="137">
        <v>12</v>
      </c>
      <c r="I144" s="138"/>
      <c r="J144" s="138">
        <f t="shared" si="0"/>
        <v>0</v>
      </c>
      <c r="K144" s="139"/>
      <c r="L144" s="140"/>
      <c r="M144" s="141" t="s">
        <v>1</v>
      </c>
      <c r="N144" s="142" t="s">
        <v>35</v>
      </c>
      <c r="O144" s="129">
        <v>0</v>
      </c>
      <c r="P144" s="129">
        <f t="shared" si="1"/>
        <v>0</v>
      </c>
      <c r="Q144" s="129">
        <v>2.2499999999999999E-2</v>
      </c>
      <c r="R144" s="129">
        <f t="shared" si="2"/>
        <v>0.27</v>
      </c>
      <c r="S144" s="129">
        <v>0</v>
      </c>
      <c r="T144" s="130">
        <f t="shared" si="3"/>
        <v>0</v>
      </c>
      <c r="AR144" s="131" t="s">
        <v>200</v>
      </c>
      <c r="AT144" s="131" t="s">
        <v>248</v>
      </c>
      <c r="AU144" s="131" t="s">
        <v>80</v>
      </c>
      <c r="AY144" s="13" t="s">
        <v>140</v>
      </c>
      <c r="BE144" s="132">
        <f t="shared" si="4"/>
        <v>0</v>
      </c>
      <c r="BF144" s="132">
        <f t="shared" si="5"/>
        <v>0</v>
      </c>
      <c r="BG144" s="132">
        <f t="shared" si="6"/>
        <v>0</v>
      </c>
      <c r="BH144" s="132">
        <f t="shared" si="7"/>
        <v>0</v>
      </c>
      <c r="BI144" s="132">
        <f t="shared" si="8"/>
        <v>0</v>
      </c>
      <c r="BJ144" s="13" t="s">
        <v>78</v>
      </c>
      <c r="BK144" s="132">
        <f t="shared" si="9"/>
        <v>0</v>
      </c>
      <c r="BL144" s="13" t="s">
        <v>168</v>
      </c>
      <c r="BM144" s="131" t="s">
        <v>1773</v>
      </c>
    </row>
    <row r="145" spans="2:65" s="1" customFormat="1" ht="37.9" customHeight="1" x14ac:dyDescent="0.2">
      <c r="B145" s="119"/>
      <c r="C145" s="120" t="s">
        <v>177</v>
      </c>
      <c r="D145" s="120" t="s">
        <v>141</v>
      </c>
      <c r="E145" s="121" t="s">
        <v>683</v>
      </c>
      <c r="F145" s="122" t="s">
        <v>684</v>
      </c>
      <c r="G145" s="123" t="s">
        <v>180</v>
      </c>
      <c r="H145" s="124">
        <v>1</v>
      </c>
      <c r="I145" s="125"/>
      <c r="J145" s="125">
        <f t="shared" si="0"/>
        <v>0</v>
      </c>
      <c r="K145" s="126"/>
      <c r="L145" s="25"/>
      <c r="M145" s="127" t="s">
        <v>1</v>
      </c>
      <c r="N145" s="128" t="s">
        <v>35</v>
      </c>
      <c r="O145" s="129">
        <v>13.239000000000001</v>
      </c>
      <c r="P145" s="129">
        <f t="shared" si="1"/>
        <v>13.239000000000001</v>
      </c>
      <c r="Q145" s="129">
        <v>0</v>
      </c>
      <c r="R145" s="129">
        <f t="shared" si="2"/>
        <v>0</v>
      </c>
      <c r="S145" s="129">
        <v>0</v>
      </c>
      <c r="T145" s="130">
        <f t="shared" si="3"/>
        <v>0</v>
      </c>
      <c r="AR145" s="131" t="s">
        <v>168</v>
      </c>
      <c r="AT145" s="131" t="s">
        <v>141</v>
      </c>
      <c r="AU145" s="131" t="s">
        <v>80</v>
      </c>
      <c r="AY145" s="13" t="s">
        <v>140</v>
      </c>
      <c r="BE145" s="132">
        <f t="shared" si="4"/>
        <v>0</v>
      </c>
      <c r="BF145" s="132">
        <f t="shared" si="5"/>
        <v>0</v>
      </c>
      <c r="BG145" s="132">
        <f t="shared" si="6"/>
        <v>0</v>
      </c>
      <c r="BH145" s="132">
        <f t="shared" si="7"/>
        <v>0</v>
      </c>
      <c r="BI145" s="132">
        <f t="shared" si="8"/>
        <v>0</v>
      </c>
      <c r="BJ145" s="13" t="s">
        <v>78</v>
      </c>
      <c r="BK145" s="132">
        <f t="shared" si="9"/>
        <v>0</v>
      </c>
      <c r="BL145" s="13" t="s">
        <v>168</v>
      </c>
      <c r="BM145" s="131" t="s">
        <v>1772</v>
      </c>
    </row>
    <row r="146" spans="2:65" s="1" customFormat="1" ht="44.25" customHeight="1" x14ac:dyDescent="0.2">
      <c r="B146" s="119"/>
      <c r="C146" s="133" t="s">
        <v>8</v>
      </c>
      <c r="D146" s="133" t="s">
        <v>248</v>
      </c>
      <c r="E146" s="134" t="s">
        <v>685</v>
      </c>
      <c r="F146" s="135" t="s">
        <v>686</v>
      </c>
      <c r="G146" s="136" t="s">
        <v>180</v>
      </c>
      <c r="H146" s="137">
        <v>1</v>
      </c>
      <c r="I146" s="138"/>
      <c r="J146" s="138">
        <f t="shared" si="0"/>
        <v>0</v>
      </c>
      <c r="K146" s="139"/>
      <c r="L146" s="140"/>
      <c r="M146" s="141" t="s">
        <v>1</v>
      </c>
      <c r="N146" s="142" t="s">
        <v>35</v>
      </c>
      <c r="O146" s="129">
        <v>0</v>
      </c>
      <c r="P146" s="129">
        <f t="shared" si="1"/>
        <v>0</v>
      </c>
      <c r="Q146" s="129">
        <v>0.02</v>
      </c>
      <c r="R146" s="129">
        <f t="shared" si="2"/>
        <v>0.02</v>
      </c>
      <c r="S146" s="129">
        <v>0</v>
      </c>
      <c r="T146" s="130">
        <f t="shared" si="3"/>
        <v>0</v>
      </c>
      <c r="AR146" s="131" t="s">
        <v>200</v>
      </c>
      <c r="AT146" s="131" t="s">
        <v>248</v>
      </c>
      <c r="AU146" s="131" t="s">
        <v>80</v>
      </c>
      <c r="AY146" s="13" t="s">
        <v>140</v>
      </c>
      <c r="BE146" s="132">
        <f t="shared" si="4"/>
        <v>0</v>
      </c>
      <c r="BF146" s="132">
        <f t="shared" si="5"/>
        <v>0</v>
      </c>
      <c r="BG146" s="132">
        <f t="shared" si="6"/>
        <v>0</v>
      </c>
      <c r="BH146" s="132">
        <f t="shared" si="7"/>
        <v>0</v>
      </c>
      <c r="BI146" s="132">
        <f t="shared" si="8"/>
        <v>0</v>
      </c>
      <c r="BJ146" s="13" t="s">
        <v>78</v>
      </c>
      <c r="BK146" s="132">
        <f t="shared" si="9"/>
        <v>0</v>
      </c>
      <c r="BL146" s="13" t="s">
        <v>168</v>
      </c>
      <c r="BM146" s="131" t="s">
        <v>1771</v>
      </c>
    </row>
    <row r="147" spans="2:65" s="1" customFormat="1" ht="37.9" customHeight="1" x14ac:dyDescent="0.2">
      <c r="B147" s="119"/>
      <c r="C147" s="120" t="s">
        <v>187</v>
      </c>
      <c r="D147" s="120" t="s">
        <v>141</v>
      </c>
      <c r="E147" s="121" t="s">
        <v>687</v>
      </c>
      <c r="F147" s="122" t="s">
        <v>688</v>
      </c>
      <c r="G147" s="123" t="s">
        <v>180</v>
      </c>
      <c r="H147" s="124">
        <v>1</v>
      </c>
      <c r="I147" s="125"/>
      <c r="J147" s="125">
        <f t="shared" si="0"/>
        <v>0</v>
      </c>
      <c r="K147" s="126"/>
      <c r="L147" s="25"/>
      <c r="M147" s="127" t="s">
        <v>1</v>
      </c>
      <c r="N147" s="128" t="s">
        <v>35</v>
      </c>
      <c r="O147" s="129">
        <v>5.95</v>
      </c>
      <c r="P147" s="129">
        <f t="shared" si="1"/>
        <v>5.95</v>
      </c>
      <c r="Q147" s="129">
        <v>0</v>
      </c>
      <c r="R147" s="129">
        <f t="shared" si="2"/>
        <v>0</v>
      </c>
      <c r="S147" s="129">
        <v>0</v>
      </c>
      <c r="T147" s="130">
        <f t="shared" si="3"/>
        <v>0</v>
      </c>
      <c r="AR147" s="131" t="s">
        <v>168</v>
      </c>
      <c r="AT147" s="131" t="s">
        <v>141</v>
      </c>
      <c r="AU147" s="131" t="s">
        <v>80</v>
      </c>
      <c r="AY147" s="13" t="s">
        <v>140</v>
      </c>
      <c r="BE147" s="132">
        <f t="shared" si="4"/>
        <v>0</v>
      </c>
      <c r="BF147" s="132">
        <f t="shared" si="5"/>
        <v>0</v>
      </c>
      <c r="BG147" s="132">
        <f t="shared" si="6"/>
        <v>0</v>
      </c>
      <c r="BH147" s="132">
        <f t="shared" si="7"/>
        <v>0</v>
      </c>
      <c r="BI147" s="132">
        <f t="shared" si="8"/>
        <v>0</v>
      </c>
      <c r="BJ147" s="13" t="s">
        <v>78</v>
      </c>
      <c r="BK147" s="132">
        <f t="shared" si="9"/>
        <v>0</v>
      </c>
      <c r="BL147" s="13" t="s">
        <v>168</v>
      </c>
      <c r="BM147" s="131" t="s">
        <v>1770</v>
      </c>
    </row>
    <row r="148" spans="2:65" s="1" customFormat="1" ht="37.9" customHeight="1" x14ac:dyDescent="0.2">
      <c r="B148" s="119"/>
      <c r="C148" s="133" t="s">
        <v>165</v>
      </c>
      <c r="D148" s="133" t="s">
        <v>248</v>
      </c>
      <c r="E148" s="134" t="s">
        <v>689</v>
      </c>
      <c r="F148" s="135" t="s">
        <v>690</v>
      </c>
      <c r="G148" s="136" t="s">
        <v>180</v>
      </c>
      <c r="H148" s="137">
        <v>1</v>
      </c>
      <c r="I148" s="138"/>
      <c r="J148" s="138">
        <f t="shared" si="0"/>
        <v>0</v>
      </c>
      <c r="K148" s="139"/>
      <c r="L148" s="140"/>
      <c r="M148" s="141" t="s">
        <v>1</v>
      </c>
      <c r="N148" s="142" t="s">
        <v>35</v>
      </c>
      <c r="O148" s="129">
        <v>0</v>
      </c>
      <c r="P148" s="129">
        <f t="shared" si="1"/>
        <v>0</v>
      </c>
      <c r="Q148" s="129">
        <v>1.2999999999999999E-3</v>
      </c>
      <c r="R148" s="129">
        <f t="shared" si="2"/>
        <v>1.2999999999999999E-3</v>
      </c>
      <c r="S148" s="129">
        <v>0</v>
      </c>
      <c r="T148" s="130">
        <f t="shared" si="3"/>
        <v>0</v>
      </c>
      <c r="AR148" s="131" t="s">
        <v>200</v>
      </c>
      <c r="AT148" s="131" t="s">
        <v>248</v>
      </c>
      <c r="AU148" s="131" t="s">
        <v>80</v>
      </c>
      <c r="AY148" s="13" t="s">
        <v>140</v>
      </c>
      <c r="BE148" s="132">
        <f t="shared" si="4"/>
        <v>0</v>
      </c>
      <c r="BF148" s="132">
        <f t="shared" si="5"/>
        <v>0</v>
      </c>
      <c r="BG148" s="132">
        <f t="shared" si="6"/>
        <v>0</v>
      </c>
      <c r="BH148" s="132">
        <f t="shared" si="7"/>
        <v>0</v>
      </c>
      <c r="BI148" s="132">
        <f t="shared" si="8"/>
        <v>0</v>
      </c>
      <c r="BJ148" s="13" t="s">
        <v>78</v>
      </c>
      <c r="BK148" s="132">
        <f t="shared" si="9"/>
        <v>0</v>
      </c>
      <c r="BL148" s="13" t="s">
        <v>168</v>
      </c>
      <c r="BM148" s="131" t="s">
        <v>1769</v>
      </c>
    </row>
    <row r="149" spans="2:65" s="1" customFormat="1" ht="24.2" customHeight="1" x14ac:dyDescent="0.2">
      <c r="B149" s="119"/>
      <c r="C149" s="120" t="s">
        <v>194</v>
      </c>
      <c r="D149" s="120" t="s">
        <v>141</v>
      </c>
      <c r="E149" s="121" t="s">
        <v>691</v>
      </c>
      <c r="F149" s="122" t="s">
        <v>692</v>
      </c>
      <c r="G149" s="123" t="s">
        <v>180</v>
      </c>
      <c r="H149" s="124">
        <v>1</v>
      </c>
      <c r="I149" s="125"/>
      <c r="J149" s="125">
        <f t="shared" si="0"/>
        <v>0</v>
      </c>
      <c r="K149" s="126"/>
      <c r="L149" s="25"/>
      <c r="M149" s="127" t="s">
        <v>1</v>
      </c>
      <c r="N149" s="128" t="s">
        <v>35</v>
      </c>
      <c r="O149" s="129">
        <v>2.4</v>
      </c>
      <c r="P149" s="129">
        <f t="shared" si="1"/>
        <v>2.4</v>
      </c>
      <c r="Q149" s="129">
        <v>0</v>
      </c>
      <c r="R149" s="129">
        <f t="shared" si="2"/>
        <v>0</v>
      </c>
      <c r="S149" s="129">
        <v>0</v>
      </c>
      <c r="T149" s="130">
        <f t="shared" si="3"/>
        <v>0</v>
      </c>
      <c r="AR149" s="131" t="s">
        <v>168</v>
      </c>
      <c r="AT149" s="131" t="s">
        <v>141</v>
      </c>
      <c r="AU149" s="131" t="s">
        <v>80</v>
      </c>
      <c r="AY149" s="13" t="s">
        <v>140</v>
      </c>
      <c r="BE149" s="132">
        <f t="shared" si="4"/>
        <v>0</v>
      </c>
      <c r="BF149" s="132">
        <f t="shared" si="5"/>
        <v>0</v>
      </c>
      <c r="BG149" s="132">
        <f t="shared" si="6"/>
        <v>0</v>
      </c>
      <c r="BH149" s="132">
        <f t="shared" si="7"/>
        <v>0</v>
      </c>
      <c r="BI149" s="132">
        <f t="shared" si="8"/>
        <v>0</v>
      </c>
      <c r="BJ149" s="13" t="s">
        <v>78</v>
      </c>
      <c r="BK149" s="132">
        <f t="shared" si="9"/>
        <v>0</v>
      </c>
      <c r="BL149" s="13" t="s">
        <v>168</v>
      </c>
      <c r="BM149" s="131" t="s">
        <v>1768</v>
      </c>
    </row>
    <row r="150" spans="2:65" s="1" customFormat="1" ht="24.2" customHeight="1" x14ac:dyDescent="0.2">
      <c r="B150" s="119"/>
      <c r="C150" s="120" t="s">
        <v>168</v>
      </c>
      <c r="D150" s="120" t="s">
        <v>141</v>
      </c>
      <c r="E150" s="121" t="s">
        <v>693</v>
      </c>
      <c r="F150" s="122" t="s">
        <v>1767</v>
      </c>
      <c r="G150" s="123" t="s">
        <v>180</v>
      </c>
      <c r="H150" s="124">
        <v>1</v>
      </c>
      <c r="I150" s="125"/>
      <c r="J150" s="125">
        <f t="shared" si="0"/>
        <v>0</v>
      </c>
      <c r="K150" s="126"/>
      <c r="L150" s="25"/>
      <c r="M150" s="127" t="s">
        <v>1</v>
      </c>
      <c r="N150" s="128" t="s">
        <v>35</v>
      </c>
      <c r="O150" s="129">
        <v>2.4</v>
      </c>
      <c r="P150" s="129">
        <f t="shared" si="1"/>
        <v>2.4</v>
      </c>
      <c r="Q150" s="129">
        <v>0</v>
      </c>
      <c r="R150" s="129">
        <f t="shared" si="2"/>
        <v>0</v>
      </c>
      <c r="S150" s="129">
        <v>0</v>
      </c>
      <c r="T150" s="130">
        <f t="shared" si="3"/>
        <v>0</v>
      </c>
      <c r="AR150" s="131" t="s">
        <v>168</v>
      </c>
      <c r="AT150" s="131" t="s">
        <v>141</v>
      </c>
      <c r="AU150" s="131" t="s">
        <v>80</v>
      </c>
      <c r="AY150" s="13" t="s">
        <v>140</v>
      </c>
      <c r="BE150" s="132">
        <f t="shared" si="4"/>
        <v>0</v>
      </c>
      <c r="BF150" s="132">
        <f t="shared" si="5"/>
        <v>0</v>
      </c>
      <c r="BG150" s="132">
        <f t="shared" si="6"/>
        <v>0</v>
      </c>
      <c r="BH150" s="132">
        <f t="shared" si="7"/>
        <v>0</v>
      </c>
      <c r="BI150" s="132">
        <f t="shared" si="8"/>
        <v>0</v>
      </c>
      <c r="BJ150" s="13" t="s">
        <v>78</v>
      </c>
      <c r="BK150" s="132">
        <f t="shared" si="9"/>
        <v>0</v>
      </c>
      <c r="BL150" s="13" t="s">
        <v>168</v>
      </c>
      <c r="BM150" s="131" t="s">
        <v>1766</v>
      </c>
    </row>
    <row r="151" spans="2:65" s="1" customFormat="1" ht="24.2" customHeight="1" x14ac:dyDescent="0.2">
      <c r="B151" s="119"/>
      <c r="C151" s="120" t="s">
        <v>201</v>
      </c>
      <c r="D151" s="120" t="s">
        <v>141</v>
      </c>
      <c r="E151" s="121" t="s">
        <v>694</v>
      </c>
      <c r="F151" s="122" t="s">
        <v>695</v>
      </c>
      <c r="G151" s="123" t="s">
        <v>180</v>
      </c>
      <c r="H151" s="124">
        <v>1</v>
      </c>
      <c r="I151" s="125"/>
      <c r="J151" s="125">
        <f t="shared" si="0"/>
        <v>0</v>
      </c>
      <c r="K151" s="126"/>
      <c r="L151" s="25"/>
      <c r="M151" s="127" t="s">
        <v>1</v>
      </c>
      <c r="N151" s="128" t="s">
        <v>35</v>
      </c>
      <c r="O151" s="129">
        <v>23.504999999999999</v>
      </c>
      <c r="P151" s="129">
        <f t="shared" si="1"/>
        <v>23.504999999999999</v>
      </c>
      <c r="Q151" s="129">
        <v>0</v>
      </c>
      <c r="R151" s="129">
        <f t="shared" si="2"/>
        <v>0</v>
      </c>
      <c r="S151" s="129">
        <v>0</v>
      </c>
      <c r="T151" s="130">
        <f t="shared" si="3"/>
        <v>0</v>
      </c>
      <c r="AR151" s="131" t="s">
        <v>168</v>
      </c>
      <c r="AT151" s="131" t="s">
        <v>141</v>
      </c>
      <c r="AU151" s="131" t="s">
        <v>80</v>
      </c>
      <c r="AY151" s="13" t="s">
        <v>140</v>
      </c>
      <c r="BE151" s="132">
        <f t="shared" si="4"/>
        <v>0</v>
      </c>
      <c r="BF151" s="132">
        <f t="shared" si="5"/>
        <v>0</v>
      </c>
      <c r="BG151" s="132">
        <f t="shared" si="6"/>
        <v>0</v>
      </c>
      <c r="BH151" s="132">
        <f t="shared" si="7"/>
        <v>0</v>
      </c>
      <c r="BI151" s="132">
        <f t="shared" si="8"/>
        <v>0</v>
      </c>
      <c r="BJ151" s="13" t="s">
        <v>78</v>
      </c>
      <c r="BK151" s="132">
        <f t="shared" si="9"/>
        <v>0</v>
      </c>
      <c r="BL151" s="13" t="s">
        <v>168</v>
      </c>
      <c r="BM151" s="131" t="s">
        <v>1765</v>
      </c>
    </row>
    <row r="152" spans="2:65" s="1" customFormat="1" ht="24.2" customHeight="1" x14ac:dyDescent="0.2">
      <c r="B152" s="119"/>
      <c r="C152" s="120" t="s">
        <v>172</v>
      </c>
      <c r="D152" s="120" t="s">
        <v>141</v>
      </c>
      <c r="E152" s="121" t="s">
        <v>696</v>
      </c>
      <c r="F152" s="122" t="s">
        <v>697</v>
      </c>
      <c r="G152" s="123" t="s">
        <v>180</v>
      </c>
      <c r="H152" s="124">
        <v>2</v>
      </c>
      <c r="I152" s="125"/>
      <c r="J152" s="125">
        <f t="shared" si="0"/>
        <v>0</v>
      </c>
      <c r="K152" s="126"/>
      <c r="L152" s="25"/>
      <c r="M152" s="127" t="s">
        <v>1</v>
      </c>
      <c r="N152" s="128" t="s">
        <v>35</v>
      </c>
      <c r="O152" s="129">
        <v>0.86499999999999999</v>
      </c>
      <c r="P152" s="129">
        <f t="shared" si="1"/>
        <v>1.73</v>
      </c>
      <c r="Q152" s="129">
        <v>0</v>
      </c>
      <c r="R152" s="129">
        <f t="shared" si="2"/>
        <v>0</v>
      </c>
      <c r="S152" s="129">
        <v>0</v>
      </c>
      <c r="T152" s="130">
        <f t="shared" si="3"/>
        <v>0</v>
      </c>
      <c r="AR152" s="131" t="s">
        <v>168</v>
      </c>
      <c r="AT152" s="131" t="s">
        <v>141</v>
      </c>
      <c r="AU152" s="131" t="s">
        <v>80</v>
      </c>
      <c r="AY152" s="13" t="s">
        <v>140</v>
      </c>
      <c r="BE152" s="132">
        <f t="shared" si="4"/>
        <v>0</v>
      </c>
      <c r="BF152" s="132">
        <f t="shared" si="5"/>
        <v>0</v>
      </c>
      <c r="BG152" s="132">
        <f t="shared" si="6"/>
        <v>0</v>
      </c>
      <c r="BH152" s="132">
        <f t="shared" si="7"/>
        <v>0</v>
      </c>
      <c r="BI152" s="132">
        <f t="shared" si="8"/>
        <v>0</v>
      </c>
      <c r="BJ152" s="13" t="s">
        <v>78</v>
      </c>
      <c r="BK152" s="132">
        <f t="shared" si="9"/>
        <v>0</v>
      </c>
      <c r="BL152" s="13" t="s">
        <v>168</v>
      </c>
      <c r="BM152" s="131" t="s">
        <v>1764</v>
      </c>
    </row>
    <row r="153" spans="2:65" s="1" customFormat="1" ht="24.2" customHeight="1" x14ac:dyDescent="0.2">
      <c r="B153" s="119"/>
      <c r="C153" s="133" t="s">
        <v>209</v>
      </c>
      <c r="D153" s="133" t="s">
        <v>248</v>
      </c>
      <c r="E153" s="134" t="s">
        <v>698</v>
      </c>
      <c r="F153" s="135" t="s">
        <v>699</v>
      </c>
      <c r="G153" s="136" t="s">
        <v>700</v>
      </c>
      <c r="H153" s="137">
        <v>1</v>
      </c>
      <c r="I153" s="138"/>
      <c r="J153" s="138">
        <f t="shared" si="0"/>
        <v>0</v>
      </c>
      <c r="K153" s="139"/>
      <c r="L153" s="140"/>
      <c r="M153" s="141" t="s">
        <v>1</v>
      </c>
      <c r="N153" s="142" t="s">
        <v>35</v>
      </c>
      <c r="O153" s="129">
        <v>0</v>
      </c>
      <c r="P153" s="129">
        <f t="shared" si="1"/>
        <v>0</v>
      </c>
      <c r="Q153" s="129">
        <v>0</v>
      </c>
      <c r="R153" s="129">
        <f t="shared" si="2"/>
        <v>0</v>
      </c>
      <c r="S153" s="129">
        <v>0</v>
      </c>
      <c r="T153" s="130">
        <f t="shared" si="3"/>
        <v>0</v>
      </c>
      <c r="AR153" s="131" t="s">
        <v>200</v>
      </c>
      <c r="AT153" s="131" t="s">
        <v>248</v>
      </c>
      <c r="AU153" s="131" t="s">
        <v>80</v>
      </c>
      <c r="AY153" s="13" t="s">
        <v>140</v>
      </c>
      <c r="BE153" s="132">
        <f t="shared" si="4"/>
        <v>0</v>
      </c>
      <c r="BF153" s="132">
        <f t="shared" si="5"/>
        <v>0</v>
      </c>
      <c r="BG153" s="132">
        <f t="shared" si="6"/>
        <v>0</v>
      </c>
      <c r="BH153" s="132">
        <f t="shared" si="7"/>
        <v>0</v>
      </c>
      <c r="BI153" s="132">
        <f t="shared" si="8"/>
        <v>0</v>
      </c>
      <c r="BJ153" s="13" t="s">
        <v>78</v>
      </c>
      <c r="BK153" s="132">
        <f t="shared" si="9"/>
        <v>0</v>
      </c>
      <c r="BL153" s="13" t="s">
        <v>168</v>
      </c>
      <c r="BM153" s="131" t="s">
        <v>1763</v>
      </c>
    </row>
    <row r="154" spans="2:65" s="1" customFormat="1" ht="16.5" customHeight="1" x14ac:dyDescent="0.2">
      <c r="B154" s="119"/>
      <c r="C154" s="133" t="s">
        <v>176</v>
      </c>
      <c r="D154" s="133" t="s">
        <v>248</v>
      </c>
      <c r="E154" s="134" t="s">
        <v>701</v>
      </c>
      <c r="F154" s="135" t="s">
        <v>702</v>
      </c>
      <c r="G154" s="136" t="s">
        <v>700</v>
      </c>
      <c r="H154" s="137">
        <v>1</v>
      </c>
      <c r="I154" s="138"/>
      <c r="J154" s="138">
        <f t="shared" si="0"/>
        <v>0</v>
      </c>
      <c r="K154" s="139"/>
      <c r="L154" s="140"/>
      <c r="M154" s="141" t="s">
        <v>1</v>
      </c>
      <c r="N154" s="142" t="s">
        <v>35</v>
      </c>
      <c r="O154" s="129">
        <v>0</v>
      </c>
      <c r="P154" s="129">
        <f t="shared" si="1"/>
        <v>0</v>
      </c>
      <c r="Q154" s="129">
        <v>0</v>
      </c>
      <c r="R154" s="129">
        <f t="shared" si="2"/>
        <v>0</v>
      </c>
      <c r="S154" s="129">
        <v>0</v>
      </c>
      <c r="T154" s="130">
        <f t="shared" si="3"/>
        <v>0</v>
      </c>
      <c r="AR154" s="131" t="s">
        <v>200</v>
      </c>
      <c r="AT154" s="131" t="s">
        <v>248</v>
      </c>
      <c r="AU154" s="131" t="s">
        <v>80</v>
      </c>
      <c r="AY154" s="13" t="s">
        <v>140</v>
      </c>
      <c r="BE154" s="132">
        <f t="shared" si="4"/>
        <v>0</v>
      </c>
      <c r="BF154" s="132">
        <f t="shared" si="5"/>
        <v>0</v>
      </c>
      <c r="BG154" s="132">
        <f t="shared" si="6"/>
        <v>0</v>
      </c>
      <c r="BH154" s="132">
        <f t="shared" si="7"/>
        <v>0</v>
      </c>
      <c r="BI154" s="132">
        <f t="shared" si="8"/>
        <v>0</v>
      </c>
      <c r="BJ154" s="13" t="s">
        <v>78</v>
      </c>
      <c r="BK154" s="132">
        <f t="shared" si="9"/>
        <v>0</v>
      </c>
      <c r="BL154" s="13" t="s">
        <v>168</v>
      </c>
      <c r="BM154" s="131" t="s">
        <v>1762</v>
      </c>
    </row>
    <row r="155" spans="2:65" s="1" customFormat="1" ht="16.5" customHeight="1" x14ac:dyDescent="0.2">
      <c r="B155" s="119"/>
      <c r="C155" s="120" t="s">
        <v>7</v>
      </c>
      <c r="D155" s="120" t="s">
        <v>141</v>
      </c>
      <c r="E155" s="121" t="s">
        <v>703</v>
      </c>
      <c r="F155" s="122" t="s">
        <v>704</v>
      </c>
      <c r="G155" s="123" t="s">
        <v>212</v>
      </c>
      <c r="H155" s="124">
        <v>1</v>
      </c>
      <c r="I155" s="125"/>
      <c r="J155" s="125">
        <f t="shared" si="0"/>
        <v>0</v>
      </c>
      <c r="K155" s="126"/>
      <c r="L155" s="25"/>
      <c r="M155" s="127" t="s">
        <v>1</v>
      </c>
      <c r="N155" s="128" t="s">
        <v>35</v>
      </c>
      <c r="O155" s="129">
        <v>0</v>
      </c>
      <c r="P155" s="129">
        <f t="shared" si="1"/>
        <v>0</v>
      </c>
      <c r="Q155" s="129">
        <v>0</v>
      </c>
      <c r="R155" s="129">
        <f t="shared" si="2"/>
        <v>0</v>
      </c>
      <c r="S155" s="129">
        <v>0</v>
      </c>
      <c r="T155" s="130">
        <f t="shared" si="3"/>
        <v>0</v>
      </c>
      <c r="AR155" s="131" t="s">
        <v>283</v>
      </c>
      <c r="AT155" s="131" t="s">
        <v>141</v>
      </c>
      <c r="AU155" s="131" t="s">
        <v>80</v>
      </c>
      <c r="AY155" s="13" t="s">
        <v>140</v>
      </c>
      <c r="BE155" s="132">
        <f t="shared" si="4"/>
        <v>0</v>
      </c>
      <c r="BF155" s="132">
        <f t="shared" si="5"/>
        <v>0</v>
      </c>
      <c r="BG155" s="132">
        <f t="shared" si="6"/>
        <v>0</v>
      </c>
      <c r="BH155" s="132">
        <f t="shared" si="7"/>
        <v>0</v>
      </c>
      <c r="BI155" s="132">
        <f t="shared" si="8"/>
        <v>0</v>
      </c>
      <c r="BJ155" s="13" t="s">
        <v>78</v>
      </c>
      <c r="BK155" s="132">
        <f t="shared" si="9"/>
        <v>0</v>
      </c>
      <c r="BL155" s="13" t="s">
        <v>283</v>
      </c>
      <c r="BM155" s="131" t="s">
        <v>1761</v>
      </c>
    </row>
    <row r="156" spans="2:65" s="1" customFormat="1" ht="16.5" customHeight="1" x14ac:dyDescent="0.2">
      <c r="B156" s="119"/>
      <c r="C156" s="120" t="s">
        <v>181</v>
      </c>
      <c r="D156" s="120" t="s">
        <v>141</v>
      </c>
      <c r="E156" s="121" t="s">
        <v>705</v>
      </c>
      <c r="F156" s="122" t="s">
        <v>706</v>
      </c>
      <c r="G156" s="123" t="s">
        <v>212</v>
      </c>
      <c r="H156" s="124">
        <v>1</v>
      </c>
      <c r="I156" s="125"/>
      <c r="J156" s="125">
        <f t="shared" si="0"/>
        <v>0</v>
      </c>
      <c r="K156" s="126"/>
      <c r="L156" s="25"/>
      <c r="M156" s="127" t="s">
        <v>1</v>
      </c>
      <c r="N156" s="128" t="s">
        <v>35</v>
      </c>
      <c r="O156" s="129">
        <v>0</v>
      </c>
      <c r="P156" s="129">
        <f t="shared" si="1"/>
        <v>0</v>
      </c>
      <c r="Q156" s="129">
        <v>0</v>
      </c>
      <c r="R156" s="129">
        <f t="shared" si="2"/>
        <v>0</v>
      </c>
      <c r="S156" s="129">
        <v>0</v>
      </c>
      <c r="T156" s="130">
        <f t="shared" si="3"/>
        <v>0</v>
      </c>
      <c r="AR156" s="131" t="s">
        <v>283</v>
      </c>
      <c r="AT156" s="131" t="s">
        <v>141</v>
      </c>
      <c r="AU156" s="131" t="s">
        <v>80</v>
      </c>
      <c r="AY156" s="13" t="s">
        <v>140</v>
      </c>
      <c r="BE156" s="132">
        <f t="shared" si="4"/>
        <v>0</v>
      </c>
      <c r="BF156" s="132">
        <f t="shared" si="5"/>
        <v>0</v>
      </c>
      <c r="BG156" s="132">
        <f t="shared" si="6"/>
        <v>0</v>
      </c>
      <c r="BH156" s="132">
        <f t="shared" si="7"/>
        <v>0</v>
      </c>
      <c r="BI156" s="132">
        <f t="shared" si="8"/>
        <v>0</v>
      </c>
      <c r="BJ156" s="13" t="s">
        <v>78</v>
      </c>
      <c r="BK156" s="132">
        <f t="shared" si="9"/>
        <v>0</v>
      </c>
      <c r="BL156" s="13" t="s">
        <v>283</v>
      </c>
      <c r="BM156" s="131" t="s">
        <v>1760</v>
      </c>
    </row>
    <row r="157" spans="2:65" s="10" customFormat="1" ht="25.9" customHeight="1" x14ac:dyDescent="0.2">
      <c r="B157" s="110"/>
      <c r="D157" s="111" t="s">
        <v>69</v>
      </c>
      <c r="E157" s="112" t="s">
        <v>707</v>
      </c>
      <c r="F157" s="112" t="s">
        <v>708</v>
      </c>
      <c r="J157" s="113">
        <f>BK157</f>
        <v>0</v>
      </c>
      <c r="L157" s="110"/>
      <c r="M157" s="114"/>
      <c r="P157" s="115">
        <f>P158+P182+P191+P202+P207+P214+P220</f>
        <v>277.47500000000002</v>
      </c>
      <c r="R157" s="115">
        <f>R158+R182+R191+R202+R207+R214+R220</f>
        <v>9.844E-2</v>
      </c>
      <c r="T157" s="116">
        <f>T158+T182+T191+T202+T207+T214+T220</f>
        <v>0</v>
      </c>
      <c r="AR157" s="111" t="s">
        <v>80</v>
      </c>
      <c r="AT157" s="117" t="s">
        <v>69</v>
      </c>
      <c r="AU157" s="117" t="s">
        <v>70</v>
      </c>
      <c r="AY157" s="111" t="s">
        <v>140</v>
      </c>
      <c r="BK157" s="118">
        <f>BK158+BK182+BK191+BK202+BK207+BK214+BK220</f>
        <v>0</v>
      </c>
    </row>
    <row r="158" spans="2:65" s="10" customFormat="1" ht="22.9" customHeight="1" x14ac:dyDescent="0.2">
      <c r="B158" s="110"/>
      <c r="D158" s="111" t="s">
        <v>69</v>
      </c>
      <c r="E158" s="154" t="s">
        <v>709</v>
      </c>
      <c r="F158" s="154" t="s">
        <v>710</v>
      </c>
      <c r="J158" s="155">
        <f>BK158</f>
        <v>0</v>
      </c>
      <c r="L158" s="110"/>
      <c r="M158" s="114"/>
      <c r="P158" s="115">
        <f>SUM(P159:P181)</f>
        <v>175.20100000000005</v>
      </c>
      <c r="R158" s="115">
        <f>SUM(R159:R181)</f>
        <v>1.6500000000000001E-2</v>
      </c>
      <c r="T158" s="116">
        <f>SUM(T159:T181)</f>
        <v>0</v>
      </c>
      <c r="AR158" s="111" t="s">
        <v>80</v>
      </c>
      <c r="AT158" s="117" t="s">
        <v>69</v>
      </c>
      <c r="AU158" s="117" t="s">
        <v>78</v>
      </c>
      <c r="AY158" s="111" t="s">
        <v>140</v>
      </c>
      <c r="BK158" s="118">
        <f>SUM(BK159:BK181)</f>
        <v>0</v>
      </c>
    </row>
    <row r="159" spans="2:65" s="1" customFormat="1" ht="24.2" customHeight="1" x14ac:dyDescent="0.2">
      <c r="B159" s="119"/>
      <c r="C159" s="120" t="s">
        <v>225</v>
      </c>
      <c r="D159" s="120" t="s">
        <v>141</v>
      </c>
      <c r="E159" s="121" t="s">
        <v>711</v>
      </c>
      <c r="F159" s="122" t="s">
        <v>712</v>
      </c>
      <c r="G159" s="123" t="s">
        <v>228</v>
      </c>
      <c r="H159" s="124">
        <v>30</v>
      </c>
      <c r="I159" s="125"/>
      <c r="J159" s="125">
        <f t="shared" ref="J159:J181" si="10">ROUND(I159*H159,2)</f>
        <v>0</v>
      </c>
      <c r="K159" s="126"/>
      <c r="L159" s="25"/>
      <c r="M159" s="127" t="s">
        <v>1</v>
      </c>
      <c r="N159" s="128" t="s">
        <v>35</v>
      </c>
      <c r="O159" s="129">
        <v>0.14399999999999999</v>
      </c>
      <c r="P159" s="129">
        <f t="shared" ref="P159:P181" si="11">O159*H159</f>
        <v>4.3199999999999994</v>
      </c>
      <c r="Q159" s="129">
        <v>0</v>
      </c>
      <c r="R159" s="129">
        <f t="shared" ref="R159:R181" si="12">Q159*H159</f>
        <v>0</v>
      </c>
      <c r="S159" s="129">
        <v>0</v>
      </c>
      <c r="T159" s="130">
        <f t="shared" ref="T159:T181" si="13">S159*H159</f>
        <v>0</v>
      </c>
      <c r="AR159" s="131" t="s">
        <v>168</v>
      </c>
      <c r="AT159" s="131" t="s">
        <v>141</v>
      </c>
      <c r="AU159" s="131" t="s">
        <v>80</v>
      </c>
      <c r="AY159" s="13" t="s">
        <v>140</v>
      </c>
      <c r="BE159" s="132">
        <f t="shared" ref="BE159:BE181" si="14">IF(N159="základní",J159,0)</f>
        <v>0</v>
      </c>
      <c r="BF159" s="132">
        <f t="shared" ref="BF159:BF181" si="15">IF(N159="snížená",J159,0)</f>
        <v>0</v>
      </c>
      <c r="BG159" s="132">
        <f t="shared" ref="BG159:BG181" si="16">IF(N159="zákl. přenesená",J159,0)</f>
        <v>0</v>
      </c>
      <c r="BH159" s="132">
        <f t="shared" ref="BH159:BH181" si="17">IF(N159="sníž. přenesená",J159,0)</f>
        <v>0</v>
      </c>
      <c r="BI159" s="132">
        <f t="shared" ref="BI159:BI181" si="18">IF(N159="nulová",J159,0)</f>
        <v>0</v>
      </c>
      <c r="BJ159" s="13" t="s">
        <v>78</v>
      </c>
      <c r="BK159" s="132">
        <f t="shared" ref="BK159:BK181" si="19">ROUND(I159*H159,2)</f>
        <v>0</v>
      </c>
      <c r="BL159" s="13" t="s">
        <v>168</v>
      </c>
      <c r="BM159" s="131" t="s">
        <v>1759</v>
      </c>
    </row>
    <row r="160" spans="2:65" s="1" customFormat="1" ht="24.2" customHeight="1" x14ac:dyDescent="0.2">
      <c r="B160" s="119"/>
      <c r="C160" s="133" t="s">
        <v>186</v>
      </c>
      <c r="D160" s="133" t="s">
        <v>248</v>
      </c>
      <c r="E160" s="134" t="s">
        <v>713</v>
      </c>
      <c r="F160" s="135" t="s">
        <v>714</v>
      </c>
      <c r="G160" s="136" t="s">
        <v>228</v>
      </c>
      <c r="H160" s="137">
        <v>30</v>
      </c>
      <c r="I160" s="138"/>
      <c r="J160" s="138">
        <f t="shared" si="10"/>
        <v>0</v>
      </c>
      <c r="K160" s="139"/>
      <c r="L160" s="140"/>
      <c r="M160" s="141" t="s">
        <v>1</v>
      </c>
      <c r="N160" s="142" t="s">
        <v>35</v>
      </c>
      <c r="O160" s="129">
        <v>0</v>
      </c>
      <c r="P160" s="129">
        <f t="shared" si="11"/>
        <v>0</v>
      </c>
      <c r="Q160" s="129">
        <v>5.5000000000000003E-4</v>
      </c>
      <c r="R160" s="129">
        <f t="shared" si="12"/>
        <v>1.6500000000000001E-2</v>
      </c>
      <c r="S160" s="129">
        <v>0</v>
      </c>
      <c r="T160" s="130">
        <f t="shared" si="13"/>
        <v>0</v>
      </c>
      <c r="AR160" s="131" t="s">
        <v>200</v>
      </c>
      <c r="AT160" s="131" t="s">
        <v>248</v>
      </c>
      <c r="AU160" s="131" t="s">
        <v>80</v>
      </c>
      <c r="AY160" s="13" t="s">
        <v>140</v>
      </c>
      <c r="BE160" s="132">
        <f t="shared" si="14"/>
        <v>0</v>
      </c>
      <c r="BF160" s="132">
        <f t="shared" si="15"/>
        <v>0</v>
      </c>
      <c r="BG160" s="132">
        <f t="shared" si="16"/>
        <v>0</v>
      </c>
      <c r="BH160" s="132">
        <f t="shared" si="17"/>
        <v>0</v>
      </c>
      <c r="BI160" s="132">
        <f t="shared" si="18"/>
        <v>0</v>
      </c>
      <c r="BJ160" s="13" t="s">
        <v>78</v>
      </c>
      <c r="BK160" s="132">
        <f t="shared" si="19"/>
        <v>0</v>
      </c>
      <c r="BL160" s="13" t="s">
        <v>168</v>
      </c>
      <c r="BM160" s="131" t="s">
        <v>1758</v>
      </c>
    </row>
    <row r="161" spans="2:65" s="1" customFormat="1" ht="24.2" customHeight="1" x14ac:dyDescent="0.2">
      <c r="B161" s="119"/>
      <c r="C161" s="120" t="s">
        <v>235</v>
      </c>
      <c r="D161" s="120" t="s">
        <v>141</v>
      </c>
      <c r="E161" s="121" t="s">
        <v>715</v>
      </c>
      <c r="F161" s="122" t="s">
        <v>716</v>
      </c>
      <c r="G161" s="123" t="s">
        <v>180</v>
      </c>
      <c r="H161" s="124">
        <v>942</v>
      </c>
      <c r="I161" s="125"/>
      <c r="J161" s="125">
        <f t="shared" si="10"/>
        <v>0</v>
      </c>
      <c r="K161" s="126"/>
      <c r="L161" s="25"/>
      <c r="M161" s="127" t="s">
        <v>1</v>
      </c>
      <c r="N161" s="128" t="s">
        <v>35</v>
      </c>
      <c r="O161" s="129">
        <v>5.0999999999999997E-2</v>
      </c>
      <c r="P161" s="129">
        <f t="shared" si="11"/>
        <v>48.041999999999994</v>
      </c>
      <c r="Q161" s="129">
        <v>0</v>
      </c>
      <c r="R161" s="129">
        <f t="shared" si="12"/>
        <v>0</v>
      </c>
      <c r="S161" s="129">
        <v>0</v>
      </c>
      <c r="T161" s="130">
        <f t="shared" si="13"/>
        <v>0</v>
      </c>
      <c r="AR161" s="131" t="s">
        <v>168</v>
      </c>
      <c r="AT161" s="131" t="s">
        <v>141</v>
      </c>
      <c r="AU161" s="131" t="s">
        <v>80</v>
      </c>
      <c r="AY161" s="13" t="s">
        <v>140</v>
      </c>
      <c r="BE161" s="132">
        <f t="shared" si="14"/>
        <v>0</v>
      </c>
      <c r="BF161" s="132">
        <f t="shared" si="15"/>
        <v>0</v>
      </c>
      <c r="BG161" s="132">
        <f t="shared" si="16"/>
        <v>0</v>
      </c>
      <c r="BH161" s="132">
        <f t="shared" si="17"/>
        <v>0</v>
      </c>
      <c r="BI161" s="132">
        <f t="shared" si="18"/>
        <v>0</v>
      </c>
      <c r="BJ161" s="13" t="s">
        <v>78</v>
      </c>
      <c r="BK161" s="132">
        <f t="shared" si="19"/>
        <v>0</v>
      </c>
      <c r="BL161" s="13" t="s">
        <v>168</v>
      </c>
      <c r="BM161" s="131" t="s">
        <v>1757</v>
      </c>
    </row>
    <row r="162" spans="2:65" s="1" customFormat="1" ht="24.2" customHeight="1" x14ac:dyDescent="0.2">
      <c r="B162" s="119"/>
      <c r="C162" s="120" t="s">
        <v>190</v>
      </c>
      <c r="D162" s="120" t="s">
        <v>141</v>
      </c>
      <c r="E162" s="121" t="s">
        <v>717</v>
      </c>
      <c r="F162" s="122" t="s">
        <v>718</v>
      </c>
      <c r="G162" s="123" t="s">
        <v>180</v>
      </c>
      <c r="H162" s="124">
        <v>86</v>
      </c>
      <c r="I162" s="125"/>
      <c r="J162" s="125">
        <f t="shared" si="10"/>
        <v>0</v>
      </c>
      <c r="K162" s="126"/>
      <c r="L162" s="25"/>
      <c r="M162" s="127" t="s">
        <v>1</v>
      </c>
      <c r="N162" s="128" t="s">
        <v>35</v>
      </c>
      <c r="O162" s="129">
        <v>9.1999999999999998E-2</v>
      </c>
      <c r="P162" s="129">
        <f t="shared" si="11"/>
        <v>7.9119999999999999</v>
      </c>
      <c r="Q162" s="129">
        <v>0</v>
      </c>
      <c r="R162" s="129">
        <f t="shared" si="12"/>
        <v>0</v>
      </c>
      <c r="S162" s="129">
        <v>0</v>
      </c>
      <c r="T162" s="130">
        <f t="shared" si="13"/>
        <v>0</v>
      </c>
      <c r="AR162" s="131" t="s">
        <v>168</v>
      </c>
      <c r="AT162" s="131" t="s">
        <v>141</v>
      </c>
      <c r="AU162" s="131" t="s">
        <v>80</v>
      </c>
      <c r="AY162" s="13" t="s">
        <v>140</v>
      </c>
      <c r="BE162" s="132">
        <f t="shared" si="14"/>
        <v>0</v>
      </c>
      <c r="BF162" s="132">
        <f t="shared" si="15"/>
        <v>0</v>
      </c>
      <c r="BG162" s="132">
        <f t="shared" si="16"/>
        <v>0</v>
      </c>
      <c r="BH162" s="132">
        <f t="shared" si="17"/>
        <v>0</v>
      </c>
      <c r="BI162" s="132">
        <f t="shared" si="18"/>
        <v>0</v>
      </c>
      <c r="BJ162" s="13" t="s">
        <v>78</v>
      </c>
      <c r="BK162" s="132">
        <f t="shared" si="19"/>
        <v>0</v>
      </c>
      <c r="BL162" s="13" t="s">
        <v>168</v>
      </c>
      <c r="BM162" s="131" t="s">
        <v>1756</v>
      </c>
    </row>
    <row r="163" spans="2:65" s="1" customFormat="1" ht="24.2" customHeight="1" x14ac:dyDescent="0.2">
      <c r="B163" s="119"/>
      <c r="C163" s="120" t="s">
        <v>244</v>
      </c>
      <c r="D163" s="120" t="s">
        <v>141</v>
      </c>
      <c r="E163" s="121" t="s">
        <v>719</v>
      </c>
      <c r="F163" s="122" t="s">
        <v>720</v>
      </c>
      <c r="G163" s="123" t="s">
        <v>180</v>
      </c>
      <c r="H163" s="124">
        <v>20</v>
      </c>
      <c r="I163" s="125"/>
      <c r="J163" s="125">
        <f t="shared" si="10"/>
        <v>0</v>
      </c>
      <c r="K163" s="126"/>
      <c r="L163" s="25"/>
      <c r="M163" s="127" t="s">
        <v>1</v>
      </c>
      <c r="N163" s="128" t="s">
        <v>35</v>
      </c>
      <c r="O163" s="129">
        <v>1.056</v>
      </c>
      <c r="P163" s="129">
        <f t="shared" si="11"/>
        <v>21.12</v>
      </c>
      <c r="Q163" s="129">
        <v>0</v>
      </c>
      <c r="R163" s="129">
        <f t="shared" si="12"/>
        <v>0</v>
      </c>
      <c r="S163" s="129">
        <v>0</v>
      </c>
      <c r="T163" s="130">
        <f t="shared" si="13"/>
        <v>0</v>
      </c>
      <c r="AR163" s="131" t="s">
        <v>168</v>
      </c>
      <c r="AT163" s="131" t="s">
        <v>141</v>
      </c>
      <c r="AU163" s="131" t="s">
        <v>80</v>
      </c>
      <c r="AY163" s="13" t="s">
        <v>140</v>
      </c>
      <c r="BE163" s="132">
        <f t="shared" si="14"/>
        <v>0</v>
      </c>
      <c r="BF163" s="132">
        <f t="shared" si="15"/>
        <v>0</v>
      </c>
      <c r="BG163" s="132">
        <f t="shared" si="16"/>
        <v>0</v>
      </c>
      <c r="BH163" s="132">
        <f t="shared" si="17"/>
        <v>0</v>
      </c>
      <c r="BI163" s="132">
        <f t="shared" si="18"/>
        <v>0</v>
      </c>
      <c r="BJ163" s="13" t="s">
        <v>78</v>
      </c>
      <c r="BK163" s="132">
        <f t="shared" si="19"/>
        <v>0</v>
      </c>
      <c r="BL163" s="13" t="s">
        <v>168</v>
      </c>
      <c r="BM163" s="131" t="s">
        <v>1755</v>
      </c>
    </row>
    <row r="164" spans="2:65" s="1" customFormat="1" ht="49.15" customHeight="1" x14ac:dyDescent="0.2">
      <c r="B164" s="119"/>
      <c r="C164" s="133" t="s">
        <v>193</v>
      </c>
      <c r="D164" s="133" t="s">
        <v>248</v>
      </c>
      <c r="E164" s="134" t="s">
        <v>1754</v>
      </c>
      <c r="F164" s="135" t="s">
        <v>1753</v>
      </c>
      <c r="G164" s="136" t="s">
        <v>700</v>
      </c>
      <c r="H164" s="137">
        <v>20</v>
      </c>
      <c r="I164" s="138"/>
      <c r="J164" s="138">
        <f t="shared" si="10"/>
        <v>0</v>
      </c>
      <c r="K164" s="139"/>
      <c r="L164" s="140"/>
      <c r="M164" s="141" t="s">
        <v>1</v>
      </c>
      <c r="N164" s="142" t="s">
        <v>35</v>
      </c>
      <c r="O164" s="129">
        <v>0</v>
      </c>
      <c r="P164" s="129">
        <f t="shared" si="11"/>
        <v>0</v>
      </c>
      <c r="Q164" s="129">
        <v>0</v>
      </c>
      <c r="R164" s="129">
        <f t="shared" si="12"/>
        <v>0</v>
      </c>
      <c r="S164" s="129">
        <v>0</v>
      </c>
      <c r="T164" s="130">
        <f t="shared" si="13"/>
        <v>0</v>
      </c>
      <c r="AR164" s="131" t="s">
        <v>200</v>
      </c>
      <c r="AT164" s="131" t="s">
        <v>248</v>
      </c>
      <c r="AU164" s="131" t="s">
        <v>80</v>
      </c>
      <c r="AY164" s="13" t="s">
        <v>140</v>
      </c>
      <c r="BE164" s="132">
        <f t="shared" si="14"/>
        <v>0</v>
      </c>
      <c r="BF164" s="132">
        <f t="shared" si="15"/>
        <v>0</v>
      </c>
      <c r="BG164" s="132">
        <f t="shared" si="16"/>
        <v>0</v>
      </c>
      <c r="BH164" s="132">
        <f t="shared" si="17"/>
        <v>0</v>
      </c>
      <c r="BI164" s="132">
        <f t="shared" si="18"/>
        <v>0</v>
      </c>
      <c r="BJ164" s="13" t="s">
        <v>78</v>
      </c>
      <c r="BK164" s="132">
        <f t="shared" si="19"/>
        <v>0</v>
      </c>
      <c r="BL164" s="13" t="s">
        <v>168</v>
      </c>
      <c r="BM164" s="131" t="s">
        <v>1752</v>
      </c>
    </row>
    <row r="165" spans="2:65" s="1" customFormat="1" ht="24.2" customHeight="1" x14ac:dyDescent="0.2">
      <c r="B165" s="119"/>
      <c r="C165" s="120" t="s">
        <v>254</v>
      </c>
      <c r="D165" s="120" t="s">
        <v>141</v>
      </c>
      <c r="E165" s="121" t="s">
        <v>719</v>
      </c>
      <c r="F165" s="122" t="s">
        <v>720</v>
      </c>
      <c r="G165" s="123" t="s">
        <v>180</v>
      </c>
      <c r="H165" s="124">
        <v>11</v>
      </c>
      <c r="I165" s="125"/>
      <c r="J165" s="125">
        <f t="shared" si="10"/>
        <v>0</v>
      </c>
      <c r="K165" s="126"/>
      <c r="L165" s="25"/>
      <c r="M165" s="127" t="s">
        <v>1</v>
      </c>
      <c r="N165" s="128" t="s">
        <v>35</v>
      </c>
      <c r="O165" s="129">
        <v>1.056</v>
      </c>
      <c r="P165" s="129">
        <f t="shared" si="11"/>
        <v>11.616</v>
      </c>
      <c r="Q165" s="129">
        <v>0</v>
      </c>
      <c r="R165" s="129">
        <f t="shared" si="12"/>
        <v>0</v>
      </c>
      <c r="S165" s="129">
        <v>0</v>
      </c>
      <c r="T165" s="130">
        <f t="shared" si="13"/>
        <v>0</v>
      </c>
      <c r="AR165" s="131" t="s">
        <v>168</v>
      </c>
      <c r="AT165" s="131" t="s">
        <v>141</v>
      </c>
      <c r="AU165" s="131" t="s">
        <v>80</v>
      </c>
      <c r="AY165" s="13" t="s">
        <v>140</v>
      </c>
      <c r="BE165" s="132">
        <f t="shared" si="14"/>
        <v>0</v>
      </c>
      <c r="BF165" s="132">
        <f t="shared" si="15"/>
        <v>0</v>
      </c>
      <c r="BG165" s="132">
        <f t="shared" si="16"/>
        <v>0</v>
      </c>
      <c r="BH165" s="132">
        <f t="shared" si="17"/>
        <v>0</v>
      </c>
      <c r="BI165" s="132">
        <f t="shared" si="18"/>
        <v>0</v>
      </c>
      <c r="BJ165" s="13" t="s">
        <v>78</v>
      </c>
      <c r="BK165" s="132">
        <f t="shared" si="19"/>
        <v>0</v>
      </c>
      <c r="BL165" s="13" t="s">
        <v>168</v>
      </c>
      <c r="BM165" s="131" t="s">
        <v>1751</v>
      </c>
    </row>
    <row r="166" spans="2:65" s="1" customFormat="1" ht="49.15" customHeight="1" x14ac:dyDescent="0.2">
      <c r="B166" s="119"/>
      <c r="C166" s="133" t="s">
        <v>197</v>
      </c>
      <c r="D166" s="133" t="s">
        <v>248</v>
      </c>
      <c r="E166" s="134" t="s">
        <v>1750</v>
      </c>
      <c r="F166" s="135" t="s">
        <v>1749</v>
      </c>
      <c r="G166" s="136" t="s">
        <v>700</v>
      </c>
      <c r="H166" s="137">
        <v>11</v>
      </c>
      <c r="I166" s="138"/>
      <c r="J166" s="138">
        <f t="shared" si="10"/>
        <v>0</v>
      </c>
      <c r="K166" s="139"/>
      <c r="L166" s="140"/>
      <c r="M166" s="141" t="s">
        <v>1</v>
      </c>
      <c r="N166" s="142" t="s">
        <v>35</v>
      </c>
      <c r="O166" s="129">
        <v>0</v>
      </c>
      <c r="P166" s="129">
        <f t="shared" si="11"/>
        <v>0</v>
      </c>
      <c r="Q166" s="129">
        <v>0</v>
      </c>
      <c r="R166" s="129">
        <f t="shared" si="12"/>
        <v>0</v>
      </c>
      <c r="S166" s="129">
        <v>0</v>
      </c>
      <c r="T166" s="130">
        <f t="shared" si="13"/>
        <v>0</v>
      </c>
      <c r="AR166" s="131" t="s">
        <v>200</v>
      </c>
      <c r="AT166" s="131" t="s">
        <v>248</v>
      </c>
      <c r="AU166" s="131" t="s">
        <v>80</v>
      </c>
      <c r="AY166" s="13" t="s">
        <v>140</v>
      </c>
      <c r="BE166" s="132">
        <f t="shared" si="14"/>
        <v>0</v>
      </c>
      <c r="BF166" s="132">
        <f t="shared" si="15"/>
        <v>0</v>
      </c>
      <c r="BG166" s="132">
        <f t="shared" si="16"/>
        <v>0</v>
      </c>
      <c r="BH166" s="132">
        <f t="shared" si="17"/>
        <v>0</v>
      </c>
      <c r="BI166" s="132">
        <f t="shared" si="18"/>
        <v>0</v>
      </c>
      <c r="BJ166" s="13" t="s">
        <v>78</v>
      </c>
      <c r="BK166" s="132">
        <f t="shared" si="19"/>
        <v>0</v>
      </c>
      <c r="BL166" s="13" t="s">
        <v>168</v>
      </c>
      <c r="BM166" s="131" t="s">
        <v>1748</v>
      </c>
    </row>
    <row r="167" spans="2:65" s="1" customFormat="1" ht="24.2" customHeight="1" x14ac:dyDescent="0.2">
      <c r="B167" s="119"/>
      <c r="C167" s="120" t="s">
        <v>263</v>
      </c>
      <c r="D167" s="120" t="s">
        <v>141</v>
      </c>
      <c r="E167" s="121" t="s">
        <v>719</v>
      </c>
      <c r="F167" s="122" t="s">
        <v>720</v>
      </c>
      <c r="G167" s="123" t="s">
        <v>180</v>
      </c>
      <c r="H167" s="124">
        <v>9</v>
      </c>
      <c r="I167" s="125"/>
      <c r="J167" s="125">
        <f t="shared" si="10"/>
        <v>0</v>
      </c>
      <c r="K167" s="126"/>
      <c r="L167" s="25"/>
      <c r="M167" s="127" t="s">
        <v>1</v>
      </c>
      <c r="N167" s="128" t="s">
        <v>35</v>
      </c>
      <c r="O167" s="129">
        <v>1.056</v>
      </c>
      <c r="P167" s="129">
        <f t="shared" si="11"/>
        <v>9.5040000000000013</v>
      </c>
      <c r="Q167" s="129">
        <v>0</v>
      </c>
      <c r="R167" s="129">
        <f t="shared" si="12"/>
        <v>0</v>
      </c>
      <c r="S167" s="129">
        <v>0</v>
      </c>
      <c r="T167" s="130">
        <f t="shared" si="13"/>
        <v>0</v>
      </c>
      <c r="AR167" s="131" t="s">
        <v>168</v>
      </c>
      <c r="AT167" s="131" t="s">
        <v>141</v>
      </c>
      <c r="AU167" s="131" t="s">
        <v>80</v>
      </c>
      <c r="AY167" s="13" t="s">
        <v>140</v>
      </c>
      <c r="BE167" s="132">
        <f t="shared" si="14"/>
        <v>0</v>
      </c>
      <c r="BF167" s="132">
        <f t="shared" si="15"/>
        <v>0</v>
      </c>
      <c r="BG167" s="132">
        <f t="shared" si="16"/>
        <v>0</v>
      </c>
      <c r="BH167" s="132">
        <f t="shared" si="17"/>
        <v>0</v>
      </c>
      <c r="BI167" s="132">
        <f t="shared" si="18"/>
        <v>0</v>
      </c>
      <c r="BJ167" s="13" t="s">
        <v>78</v>
      </c>
      <c r="BK167" s="132">
        <f t="shared" si="19"/>
        <v>0</v>
      </c>
      <c r="BL167" s="13" t="s">
        <v>168</v>
      </c>
      <c r="BM167" s="131" t="s">
        <v>1747</v>
      </c>
    </row>
    <row r="168" spans="2:65" s="1" customFormat="1" ht="55.5" customHeight="1" x14ac:dyDescent="0.2">
      <c r="B168" s="119"/>
      <c r="C168" s="133" t="s">
        <v>200</v>
      </c>
      <c r="D168" s="133" t="s">
        <v>248</v>
      </c>
      <c r="E168" s="134" t="s">
        <v>1746</v>
      </c>
      <c r="F168" s="135" t="s">
        <v>1745</v>
      </c>
      <c r="G168" s="136" t="s">
        <v>700</v>
      </c>
      <c r="H168" s="137">
        <v>9</v>
      </c>
      <c r="I168" s="138"/>
      <c r="J168" s="138">
        <f t="shared" si="10"/>
        <v>0</v>
      </c>
      <c r="K168" s="139"/>
      <c r="L168" s="140"/>
      <c r="M168" s="141" t="s">
        <v>1</v>
      </c>
      <c r="N168" s="142" t="s">
        <v>35</v>
      </c>
      <c r="O168" s="129">
        <v>0</v>
      </c>
      <c r="P168" s="129">
        <f t="shared" si="11"/>
        <v>0</v>
      </c>
      <c r="Q168" s="129">
        <v>0</v>
      </c>
      <c r="R168" s="129">
        <f t="shared" si="12"/>
        <v>0</v>
      </c>
      <c r="S168" s="129">
        <v>0</v>
      </c>
      <c r="T168" s="130">
        <f t="shared" si="13"/>
        <v>0</v>
      </c>
      <c r="AR168" s="131" t="s">
        <v>200</v>
      </c>
      <c r="AT168" s="131" t="s">
        <v>248</v>
      </c>
      <c r="AU168" s="131" t="s">
        <v>80</v>
      </c>
      <c r="AY168" s="13" t="s">
        <v>140</v>
      </c>
      <c r="BE168" s="132">
        <f t="shared" si="14"/>
        <v>0</v>
      </c>
      <c r="BF168" s="132">
        <f t="shared" si="15"/>
        <v>0</v>
      </c>
      <c r="BG168" s="132">
        <f t="shared" si="16"/>
        <v>0</v>
      </c>
      <c r="BH168" s="132">
        <f t="shared" si="17"/>
        <v>0</v>
      </c>
      <c r="BI168" s="132">
        <f t="shared" si="18"/>
        <v>0</v>
      </c>
      <c r="BJ168" s="13" t="s">
        <v>78</v>
      </c>
      <c r="BK168" s="132">
        <f t="shared" si="19"/>
        <v>0</v>
      </c>
      <c r="BL168" s="13" t="s">
        <v>168</v>
      </c>
      <c r="BM168" s="131" t="s">
        <v>1744</v>
      </c>
    </row>
    <row r="169" spans="2:65" s="1" customFormat="1" ht="24.2" customHeight="1" x14ac:dyDescent="0.2">
      <c r="B169" s="119"/>
      <c r="C169" s="120" t="s">
        <v>273</v>
      </c>
      <c r="D169" s="120" t="s">
        <v>141</v>
      </c>
      <c r="E169" s="121" t="s">
        <v>719</v>
      </c>
      <c r="F169" s="122" t="s">
        <v>720</v>
      </c>
      <c r="G169" s="123" t="s">
        <v>180</v>
      </c>
      <c r="H169" s="124">
        <v>9</v>
      </c>
      <c r="I169" s="125"/>
      <c r="J169" s="125">
        <f t="shared" si="10"/>
        <v>0</v>
      </c>
      <c r="K169" s="126"/>
      <c r="L169" s="25"/>
      <c r="M169" s="127" t="s">
        <v>1</v>
      </c>
      <c r="N169" s="128" t="s">
        <v>35</v>
      </c>
      <c r="O169" s="129">
        <v>1.056</v>
      </c>
      <c r="P169" s="129">
        <f t="shared" si="11"/>
        <v>9.5040000000000013</v>
      </c>
      <c r="Q169" s="129">
        <v>0</v>
      </c>
      <c r="R169" s="129">
        <f t="shared" si="12"/>
        <v>0</v>
      </c>
      <c r="S169" s="129">
        <v>0</v>
      </c>
      <c r="T169" s="130">
        <f t="shared" si="13"/>
        <v>0</v>
      </c>
      <c r="AR169" s="131" t="s">
        <v>168</v>
      </c>
      <c r="AT169" s="131" t="s">
        <v>141</v>
      </c>
      <c r="AU169" s="131" t="s">
        <v>80</v>
      </c>
      <c r="AY169" s="13" t="s">
        <v>140</v>
      </c>
      <c r="BE169" s="132">
        <f t="shared" si="14"/>
        <v>0</v>
      </c>
      <c r="BF169" s="132">
        <f t="shared" si="15"/>
        <v>0</v>
      </c>
      <c r="BG169" s="132">
        <f t="shared" si="16"/>
        <v>0</v>
      </c>
      <c r="BH169" s="132">
        <f t="shared" si="17"/>
        <v>0</v>
      </c>
      <c r="BI169" s="132">
        <f t="shared" si="18"/>
        <v>0</v>
      </c>
      <c r="BJ169" s="13" t="s">
        <v>78</v>
      </c>
      <c r="BK169" s="132">
        <f t="shared" si="19"/>
        <v>0</v>
      </c>
      <c r="BL169" s="13" t="s">
        <v>168</v>
      </c>
      <c r="BM169" s="131" t="s">
        <v>1743</v>
      </c>
    </row>
    <row r="170" spans="2:65" s="1" customFormat="1" ht="55.5" customHeight="1" x14ac:dyDescent="0.2">
      <c r="B170" s="119"/>
      <c r="C170" s="133" t="s">
        <v>204</v>
      </c>
      <c r="D170" s="133" t="s">
        <v>248</v>
      </c>
      <c r="E170" s="134" t="s">
        <v>1742</v>
      </c>
      <c r="F170" s="135" t="s">
        <v>1741</v>
      </c>
      <c r="G170" s="136" t="s">
        <v>700</v>
      </c>
      <c r="H170" s="137">
        <v>9</v>
      </c>
      <c r="I170" s="138"/>
      <c r="J170" s="138">
        <f t="shared" si="10"/>
        <v>0</v>
      </c>
      <c r="K170" s="139"/>
      <c r="L170" s="140"/>
      <c r="M170" s="141" t="s">
        <v>1</v>
      </c>
      <c r="N170" s="142" t="s">
        <v>35</v>
      </c>
      <c r="O170" s="129">
        <v>0</v>
      </c>
      <c r="P170" s="129">
        <f t="shared" si="11"/>
        <v>0</v>
      </c>
      <c r="Q170" s="129">
        <v>0</v>
      </c>
      <c r="R170" s="129">
        <f t="shared" si="12"/>
        <v>0</v>
      </c>
      <c r="S170" s="129">
        <v>0</v>
      </c>
      <c r="T170" s="130">
        <f t="shared" si="13"/>
        <v>0</v>
      </c>
      <c r="AR170" s="131" t="s">
        <v>200</v>
      </c>
      <c r="AT170" s="131" t="s">
        <v>248</v>
      </c>
      <c r="AU170" s="131" t="s">
        <v>80</v>
      </c>
      <c r="AY170" s="13" t="s">
        <v>140</v>
      </c>
      <c r="BE170" s="132">
        <f t="shared" si="14"/>
        <v>0</v>
      </c>
      <c r="BF170" s="132">
        <f t="shared" si="15"/>
        <v>0</v>
      </c>
      <c r="BG170" s="132">
        <f t="shared" si="16"/>
        <v>0</v>
      </c>
      <c r="BH170" s="132">
        <f t="shared" si="17"/>
        <v>0</v>
      </c>
      <c r="BI170" s="132">
        <f t="shared" si="18"/>
        <v>0</v>
      </c>
      <c r="BJ170" s="13" t="s">
        <v>78</v>
      </c>
      <c r="BK170" s="132">
        <f t="shared" si="19"/>
        <v>0</v>
      </c>
      <c r="BL170" s="13" t="s">
        <v>168</v>
      </c>
      <c r="BM170" s="131" t="s">
        <v>1740</v>
      </c>
    </row>
    <row r="171" spans="2:65" s="1" customFormat="1" ht="24.2" customHeight="1" x14ac:dyDescent="0.2">
      <c r="B171" s="119"/>
      <c r="C171" s="120" t="s">
        <v>280</v>
      </c>
      <c r="D171" s="120" t="s">
        <v>141</v>
      </c>
      <c r="E171" s="121" t="s">
        <v>719</v>
      </c>
      <c r="F171" s="122" t="s">
        <v>720</v>
      </c>
      <c r="G171" s="123" t="s">
        <v>180</v>
      </c>
      <c r="H171" s="124">
        <v>9</v>
      </c>
      <c r="I171" s="125"/>
      <c r="J171" s="125">
        <f t="shared" si="10"/>
        <v>0</v>
      </c>
      <c r="K171" s="126"/>
      <c r="L171" s="25"/>
      <c r="M171" s="127" t="s">
        <v>1</v>
      </c>
      <c r="N171" s="128" t="s">
        <v>35</v>
      </c>
      <c r="O171" s="129">
        <v>1.056</v>
      </c>
      <c r="P171" s="129">
        <f t="shared" si="11"/>
        <v>9.5040000000000013</v>
      </c>
      <c r="Q171" s="129">
        <v>0</v>
      </c>
      <c r="R171" s="129">
        <f t="shared" si="12"/>
        <v>0</v>
      </c>
      <c r="S171" s="129">
        <v>0</v>
      </c>
      <c r="T171" s="130">
        <f t="shared" si="13"/>
        <v>0</v>
      </c>
      <c r="AR171" s="131" t="s">
        <v>168</v>
      </c>
      <c r="AT171" s="131" t="s">
        <v>141</v>
      </c>
      <c r="AU171" s="131" t="s">
        <v>80</v>
      </c>
      <c r="AY171" s="13" t="s">
        <v>140</v>
      </c>
      <c r="BE171" s="132">
        <f t="shared" si="14"/>
        <v>0</v>
      </c>
      <c r="BF171" s="132">
        <f t="shared" si="15"/>
        <v>0</v>
      </c>
      <c r="BG171" s="132">
        <f t="shared" si="16"/>
        <v>0</v>
      </c>
      <c r="BH171" s="132">
        <f t="shared" si="17"/>
        <v>0</v>
      </c>
      <c r="BI171" s="132">
        <f t="shared" si="18"/>
        <v>0</v>
      </c>
      <c r="BJ171" s="13" t="s">
        <v>78</v>
      </c>
      <c r="BK171" s="132">
        <f t="shared" si="19"/>
        <v>0</v>
      </c>
      <c r="BL171" s="13" t="s">
        <v>168</v>
      </c>
      <c r="BM171" s="131" t="s">
        <v>1739</v>
      </c>
    </row>
    <row r="172" spans="2:65" s="1" customFormat="1" ht="55.5" customHeight="1" x14ac:dyDescent="0.2">
      <c r="B172" s="119"/>
      <c r="C172" s="133" t="s">
        <v>207</v>
      </c>
      <c r="D172" s="133" t="s">
        <v>248</v>
      </c>
      <c r="E172" s="134" t="s">
        <v>1738</v>
      </c>
      <c r="F172" s="135" t="s">
        <v>1737</v>
      </c>
      <c r="G172" s="136" t="s">
        <v>700</v>
      </c>
      <c r="H172" s="137">
        <v>9</v>
      </c>
      <c r="I172" s="138"/>
      <c r="J172" s="138">
        <f t="shared" si="10"/>
        <v>0</v>
      </c>
      <c r="K172" s="139"/>
      <c r="L172" s="140"/>
      <c r="M172" s="141" t="s">
        <v>1</v>
      </c>
      <c r="N172" s="142" t="s">
        <v>35</v>
      </c>
      <c r="O172" s="129">
        <v>0</v>
      </c>
      <c r="P172" s="129">
        <f t="shared" si="11"/>
        <v>0</v>
      </c>
      <c r="Q172" s="129">
        <v>0</v>
      </c>
      <c r="R172" s="129">
        <f t="shared" si="12"/>
        <v>0</v>
      </c>
      <c r="S172" s="129">
        <v>0</v>
      </c>
      <c r="T172" s="130">
        <f t="shared" si="13"/>
        <v>0</v>
      </c>
      <c r="AR172" s="131" t="s">
        <v>200</v>
      </c>
      <c r="AT172" s="131" t="s">
        <v>248</v>
      </c>
      <c r="AU172" s="131" t="s">
        <v>80</v>
      </c>
      <c r="AY172" s="13" t="s">
        <v>140</v>
      </c>
      <c r="BE172" s="132">
        <f t="shared" si="14"/>
        <v>0</v>
      </c>
      <c r="BF172" s="132">
        <f t="shared" si="15"/>
        <v>0</v>
      </c>
      <c r="BG172" s="132">
        <f t="shared" si="16"/>
        <v>0</v>
      </c>
      <c r="BH172" s="132">
        <f t="shared" si="17"/>
        <v>0</v>
      </c>
      <c r="BI172" s="132">
        <f t="shared" si="18"/>
        <v>0</v>
      </c>
      <c r="BJ172" s="13" t="s">
        <v>78</v>
      </c>
      <c r="BK172" s="132">
        <f t="shared" si="19"/>
        <v>0</v>
      </c>
      <c r="BL172" s="13" t="s">
        <v>168</v>
      </c>
      <c r="BM172" s="131" t="s">
        <v>1736</v>
      </c>
    </row>
    <row r="173" spans="2:65" s="1" customFormat="1" ht="24.2" customHeight="1" x14ac:dyDescent="0.2">
      <c r="B173" s="119"/>
      <c r="C173" s="120" t="s">
        <v>285</v>
      </c>
      <c r="D173" s="120" t="s">
        <v>141</v>
      </c>
      <c r="E173" s="121" t="s">
        <v>719</v>
      </c>
      <c r="F173" s="122" t="s">
        <v>720</v>
      </c>
      <c r="G173" s="123" t="s">
        <v>180</v>
      </c>
      <c r="H173" s="124">
        <v>2</v>
      </c>
      <c r="I173" s="125"/>
      <c r="J173" s="125">
        <f t="shared" si="10"/>
        <v>0</v>
      </c>
      <c r="K173" s="126"/>
      <c r="L173" s="25"/>
      <c r="M173" s="127" t="s">
        <v>1</v>
      </c>
      <c r="N173" s="128" t="s">
        <v>35</v>
      </c>
      <c r="O173" s="129">
        <v>1.056</v>
      </c>
      <c r="P173" s="129">
        <f t="shared" si="11"/>
        <v>2.1120000000000001</v>
      </c>
      <c r="Q173" s="129">
        <v>0</v>
      </c>
      <c r="R173" s="129">
        <f t="shared" si="12"/>
        <v>0</v>
      </c>
      <c r="S173" s="129">
        <v>0</v>
      </c>
      <c r="T173" s="130">
        <f t="shared" si="13"/>
        <v>0</v>
      </c>
      <c r="AR173" s="131" t="s">
        <v>168</v>
      </c>
      <c r="AT173" s="131" t="s">
        <v>141</v>
      </c>
      <c r="AU173" s="131" t="s">
        <v>80</v>
      </c>
      <c r="AY173" s="13" t="s">
        <v>140</v>
      </c>
      <c r="BE173" s="132">
        <f t="shared" si="14"/>
        <v>0</v>
      </c>
      <c r="BF173" s="132">
        <f t="shared" si="15"/>
        <v>0</v>
      </c>
      <c r="BG173" s="132">
        <f t="shared" si="16"/>
        <v>0</v>
      </c>
      <c r="BH173" s="132">
        <f t="shared" si="17"/>
        <v>0</v>
      </c>
      <c r="BI173" s="132">
        <f t="shared" si="18"/>
        <v>0</v>
      </c>
      <c r="BJ173" s="13" t="s">
        <v>78</v>
      </c>
      <c r="BK173" s="132">
        <f t="shared" si="19"/>
        <v>0</v>
      </c>
      <c r="BL173" s="13" t="s">
        <v>168</v>
      </c>
      <c r="BM173" s="131" t="s">
        <v>1735</v>
      </c>
    </row>
    <row r="174" spans="2:65" s="1" customFormat="1" ht="37.9" customHeight="1" x14ac:dyDescent="0.2">
      <c r="B174" s="119"/>
      <c r="C174" s="133" t="s">
        <v>213</v>
      </c>
      <c r="D174" s="133" t="s">
        <v>248</v>
      </c>
      <c r="E174" s="134" t="s">
        <v>721</v>
      </c>
      <c r="F174" s="135" t="s">
        <v>1734</v>
      </c>
      <c r="G174" s="136" t="s">
        <v>700</v>
      </c>
      <c r="H174" s="137">
        <v>2</v>
      </c>
      <c r="I174" s="138"/>
      <c r="J174" s="138">
        <f t="shared" si="10"/>
        <v>0</v>
      </c>
      <c r="K174" s="139"/>
      <c r="L174" s="140"/>
      <c r="M174" s="141" t="s">
        <v>1</v>
      </c>
      <c r="N174" s="142" t="s">
        <v>35</v>
      </c>
      <c r="O174" s="129">
        <v>0</v>
      </c>
      <c r="P174" s="129">
        <f t="shared" si="11"/>
        <v>0</v>
      </c>
      <c r="Q174" s="129">
        <v>0</v>
      </c>
      <c r="R174" s="129">
        <f t="shared" si="12"/>
        <v>0</v>
      </c>
      <c r="S174" s="129">
        <v>0</v>
      </c>
      <c r="T174" s="130">
        <f t="shared" si="13"/>
        <v>0</v>
      </c>
      <c r="AR174" s="131" t="s">
        <v>200</v>
      </c>
      <c r="AT174" s="131" t="s">
        <v>248</v>
      </c>
      <c r="AU174" s="131" t="s">
        <v>80</v>
      </c>
      <c r="AY174" s="13" t="s">
        <v>140</v>
      </c>
      <c r="BE174" s="132">
        <f t="shared" si="14"/>
        <v>0</v>
      </c>
      <c r="BF174" s="132">
        <f t="shared" si="15"/>
        <v>0</v>
      </c>
      <c r="BG174" s="132">
        <f t="shared" si="16"/>
        <v>0</v>
      </c>
      <c r="BH174" s="132">
        <f t="shared" si="17"/>
        <v>0</v>
      </c>
      <c r="BI174" s="132">
        <f t="shared" si="18"/>
        <v>0</v>
      </c>
      <c r="BJ174" s="13" t="s">
        <v>78</v>
      </c>
      <c r="BK174" s="132">
        <f t="shared" si="19"/>
        <v>0</v>
      </c>
      <c r="BL174" s="13" t="s">
        <v>168</v>
      </c>
      <c r="BM174" s="131" t="s">
        <v>1733</v>
      </c>
    </row>
    <row r="175" spans="2:65" s="1" customFormat="1" ht="24.2" customHeight="1" x14ac:dyDescent="0.2">
      <c r="B175" s="119"/>
      <c r="C175" s="120" t="s">
        <v>292</v>
      </c>
      <c r="D175" s="120" t="s">
        <v>141</v>
      </c>
      <c r="E175" s="121" t="s">
        <v>719</v>
      </c>
      <c r="F175" s="122" t="s">
        <v>720</v>
      </c>
      <c r="G175" s="123" t="s">
        <v>180</v>
      </c>
      <c r="H175" s="124">
        <v>12</v>
      </c>
      <c r="I175" s="125"/>
      <c r="J175" s="125">
        <f t="shared" si="10"/>
        <v>0</v>
      </c>
      <c r="K175" s="126"/>
      <c r="L175" s="25"/>
      <c r="M175" s="127" t="s">
        <v>1</v>
      </c>
      <c r="N175" s="128" t="s">
        <v>35</v>
      </c>
      <c r="O175" s="129">
        <v>1.056</v>
      </c>
      <c r="P175" s="129">
        <f t="shared" si="11"/>
        <v>12.672000000000001</v>
      </c>
      <c r="Q175" s="129">
        <v>0</v>
      </c>
      <c r="R175" s="129">
        <f t="shared" si="12"/>
        <v>0</v>
      </c>
      <c r="S175" s="129">
        <v>0</v>
      </c>
      <c r="T175" s="130">
        <f t="shared" si="13"/>
        <v>0</v>
      </c>
      <c r="AR175" s="131" t="s">
        <v>168</v>
      </c>
      <c r="AT175" s="131" t="s">
        <v>141</v>
      </c>
      <c r="AU175" s="131" t="s">
        <v>80</v>
      </c>
      <c r="AY175" s="13" t="s">
        <v>140</v>
      </c>
      <c r="BE175" s="132">
        <f t="shared" si="14"/>
        <v>0</v>
      </c>
      <c r="BF175" s="132">
        <f t="shared" si="15"/>
        <v>0</v>
      </c>
      <c r="BG175" s="132">
        <f t="shared" si="16"/>
        <v>0</v>
      </c>
      <c r="BH175" s="132">
        <f t="shared" si="17"/>
        <v>0</v>
      </c>
      <c r="BI175" s="132">
        <f t="shared" si="18"/>
        <v>0</v>
      </c>
      <c r="BJ175" s="13" t="s">
        <v>78</v>
      </c>
      <c r="BK175" s="132">
        <f t="shared" si="19"/>
        <v>0</v>
      </c>
      <c r="BL175" s="13" t="s">
        <v>168</v>
      </c>
      <c r="BM175" s="131" t="s">
        <v>1732</v>
      </c>
    </row>
    <row r="176" spans="2:65" s="1" customFormat="1" ht="37.9" customHeight="1" x14ac:dyDescent="0.2">
      <c r="B176" s="119"/>
      <c r="C176" s="133" t="s">
        <v>216</v>
      </c>
      <c r="D176" s="133" t="s">
        <v>248</v>
      </c>
      <c r="E176" s="134" t="s">
        <v>722</v>
      </c>
      <c r="F176" s="135" t="s">
        <v>1731</v>
      </c>
      <c r="G176" s="136" t="s">
        <v>700</v>
      </c>
      <c r="H176" s="137">
        <v>12</v>
      </c>
      <c r="I176" s="138"/>
      <c r="J176" s="138">
        <f t="shared" si="10"/>
        <v>0</v>
      </c>
      <c r="K176" s="139"/>
      <c r="L176" s="140"/>
      <c r="M176" s="141" t="s">
        <v>1</v>
      </c>
      <c r="N176" s="142" t="s">
        <v>35</v>
      </c>
      <c r="O176" s="129">
        <v>0</v>
      </c>
      <c r="P176" s="129">
        <f t="shared" si="11"/>
        <v>0</v>
      </c>
      <c r="Q176" s="129">
        <v>0</v>
      </c>
      <c r="R176" s="129">
        <f t="shared" si="12"/>
        <v>0</v>
      </c>
      <c r="S176" s="129">
        <v>0</v>
      </c>
      <c r="T176" s="130">
        <f t="shared" si="13"/>
        <v>0</v>
      </c>
      <c r="AR176" s="131" t="s">
        <v>200</v>
      </c>
      <c r="AT176" s="131" t="s">
        <v>248</v>
      </c>
      <c r="AU176" s="131" t="s">
        <v>80</v>
      </c>
      <c r="AY176" s="13" t="s">
        <v>140</v>
      </c>
      <c r="BE176" s="132">
        <f t="shared" si="14"/>
        <v>0</v>
      </c>
      <c r="BF176" s="132">
        <f t="shared" si="15"/>
        <v>0</v>
      </c>
      <c r="BG176" s="132">
        <f t="shared" si="16"/>
        <v>0</v>
      </c>
      <c r="BH176" s="132">
        <f t="shared" si="17"/>
        <v>0</v>
      </c>
      <c r="BI176" s="132">
        <f t="shared" si="18"/>
        <v>0</v>
      </c>
      <c r="BJ176" s="13" t="s">
        <v>78</v>
      </c>
      <c r="BK176" s="132">
        <f t="shared" si="19"/>
        <v>0</v>
      </c>
      <c r="BL176" s="13" t="s">
        <v>168</v>
      </c>
      <c r="BM176" s="131" t="s">
        <v>1730</v>
      </c>
    </row>
    <row r="177" spans="2:65" s="1" customFormat="1" ht="24.2" customHeight="1" x14ac:dyDescent="0.2">
      <c r="B177" s="119"/>
      <c r="C177" s="120" t="s">
        <v>299</v>
      </c>
      <c r="D177" s="120" t="s">
        <v>141</v>
      </c>
      <c r="E177" s="121" t="s">
        <v>719</v>
      </c>
      <c r="F177" s="122" t="s">
        <v>720</v>
      </c>
      <c r="G177" s="123" t="s">
        <v>180</v>
      </c>
      <c r="H177" s="124">
        <v>6</v>
      </c>
      <c r="I177" s="125"/>
      <c r="J177" s="125">
        <f t="shared" si="10"/>
        <v>0</v>
      </c>
      <c r="K177" s="126"/>
      <c r="L177" s="25"/>
      <c r="M177" s="127" t="s">
        <v>1</v>
      </c>
      <c r="N177" s="128" t="s">
        <v>35</v>
      </c>
      <c r="O177" s="129">
        <v>1.056</v>
      </c>
      <c r="P177" s="129">
        <f t="shared" si="11"/>
        <v>6.3360000000000003</v>
      </c>
      <c r="Q177" s="129">
        <v>0</v>
      </c>
      <c r="R177" s="129">
        <f t="shared" si="12"/>
        <v>0</v>
      </c>
      <c r="S177" s="129">
        <v>0</v>
      </c>
      <c r="T177" s="130">
        <f t="shared" si="13"/>
        <v>0</v>
      </c>
      <c r="AR177" s="131" t="s">
        <v>168</v>
      </c>
      <c r="AT177" s="131" t="s">
        <v>141</v>
      </c>
      <c r="AU177" s="131" t="s">
        <v>80</v>
      </c>
      <c r="AY177" s="13" t="s">
        <v>140</v>
      </c>
      <c r="BE177" s="132">
        <f t="shared" si="14"/>
        <v>0</v>
      </c>
      <c r="BF177" s="132">
        <f t="shared" si="15"/>
        <v>0</v>
      </c>
      <c r="BG177" s="132">
        <f t="shared" si="16"/>
        <v>0</v>
      </c>
      <c r="BH177" s="132">
        <f t="shared" si="17"/>
        <v>0</v>
      </c>
      <c r="BI177" s="132">
        <f t="shared" si="18"/>
        <v>0</v>
      </c>
      <c r="BJ177" s="13" t="s">
        <v>78</v>
      </c>
      <c r="BK177" s="132">
        <f t="shared" si="19"/>
        <v>0</v>
      </c>
      <c r="BL177" s="13" t="s">
        <v>168</v>
      </c>
      <c r="BM177" s="131" t="s">
        <v>1729</v>
      </c>
    </row>
    <row r="178" spans="2:65" s="1" customFormat="1" ht="49.15" customHeight="1" x14ac:dyDescent="0.2">
      <c r="B178" s="119"/>
      <c r="C178" s="133" t="s">
        <v>221</v>
      </c>
      <c r="D178" s="133" t="s">
        <v>248</v>
      </c>
      <c r="E178" s="134" t="s">
        <v>723</v>
      </c>
      <c r="F178" s="135" t="s">
        <v>1728</v>
      </c>
      <c r="G178" s="136" t="s">
        <v>700</v>
      </c>
      <c r="H178" s="137">
        <v>6</v>
      </c>
      <c r="I178" s="138"/>
      <c r="J178" s="138">
        <f t="shared" si="10"/>
        <v>0</v>
      </c>
      <c r="K178" s="139"/>
      <c r="L178" s="140"/>
      <c r="M178" s="141" t="s">
        <v>1</v>
      </c>
      <c r="N178" s="142" t="s">
        <v>35</v>
      </c>
      <c r="O178" s="129">
        <v>0</v>
      </c>
      <c r="P178" s="129">
        <f t="shared" si="11"/>
        <v>0</v>
      </c>
      <c r="Q178" s="129">
        <v>0</v>
      </c>
      <c r="R178" s="129">
        <f t="shared" si="12"/>
        <v>0</v>
      </c>
      <c r="S178" s="129">
        <v>0</v>
      </c>
      <c r="T178" s="130">
        <f t="shared" si="13"/>
        <v>0</v>
      </c>
      <c r="AR178" s="131" t="s">
        <v>200</v>
      </c>
      <c r="AT178" s="131" t="s">
        <v>248</v>
      </c>
      <c r="AU178" s="131" t="s">
        <v>80</v>
      </c>
      <c r="AY178" s="13" t="s">
        <v>140</v>
      </c>
      <c r="BE178" s="132">
        <f t="shared" si="14"/>
        <v>0</v>
      </c>
      <c r="BF178" s="132">
        <f t="shared" si="15"/>
        <v>0</v>
      </c>
      <c r="BG178" s="132">
        <f t="shared" si="16"/>
        <v>0</v>
      </c>
      <c r="BH178" s="132">
        <f t="shared" si="17"/>
        <v>0</v>
      </c>
      <c r="BI178" s="132">
        <f t="shared" si="18"/>
        <v>0</v>
      </c>
      <c r="BJ178" s="13" t="s">
        <v>78</v>
      </c>
      <c r="BK178" s="132">
        <f t="shared" si="19"/>
        <v>0</v>
      </c>
      <c r="BL178" s="13" t="s">
        <v>168</v>
      </c>
      <c r="BM178" s="131" t="s">
        <v>1727</v>
      </c>
    </row>
    <row r="179" spans="2:65" s="1" customFormat="1" ht="24.2" customHeight="1" x14ac:dyDescent="0.2">
      <c r="B179" s="119"/>
      <c r="C179" s="120" t="s">
        <v>306</v>
      </c>
      <c r="D179" s="120" t="s">
        <v>141</v>
      </c>
      <c r="E179" s="121" t="s">
        <v>724</v>
      </c>
      <c r="F179" s="122" t="s">
        <v>725</v>
      </c>
      <c r="G179" s="123" t="s">
        <v>180</v>
      </c>
      <c r="H179" s="124">
        <v>1</v>
      </c>
      <c r="I179" s="125"/>
      <c r="J179" s="125">
        <f t="shared" si="10"/>
        <v>0</v>
      </c>
      <c r="K179" s="126"/>
      <c r="L179" s="25"/>
      <c r="M179" s="127" t="s">
        <v>1</v>
      </c>
      <c r="N179" s="128" t="s">
        <v>35</v>
      </c>
      <c r="O179" s="129">
        <v>31.841999999999999</v>
      </c>
      <c r="P179" s="129">
        <f t="shared" si="11"/>
        <v>31.841999999999999</v>
      </c>
      <c r="Q179" s="129">
        <v>0</v>
      </c>
      <c r="R179" s="129">
        <f t="shared" si="12"/>
        <v>0</v>
      </c>
      <c r="S179" s="129">
        <v>0</v>
      </c>
      <c r="T179" s="130">
        <f t="shared" si="13"/>
        <v>0</v>
      </c>
      <c r="AR179" s="131" t="s">
        <v>168</v>
      </c>
      <c r="AT179" s="131" t="s">
        <v>141</v>
      </c>
      <c r="AU179" s="131" t="s">
        <v>80</v>
      </c>
      <c r="AY179" s="13" t="s">
        <v>140</v>
      </c>
      <c r="BE179" s="132">
        <f t="shared" si="14"/>
        <v>0</v>
      </c>
      <c r="BF179" s="132">
        <f t="shared" si="15"/>
        <v>0</v>
      </c>
      <c r="BG179" s="132">
        <f t="shared" si="16"/>
        <v>0</v>
      </c>
      <c r="BH179" s="132">
        <f t="shared" si="17"/>
        <v>0</v>
      </c>
      <c r="BI179" s="132">
        <f t="shared" si="18"/>
        <v>0</v>
      </c>
      <c r="BJ179" s="13" t="s">
        <v>78</v>
      </c>
      <c r="BK179" s="132">
        <f t="shared" si="19"/>
        <v>0</v>
      </c>
      <c r="BL179" s="13" t="s">
        <v>168</v>
      </c>
      <c r="BM179" s="131" t="s">
        <v>1726</v>
      </c>
    </row>
    <row r="180" spans="2:65" s="1" customFormat="1" ht="16.5" customHeight="1" x14ac:dyDescent="0.2">
      <c r="B180" s="119"/>
      <c r="C180" s="120" t="s">
        <v>224</v>
      </c>
      <c r="D180" s="120" t="s">
        <v>141</v>
      </c>
      <c r="E180" s="121" t="s">
        <v>726</v>
      </c>
      <c r="F180" s="122" t="s">
        <v>727</v>
      </c>
      <c r="G180" s="123" t="s">
        <v>180</v>
      </c>
      <c r="H180" s="124">
        <v>1</v>
      </c>
      <c r="I180" s="125"/>
      <c r="J180" s="125">
        <f t="shared" si="10"/>
        <v>0</v>
      </c>
      <c r="K180" s="126"/>
      <c r="L180" s="25"/>
      <c r="M180" s="127" t="s">
        <v>1</v>
      </c>
      <c r="N180" s="128" t="s">
        <v>35</v>
      </c>
      <c r="O180" s="129">
        <v>0.71699999999999997</v>
      </c>
      <c r="P180" s="129">
        <f t="shared" si="11"/>
        <v>0.71699999999999997</v>
      </c>
      <c r="Q180" s="129">
        <v>0</v>
      </c>
      <c r="R180" s="129">
        <f t="shared" si="12"/>
        <v>0</v>
      </c>
      <c r="S180" s="129">
        <v>0</v>
      </c>
      <c r="T180" s="130">
        <f t="shared" si="13"/>
        <v>0</v>
      </c>
      <c r="AR180" s="131" t="s">
        <v>168</v>
      </c>
      <c r="AT180" s="131" t="s">
        <v>141</v>
      </c>
      <c r="AU180" s="131" t="s">
        <v>80</v>
      </c>
      <c r="AY180" s="13" t="s">
        <v>140</v>
      </c>
      <c r="BE180" s="132">
        <f t="shared" si="14"/>
        <v>0</v>
      </c>
      <c r="BF180" s="132">
        <f t="shared" si="15"/>
        <v>0</v>
      </c>
      <c r="BG180" s="132">
        <f t="shared" si="16"/>
        <v>0</v>
      </c>
      <c r="BH180" s="132">
        <f t="shared" si="17"/>
        <v>0</v>
      </c>
      <c r="BI180" s="132">
        <f t="shared" si="18"/>
        <v>0</v>
      </c>
      <c r="BJ180" s="13" t="s">
        <v>78</v>
      </c>
      <c r="BK180" s="132">
        <f t="shared" si="19"/>
        <v>0</v>
      </c>
      <c r="BL180" s="13" t="s">
        <v>168</v>
      </c>
      <c r="BM180" s="131" t="s">
        <v>1725</v>
      </c>
    </row>
    <row r="181" spans="2:65" s="1" customFormat="1" ht="16.5" customHeight="1" x14ac:dyDescent="0.2">
      <c r="B181" s="119"/>
      <c r="C181" s="133" t="s">
        <v>315</v>
      </c>
      <c r="D181" s="133" t="s">
        <v>248</v>
      </c>
      <c r="E181" s="134" t="s">
        <v>728</v>
      </c>
      <c r="F181" s="135" t="s">
        <v>729</v>
      </c>
      <c r="G181" s="136" t="s">
        <v>665</v>
      </c>
      <c r="H181" s="137">
        <v>1</v>
      </c>
      <c r="I181" s="138"/>
      <c r="J181" s="138">
        <f t="shared" si="10"/>
        <v>0</v>
      </c>
      <c r="K181" s="139"/>
      <c r="L181" s="140"/>
      <c r="M181" s="141" t="s">
        <v>1</v>
      </c>
      <c r="N181" s="142" t="s">
        <v>35</v>
      </c>
      <c r="O181" s="129">
        <v>0</v>
      </c>
      <c r="P181" s="129">
        <f t="shared" si="11"/>
        <v>0</v>
      </c>
      <c r="Q181" s="129">
        <v>0</v>
      </c>
      <c r="R181" s="129">
        <f t="shared" si="12"/>
        <v>0</v>
      </c>
      <c r="S181" s="129">
        <v>0</v>
      </c>
      <c r="T181" s="130">
        <f t="shared" si="13"/>
        <v>0</v>
      </c>
      <c r="AR181" s="131" t="s">
        <v>200</v>
      </c>
      <c r="AT181" s="131" t="s">
        <v>248</v>
      </c>
      <c r="AU181" s="131" t="s">
        <v>80</v>
      </c>
      <c r="AY181" s="13" t="s">
        <v>140</v>
      </c>
      <c r="BE181" s="132">
        <f t="shared" si="14"/>
        <v>0</v>
      </c>
      <c r="BF181" s="132">
        <f t="shared" si="15"/>
        <v>0</v>
      </c>
      <c r="BG181" s="132">
        <f t="shared" si="16"/>
        <v>0</v>
      </c>
      <c r="BH181" s="132">
        <f t="shared" si="17"/>
        <v>0</v>
      </c>
      <c r="BI181" s="132">
        <f t="shared" si="18"/>
        <v>0</v>
      </c>
      <c r="BJ181" s="13" t="s">
        <v>78</v>
      </c>
      <c r="BK181" s="132">
        <f t="shared" si="19"/>
        <v>0</v>
      </c>
      <c r="BL181" s="13" t="s">
        <v>168</v>
      </c>
      <c r="BM181" s="131" t="s">
        <v>1724</v>
      </c>
    </row>
    <row r="182" spans="2:65" s="10" customFormat="1" ht="22.9" customHeight="1" x14ac:dyDescent="0.2">
      <c r="B182" s="110"/>
      <c r="D182" s="111" t="s">
        <v>69</v>
      </c>
      <c r="E182" s="154" t="s">
        <v>730</v>
      </c>
      <c r="F182" s="154" t="s">
        <v>731</v>
      </c>
      <c r="J182" s="155">
        <f>BK182</f>
        <v>0</v>
      </c>
      <c r="L182" s="110"/>
      <c r="M182" s="114"/>
      <c r="P182" s="115">
        <f>SUM(P183:P190)</f>
        <v>5.8980000000000006</v>
      </c>
      <c r="R182" s="115">
        <f>SUM(R183:R190)</f>
        <v>1.0110000000000001E-2</v>
      </c>
      <c r="T182" s="116">
        <f>SUM(T183:T190)</f>
        <v>0</v>
      </c>
      <c r="AR182" s="111" t="s">
        <v>80</v>
      </c>
      <c r="AT182" s="117" t="s">
        <v>69</v>
      </c>
      <c r="AU182" s="117" t="s">
        <v>78</v>
      </c>
      <c r="AY182" s="111" t="s">
        <v>140</v>
      </c>
      <c r="BK182" s="118">
        <f>SUM(BK183:BK190)</f>
        <v>0</v>
      </c>
    </row>
    <row r="183" spans="2:65" s="1" customFormat="1" ht="16.5" customHeight="1" x14ac:dyDescent="0.2">
      <c r="B183" s="119"/>
      <c r="C183" s="133" t="s">
        <v>234</v>
      </c>
      <c r="D183" s="133" t="s">
        <v>248</v>
      </c>
      <c r="E183" s="134" t="s">
        <v>732</v>
      </c>
      <c r="F183" s="135" t="s">
        <v>733</v>
      </c>
      <c r="G183" s="136" t="s">
        <v>734</v>
      </c>
      <c r="H183" s="137">
        <v>90</v>
      </c>
      <c r="I183" s="138"/>
      <c r="J183" s="138">
        <f t="shared" ref="J183:J190" si="20">ROUND(I183*H183,2)</f>
        <v>0</v>
      </c>
      <c r="K183" s="139"/>
      <c r="L183" s="140"/>
      <c r="M183" s="141" t="s">
        <v>1</v>
      </c>
      <c r="N183" s="142" t="s">
        <v>35</v>
      </c>
      <c r="O183" s="129">
        <v>0</v>
      </c>
      <c r="P183" s="129">
        <f t="shared" ref="P183:P190" si="21">O183*H183</f>
        <v>0</v>
      </c>
      <c r="Q183" s="129">
        <v>0</v>
      </c>
      <c r="R183" s="129">
        <f t="shared" ref="R183:R190" si="22">Q183*H183</f>
        <v>0</v>
      </c>
      <c r="S183" s="129">
        <v>0</v>
      </c>
      <c r="T183" s="130">
        <f t="shared" ref="T183:T190" si="23">S183*H183</f>
        <v>0</v>
      </c>
      <c r="AR183" s="131" t="s">
        <v>813</v>
      </c>
      <c r="AT183" s="131" t="s">
        <v>248</v>
      </c>
      <c r="AU183" s="131" t="s">
        <v>80</v>
      </c>
      <c r="AY183" s="13" t="s">
        <v>140</v>
      </c>
      <c r="BE183" s="132">
        <f t="shared" ref="BE183:BE190" si="24">IF(N183="základní",J183,0)</f>
        <v>0</v>
      </c>
      <c r="BF183" s="132">
        <f t="shared" ref="BF183:BF190" si="25">IF(N183="snížená",J183,0)</f>
        <v>0</v>
      </c>
      <c r="BG183" s="132">
        <f t="shared" ref="BG183:BG190" si="26">IF(N183="zákl. přenesená",J183,0)</f>
        <v>0</v>
      </c>
      <c r="BH183" s="132">
        <f t="shared" ref="BH183:BH190" si="27">IF(N183="sníž. přenesená",J183,0)</f>
        <v>0</v>
      </c>
      <c r="BI183" s="132">
        <f t="shared" ref="BI183:BI190" si="28">IF(N183="nulová",J183,0)</f>
        <v>0</v>
      </c>
      <c r="BJ183" s="13" t="s">
        <v>78</v>
      </c>
      <c r="BK183" s="132">
        <f t="shared" ref="BK183:BK190" si="29">ROUND(I183*H183,2)</f>
        <v>0</v>
      </c>
      <c r="BL183" s="13" t="s">
        <v>283</v>
      </c>
      <c r="BM183" s="131" t="s">
        <v>1723</v>
      </c>
    </row>
    <row r="184" spans="2:65" s="1" customFormat="1" ht="24.2" customHeight="1" x14ac:dyDescent="0.2">
      <c r="B184" s="119"/>
      <c r="C184" s="120" t="s">
        <v>324</v>
      </c>
      <c r="D184" s="120" t="s">
        <v>141</v>
      </c>
      <c r="E184" s="121" t="s">
        <v>735</v>
      </c>
      <c r="F184" s="122" t="s">
        <v>736</v>
      </c>
      <c r="G184" s="123" t="s">
        <v>180</v>
      </c>
      <c r="H184" s="124">
        <v>1</v>
      </c>
      <c r="I184" s="125"/>
      <c r="J184" s="125">
        <f t="shared" si="20"/>
        <v>0</v>
      </c>
      <c r="K184" s="126"/>
      <c r="L184" s="25"/>
      <c r="M184" s="127" t="s">
        <v>1</v>
      </c>
      <c r="N184" s="128" t="s">
        <v>35</v>
      </c>
      <c r="O184" s="129">
        <v>0.50600000000000001</v>
      </c>
      <c r="P184" s="129">
        <f t="shared" si="21"/>
        <v>0.50600000000000001</v>
      </c>
      <c r="Q184" s="129">
        <v>0</v>
      </c>
      <c r="R184" s="129">
        <f t="shared" si="22"/>
        <v>0</v>
      </c>
      <c r="S184" s="129">
        <v>0</v>
      </c>
      <c r="T184" s="130">
        <f t="shared" si="23"/>
        <v>0</v>
      </c>
      <c r="AR184" s="131" t="s">
        <v>168</v>
      </c>
      <c r="AT184" s="131" t="s">
        <v>141</v>
      </c>
      <c r="AU184" s="131" t="s">
        <v>80</v>
      </c>
      <c r="AY184" s="13" t="s">
        <v>140</v>
      </c>
      <c r="BE184" s="132">
        <f t="shared" si="24"/>
        <v>0</v>
      </c>
      <c r="BF184" s="132">
        <f t="shared" si="25"/>
        <v>0</v>
      </c>
      <c r="BG184" s="132">
        <f t="shared" si="26"/>
        <v>0</v>
      </c>
      <c r="BH184" s="132">
        <f t="shared" si="27"/>
        <v>0</v>
      </c>
      <c r="BI184" s="132">
        <f t="shared" si="28"/>
        <v>0</v>
      </c>
      <c r="BJ184" s="13" t="s">
        <v>78</v>
      </c>
      <c r="BK184" s="132">
        <f t="shared" si="29"/>
        <v>0</v>
      </c>
      <c r="BL184" s="13" t="s">
        <v>168</v>
      </c>
      <c r="BM184" s="131" t="s">
        <v>1722</v>
      </c>
    </row>
    <row r="185" spans="2:65" s="1" customFormat="1" ht="16.5" customHeight="1" x14ac:dyDescent="0.2">
      <c r="B185" s="119"/>
      <c r="C185" s="133" t="s">
        <v>238</v>
      </c>
      <c r="D185" s="133" t="s">
        <v>248</v>
      </c>
      <c r="E185" s="134" t="s">
        <v>737</v>
      </c>
      <c r="F185" s="135" t="s">
        <v>738</v>
      </c>
      <c r="G185" s="136" t="s">
        <v>700</v>
      </c>
      <c r="H185" s="137">
        <v>1</v>
      </c>
      <c r="I185" s="138"/>
      <c r="J185" s="138">
        <f t="shared" si="20"/>
        <v>0</v>
      </c>
      <c r="K185" s="139"/>
      <c r="L185" s="140"/>
      <c r="M185" s="141" t="s">
        <v>1</v>
      </c>
      <c r="N185" s="142" t="s">
        <v>35</v>
      </c>
      <c r="O185" s="129">
        <v>0</v>
      </c>
      <c r="P185" s="129">
        <f t="shared" si="21"/>
        <v>0</v>
      </c>
      <c r="Q185" s="129">
        <v>0</v>
      </c>
      <c r="R185" s="129">
        <f t="shared" si="22"/>
        <v>0</v>
      </c>
      <c r="S185" s="129">
        <v>0</v>
      </c>
      <c r="T185" s="130">
        <f t="shared" si="23"/>
        <v>0</v>
      </c>
      <c r="AR185" s="131" t="s">
        <v>200</v>
      </c>
      <c r="AT185" s="131" t="s">
        <v>248</v>
      </c>
      <c r="AU185" s="131" t="s">
        <v>80</v>
      </c>
      <c r="AY185" s="13" t="s">
        <v>140</v>
      </c>
      <c r="BE185" s="132">
        <f t="shared" si="24"/>
        <v>0</v>
      </c>
      <c r="BF185" s="132">
        <f t="shared" si="25"/>
        <v>0</v>
      </c>
      <c r="BG185" s="132">
        <f t="shared" si="26"/>
        <v>0</v>
      </c>
      <c r="BH185" s="132">
        <f t="shared" si="27"/>
        <v>0</v>
      </c>
      <c r="BI185" s="132">
        <f t="shared" si="28"/>
        <v>0</v>
      </c>
      <c r="BJ185" s="13" t="s">
        <v>78</v>
      </c>
      <c r="BK185" s="132">
        <f t="shared" si="29"/>
        <v>0</v>
      </c>
      <c r="BL185" s="13" t="s">
        <v>168</v>
      </c>
      <c r="BM185" s="131" t="s">
        <v>1721</v>
      </c>
    </row>
    <row r="186" spans="2:65" s="1" customFormat="1" ht="16.5" customHeight="1" x14ac:dyDescent="0.2">
      <c r="B186" s="119"/>
      <c r="C186" s="133" t="s">
        <v>330</v>
      </c>
      <c r="D186" s="133" t="s">
        <v>248</v>
      </c>
      <c r="E186" s="134" t="s">
        <v>739</v>
      </c>
      <c r="F186" s="135" t="s">
        <v>740</v>
      </c>
      <c r="G186" s="136" t="s">
        <v>700</v>
      </c>
      <c r="H186" s="137">
        <v>1</v>
      </c>
      <c r="I186" s="138"/>
      <c r="J186" s="138">
        <f t="shared" si="20"/>
        <v>0</v>
      </c>
      <c r="K186" s="139"/>
      <c r="L186" s="140"/>
      <c r="M186" s="141" t="s">
        <v>1</v>
      </c>
      <c r="N186" s="142" t="s">
        <v>35</v>
      </c>
      <c r="O186" s="129">
        <v>0</v>
      </c>
      <c r="P186" s="129">
        <f t="shared" si="21"/>
        <v>0</v>
      </c>
      <c r="Q186" s="129">
        <v>0</v>
      </c>
      <c r="R186" s="129">
        <f t="shared" si="22"/>
        <v>0</v>
      </c>
      <c r="S186" s="129">
        <v>0</v>
      </c>
      <c r="T186" s="130">
        <f t="shared" si="23"/>
        <v>0</v>
      </c>
      <c r="AR186" s="131" t="s">
        <v>200</v>
      </c>
      <c r="AT186" s="131" t="s">
        <v>248</v>
      </c>
      <c r="AU186" s="131" t="s">
        <v>80</v>
      </c>
      <c r="AY186" s="13" t="s">
        <v>140</v>
      </c>
      <c r="BE186" s="132">
        <f t="shared" si="24"/>
        <v>0</v>
      </c>
      <c r="BF186" s="132">
        <f t="shared" si="25"/>
        <v>0</v>
      </c>
      <c r="BG186" s="132">
        <f t="shared" si="26"/>
        <v>0</v>
      </c>
      <c r="BH186" s="132">
        <f t="shared" si="27"/>
        <v>0</v>
      </c>
      <c r="BI186" s="132">
        <f t="shared" si="28"/>
        <v>0</v>
      </c>
      <c r="BJ186" s="13" t="s">
        <v>78</v>
      </c>
      <c r="BK186" s="132">
        <f t="shared" si="29"/>
        <v>0</v>
      </c>
      <c r="BL186" s="13" t="s">
        <v>168</v>
      </c>
      <c r="BM186" s="131" t="s">
        <v>1720</v>
      </c>
    </row>
    <row r="187" spans="2:65" s="1" customFormat="1" ht="24.2" customHeight="1" x14ac:dyDescent="0.2">
      <c r="B187" s="119"/>
      <c r="C187" s="120" t="s">
        <v>243</v>
      </c>
      <c r="D187" s="120" t="s">
        <v>141</v>
      </c>
      <c r="E187" s="121" t="s">
        <v>696</v>
      </c>
      <c r="F187" s="122" t="s">
        <v>697</v>
      </c>
      <c r="G187" s="123" t="s">
        <v>180</v>
      </c>
      <c r="H187" s="124">
        <v>5</v>
      </c>
      <c r="I187" s="125"/>
      <c r="J187" s="125">
        <f t="shared" si="20"/>
        <v>0</v>
      </c>
      <c r="K187" s="126"/>
      <c r="L187" s="25"/>
      <c r="M187" s="127" t="s">
        <v>1</v>
      </c>
      <c r="N187" s="128" t="s">
        <v>35</v>
      </c>
      <c r="O187" s="129">
        <v>0.86499999999999999</v>
      </c>
      <c r="P187" s="129">
        <f t="shared" si="21"/>
        <v>4.3250000000000002</v>
      </c>
      <c r="Q187" s="129">
        <v>0</v>
      </c>
      <c r="R187" s="129">
        <f t="shared" si="22"/>
        <v>0</v>
      </c>
      <c r="S187" s="129">
        <v>0</v>
      </c>
      <c r="T187" s="130">
        <f t="shared" si="23"/>
        <v>0</v>
      </c>
      <c r="AR187" s="131" t="s">
        <v>168</v>
      </c>
      <c r="AT187" s="131" t="s">
        <v>141</v>
      </c>
      <c r="AU187" s="131" t="s">
        <v>80</v>
      </c>
      <c r="AY187" s="13" t="s">
        <v>140</v>
      </c>
      <c r="BE187" s="132">
        <f t="shared" si="24"/>
        <v>0</v>
      </c>
      <c r="BF187" s="132">
        <f t="shared" si="25"/>
        <v>0</v>
      </c>
      <c r="BG187" s="132">
        <f t="shared" si="26"/>
        <v>0</v>
      </c>
      <c r="BH187" s="132">
        <f t="shared" si="27"/>
        <v>0</v>
      </c>
      <c r="BI187" s="132">
        <f t="shared" si="28"/>
        <v>0</v>
      </c>
      <c r="BJ187" s="13" t="s">
        <v>78</v>
      </c>
      <c r="BK187" s="132">
        <f t="shared" si="29"/>
        <v>0</v>
      </c>
      <c r="BL187" s="13" t="s">
        <v>168</v>
      </c>
      <c r="BM187" s="131" t="s">
        <v>1719</v>
      </c>
    </row>
    <row r="188" spans="2:65" s="1" customFormat="1" ht="24.2" customHeight="1" x14ac:dyDescent="0.2">
      <c r="B188" s="119"/>
      <c r="C188" s="133" t="s">
        <v>337</v>
      </c>
      <c r="D188" s="133" t="s">
        <v>248</v>
      </c>
      <c r="E188" s="134" t="s">
        <v>741</v>
      </c>
      <c r="F188" s="135" t="s">
        <v>742</v>
      </c>
      <c r="G188" s="136" t="s">
        <v>180</v>
      </c>
      <c r="H188" s="137">
        <v>1</v>
      </c>
      <c r="I188" s="138"/>
      <c r="J188" s="138">
        <f t="shared" si="20"/>
        <v>0</v>
      </c>
      <c r="K188" s="139"/>
      <c r="L188" s="140"/>
      <c r="M188" s="141" t="s">
        <v>1</v>
      </c>
      <c r="N188" s="142" t="s">
        <v>35</v>
      </c>
      <c r="O188" s="129">
        <v>0</v>
      </c>
      <c r="P188" s="129">
        <f t="shared" si="21"/>
        <v>0</v>
      </c>
      <c r="Q188" s="129">
        <v>0.01</v>
      </c>
      <c r="R188" s="129">
        <f t="shared" si="22"/>
        <v>0.01</v>
      </c>
      <c r="S188" s="129">
        <v>0</v>
      </c>
      <c r="T188" s="130">
        <f t="shared" si="23"/>
        <v>0</v>
      </c>
      <c r="AR188" s="131" t="s">
        <v>200</v>
      </c>
      <c r="AT188" s="131" t="s">
        <v>248</v>
      </c>
      <c r="AU188" s="131" t="s">
        <v>80</v>
      </c>
      <c r="AY188" s="13" t="s">
        <v>140</v>
      </c>
      <c r="BE188" s="132">
        <f t="shared" si="24"/>
        <v>0</v>
      </c>
      <c r="BF188" s="132">
        <f t="shared" si="25"/>
        <v>0</v>
      </c>
      <c r="BG188" s="132">
        <f t="shared" si="26"/>
        <v>0</v>
      </c>
      <c r="BH188" s="132">
        <f t="shared" si="27"/>
        <v>0</v>
      </c>
      <c r="BI188" s="132">
        <f t="shared" si="28"/>
        <v>0</v>
      </c>
      <c r="BJ188" s="13" t="s">
        <v>78</v>
      </c>
      <c r="BK188" s="132">
        <f t="shared" si="29"/>
        <v>0</v>
      </c>
      <c r="BL188" s="13" t="s">
        <v>168</v>
      </c>
      <c r="BM188" s="131" t="s">
        <v>1718</v>
      </c>
    </row>
    <row r="189" spans="2:65" s="1" customFormat="1" ht="16.5" customHeight="1" x14ac:dyDescent="0.2">
      <c r="B189" s="119"/>
      <c r="C189" s="120" t="s">
        <v>257</v>
      </c>
      <c r="D189" s="120" t="s">
        <v>141</v>
      </c>
      <c r="E189" s="121" t="s">
        <v>743</v>
      </c>
      <c r="F189" s="122" t="s">
        <v>744</v>
      </c>
      <c r="G189" s="123" t="s">
        <v>180</v>
      </c>
      <c r="H189" s="124">
        <v>11</v>
      </c>
      <c r="I189" s="125"/>
      <c r="J189" s="125">
        <f t="shared" si="20"/>
        <v>0</v>
      </c>
      <c r="K189" s="126"/>
      <c r="L189" s="25"/>
      <c r="M189" s="127" t="s">
        <v>1</v>
      </c>
      <c r="N189" s="128" t="s">
        <v>35</v>
      </c>
      <c r="O189" s="129">
        <v>9.7000000000000003E-2</v>
      </c>
      <c r="P189" s="129">
        <f t="shared" si="21"/>
        <v>1.0669999999999999</v>
      </c>
      <c r="Q189" s="129">
        <v>0</v>
      </c>
      <c r="R189" s="129">
        <f t="shared" si="22"/>
        <v>0</v>
      </c>
      <c r="S189" s="129">
        <v>0</v>
      </c>
      <c r="T189" s="130">
        <f t="shared" si="23"/>
        <v>0</v>
      </c>
      <c r="AR189" s="131" t="s">
        <v>168</v>
      </c>
      <c r="AT189" s="131" t="s">
        <v>141</v>
      </c>
      <c r="AU189" s="131" t="s">
        <v>80</v>
      </c>
      <c r="AY189" s="13" t="s">
        <v>140</v>
      </c>
      <c r="BE189" s="132">
        <f t="shared" si="24"/>
        <v>0</v>
      </c>
      <c r="BF189" s="132">
        <f t="shared" si="25"/>
        <v>0</v>
      </c>
      <c r="BG189" s="132">
        <f t="shared" si="26"/>
        <v>0</v>
      </c>
      <c r="BH189" s="132">
        <f t="shared" si="27"/>
        <v>0</v>
      </c>
      <c r="BI189" s="132">
        <f t="shared" si="28"/>
        <v>0</v>
      </c>
      <c r="BJ189" s="13" t="s">
        <v>78</v>
      </c>
      <c r="BK189" s="132">
        <f t="shared" si="29"/>
        <v>0</v>
      </c>
      <c r="BL189" s="13" t="s">
        <v>168</v>
      </c>
      <c r="BM189" s="131" t="s">
        <v>1717</v>
      </c>
    </row>
    <row r="190" spans="2:65" s="1" customFormat="1" ht="16.5" customHeight="1" x14ac:dyDescent="0.2">
      <c r="B190" s="119"/>
      <c r="C190" s="133" t="s">
        <v>344</v>
      </c>
      <c r="D190" s="133" t="s">
        <v>248</v>
      </c>
      <c r="E190" s="134" t="s">
        <v>745</v>
      </c>
      <c r="F190" s="135" t="s">
        <v>746</v>
      </c>
      <c r="G190" s="136" t="s">
        <v>180</v>
      </c>
      <c r="H190" s="137">
        <v>11</v>
      </c>
      <c r="I190" s="138"/>
      <c r="J190" s="138">
        <f t="shared" si="20"/>
        <v>0</v>
      </c>
      <c r="K190" s="139"/>
      <c r="L190" s="140"/>
      <c r="M190" s="141" t="s">
        <v>1</v>
      </c>
      <c r="N190" s="142" t="s">
        <v>35</v>
      </c>
      <c r="O190" s="129">
        <v>0</v>
      </c>
      <c r="P190" s="129">
        <f t="shared" si="21"/>
        <v>0</v>
      </c>
      <c r="Q190" s="129">
        <v>1.0000000000000001E-5</v>
      </c>
      <c r="R190" s="129">
        <f t="shared" si="22"/>
        <v>1.1E-4</v>
      </c>
      <c r="S190" s="129">
        <v>0</v>
      </c>
      <c r="T190" s="130">
        <f t="shared" si="23"/>
        <v>0</v>
      </c>
      <c r="AR190" s="131" t="s">
        <v>200</v>
      </c>
      <c r="AT190" s="131" t="s">
        <v>248</v>
      </c>
      <c r="AU190" s="131" t="s">
        <v>80</v>
      </c>
      <c r="AY190" s="13" t="s">
        <v>140</v>
      </c>
      <c r="BE190" s="132">
        <f t="shared" si="24"/>
        <v>0</v>
      </c>
      <c r="BF190" s="132">
        <f t="shared" si="25"/>
        <v>0</v>
      </c>
      <c r="BG190" s="132">
        <f t="shared" si="26"/>
        <v>0</v>
      </c>
      <c r="BH190" s="132">
        <f t="shared" si="27"/>
        <v>0</v>
      </c>
      <c r="BI190" s="132">
        <f t="shared" si="28"/>
        <v>0</v>
      </c>
      <c r="BJ190" s="13" t="s">
        <v>78</v>
      </c>
      <c r="BK190" s="132">
        <f t="shared" si="29"/>
        <v>0</v>
      </c>
      <c r="BL190" s="13" t="s">
        <v>168</v>
      </c>
      <c r="BM190" s="131" t="s">
        <v>1716</v>
      </c>
    </row>
    <row r="191" spans="2:65" s="10" customFormat="1" ht="22.9" customHeight="1" x14ac:dyDescent="0.2">
      <c r="B191" s="110"/>
      <c r="D191" s="111" t="s">
        <v>69</v>
      </c>
      <c r="E191" s="154" t="s">
        <v>747</v>
      </c>
      <c r="F191" s="154" t="s">
        <v>748</v>
      </c>
      <c r="J191" s="155">
        <f>BK191</f>
        <v>0</v>
      </c>
      <c r="L191" s="110"/>
      <c r="M191" s="114"/>
      <c r="P191" s="115">
        <f>SUM(P192:P201)</f>
        <v>60.182000000000002</v>
      </c>
      <c r="R191" s="115">
        <f>SUM(R192:R201)</f>
        <v>4.4800000000000006E-2</v>
      </c>
      <c r="T191" s="116">
        <f>SUM(T192:T201)</f>
        <v>0</v>
      </c>
      <c r="AR191" s="111" t="s">
        <v>80</v>
      </c>
      <c r="AT191" s="117" t="s">
        <v>69</v>
      </c>
      <c r="AU191" s="117" t="s">
        <v>78</v>
      </c>
      <c r="AY191" s="111" t="s">
        <v>140</v>
      </c>
      <c r="BK191" s="118">
        <f>SUM(BK192:BK201)</f>
        <v>0</v>
      </c>
    </row>
    <row r="192" spans="2:65" s="1" customFormat="1" ht="24.2" customHeight="1" x14ac:dyDescent="0.2">
      <c r="B192" s="119"/>
      <c r="C192" s="120" t="s">
        <v>262</v>
      </c>
      <c r="D192" s="120" t="s">
        <v>141</v>
      </c>
      <c r="E192" s="121" t="s">
        <v>749</v>
      </c>
      <c r="F192" s="122" t="s">
        <v>750</v>
      </c>
      <c r="G192" s="123" t="s">
        <v>228</v>
      </c>
      <c r="H192" s="124">
        <v>280</v>
      </c>
      <c r="I192" s="125"/>
      <c r="J192" s="125">
        <f t="shared" ref="J192:J201" si="30">ROUND(I192*H192,2)</f>
        <v>0</v>
      </c>
      <c r="K192" s="126"/>
      <c r="L192" s="25"/>
      <c r="M192" s="127" t="s">
        <v>1</v>
      </c>
      <c r="N192" s="128" t="s">
        <v>35</v>
      </c>
      <c r="O192" s="129">
        <v>7.5999999999999998E-2</v>
      </c>
      <c r="P192" s="129">
        <f t="shared" ref="P192:P201" si="31">O192*H192</f>
        <v>21.28</v>
      </c>
      <c r="Q192" s="129">
        <v>0</v>
      </c>
      <c r="R192" s="129">
        <f t="shared" ref="R192:R201" si="32">Q192*H192</f>
        <v>0</v>
      </c>
      <c r="S192" s="129">
        <v>0</v>
      </c>
      <c r="T192" s="130">
        <f t="shared" ref="T192:T201" si="33">S192*H192</f>
        <v>0</v>
      </c>
      <c r="AR192" s="131" t="s">
        <v>283</v>
      </c>
      <c r="AT192" s="131" t="s">
        <v>141</v>
      </c>
      <c r="AU192" s="131" t="s">
        <v>80</v>
      </c>
      <c r="AY192" s="13" t="s">
        <v>140</v>
      </c>
      <c r="BE192" s="132">
        <f t="shared" ref="BE192:BE201" si="34">IF(N192="základní",J192,0)</f>
        <v>0</v>
      </c>
      <c r="BF192" s="132">
        <f t="shared" ref="BF192:BF201" si="35">IF(N192="snížená",J192,0)</f>
        <v>0</v>
      </c>
      <c r="BG192" s="132">
        <f t="shared" ref="BG192:BG201" si="36">IF(N192="zákl. přenesená",J192,0)</f>
        <v>0</v>
      </c>
      <c r="BH192" s="132">
        <f t="shared" ref="BH192:BH201" si="37">IF(N192="sníž. přenesená",J192,0)</f>
        <v>0</v>
      </c>
      <c r="BI192" s="132">
        <f t="shared" ref="BI192:BI201" si="38">IF(N192="nulová",J192,0)</f>
        <v>0</v>
      </c>
      <c r="BJ192" s="13" t="s">
        <v>78</v>
      </c>
      <c r="BK192" s="132">
        <f t="shared" ref="BK192:BK201" si="39">ROUND(I192*H192,2)</f>
        <v>0</v>
      </c>
      <c r="BL192" s="13" t="s">
        <v>283</v>
      </c>
      <c r="BM192" s="131" t="s">
        <v>1715</v>
      </c>
    </row>
    <row r="193" spans="2:65" s="1" customFormat="1" ht="21.75" customHeight="1" x14ac:dyDescent="0.2">
      <c r="B193" s="119"/>
      <c r="C193" s="133" t="s">
        <v>351</v>
      </c>
      <c r="D193" s="133" t="s">
        <v>248</v>
      </c>
      <c r="E193" s="134" t="s">
        <v>751</v>
      </c>
      <c r="F193" s="135" t="s">
        <v>752</v>
      </c>
      <c r="G193" s="136" t="s">
        <v>228</v>
      </c>
      <c r="H193" s="137">
        <v>280</v>
      </c>
      <c r="I193" s="138"/>
      <c r="J193" s="138">
        <f t="shared" si="30"/>
        <v>0</v>
      </c>
      <c r="K193" s="139"/>
      <c r="L193" s="140"/>
      <c r="M193" s="141" t="s">
        <v>1</v>
      </c>
      <c r="N193" s="142" t="s">
        <v>35</v>
      </c>
      <c r="O193" s="129">
        <v>0</v>
      </c>
      <c r="P193" s="129">
        <f t="shared" si="31"/>
        <v>0</v>
      </c>
      <c r="Q193" s="129">
        <v>1.6000000000000001E-4</v>
      </c>
      <c r="R193" s="129">
        <f t="shared" si="32"/>
        <v>4.4800000000000006E-2</v>
      </c>
      <c r="S193" s="129">
        <v>0</v>
      </c>
      <c r="T193" s="130">
        <f t="shared" si="33"/>
        <v>0</v>
      </c>
      <c r="AR193" s="131" t="s">
        <v>813</v>
      </c>
      <c r="AT193" s="131" t="s">
        <v>248</v>
      </c>
      <c r="AU193" s="131" t="s">
        <v>80</v>
      </c>
      <c r="AY193" s="13" t="s">
        <v>140</v>
      </c>
      <c r="BE193" s="132">
        <f t="shared" si="34"/>
        <v>0</v>
      </c>
      <c r="BF193" s="132">
        <f t="shared" si="35"/>
        <v>0</v>
      </c>
      <c r="BG193" s="132">
        <f t="shared" si="36"/>
        <v>0</v>
      </c>
      <c r="BH193" s="132">
        <f t="shared" si="37"/>
        <v>0</v>
      </c>
      <c r="BI193" s="132">
        <f t="shared" si="38"/>
        <v>0</v>
      </c>
      <c r="BJ193" s="13" t="s">
        <v>78</v>
      </c>
      <c r="BK193" s="132">
        <f t="shared" si="39"/>
        <v>0</v>
      </c>
      <c r="BL193" s="13" t="s">
        <v>283</v>
      </c>
      <c r="BM193" s="131" t="s">
        <v>1714</v>
      </c>
    </row>
    <row r="194" spans="2:65" s="1" customFormat="1" ht="24.2" customHeight="1" x14ac:dyDescent="0.2">
      <c r="B194" s="119"/>
      <c r="C194" s="120" t="s">
        <v>266</v>
      </c>
      <c r="D194" s="120" t="s">
        <v>141</v>
      </c>
      <c r="E194" s="121" t="s">
        <v>753</v>
      </c>
      <c r="F194" s="122" t="s">
        <v>754</v>
      </c>
      <c r="G194" s="123" t="s">
        <v>180</v>
      </c>
      <c r="H194" s="124">
        <v>136</v>
      </c>
      <c r="I194" s="125"/>
      <c r="J194" s="125">
        <f t="shared" si="30"/>
        <v>0</v>
      </c>
      <c r="K194" s="126"/>
      <c r="L194" s="25"/>
      <c r="M194" s="127" t="s">
        <v>1</v>
      </c>
      <c r="N194" s="128" t="s">
        <v>35</v>
      </c>
      <c r="O194" s="129">
        <v>0.2</v>
      </c>
      <c r="P194" s="129">
        <f t="shared" si="31"/>
        <v>27.200000000000003</v>
      </c>
      <c r="Q194" s="129">
        <v>0</v>
      </c>
      <c r="R194" s="129">
        <f t="shared" si="32"/>
        <v>0</v>
      </c>
      <c r="S194" s="129">
        <v>0</v>
      </c>
      <c r="T194" s="130">
        <f t="shared" si="33"/>
        <v>0</v>
      </c>
      <c r="AR194" s="131" t="s">
        <v>168</v>
      </c>
      <c r="AT194" s="131" t="s">
        <v>141</v>
      </c>
      <c r="AU194" s="131" t="s">
        <v>80</v>
      </c>
      <c r="AY194" s="13" t="s">
        <v>140</v>
      </c>
      <c r="BE194" s="132">
        <f t="shared" si="34"/>
        <v>0</v>
      </c>
      <c r="BF194" s="132">
        <f t="shared" si="35"/>
        <v>0</v>
      </c>
      <c r="BG194" s="132">
        <f t="shared" si="36"/>
        <v>0</v>
      </c>
      <c r="BH194" s="132">
        <f t="shared" si="37"/>
        <v>0</v>
      </c>
      <c r="BI194" s="132">
        <f t="shared" si="38"/>
        <v>0</v>
      </c>
      <c r="BJ194" s="13" t="s">
        <v>78</v>
      </c>
      <c r="BK194" s="132">
        <f t="shared" si="39"/>
        <v>0</v>
      </c>
      <c r="BL194" s="13" t="s">
        <v>168</v>
      </c>
      <c r="BM194" s="131" t="s">
        <v>1713</v>
      </c>
    </row>
    <row r="195" spans="2:65" s="1" customFormat="1" ht="16.5" customHeight="1" x14ac:dyDescent="0.2">
      <c r="B195" s="119"/>
      <c r="C195" s="133" t="s">
        <v>360</v>
      </c>
      <c r="D195" s="133" t="s">
        <v>248</v>
      </c>
      <c r="E195" s="134" t="s">
        <v>755</v>
      </c>
      <c r="F195" s="135" t="s">
        <v>756</v>
      </c>
      <c r="G195" s="136" t="s">
        <v>700</v>
      </c>
      <c r="H195" s="137">
        <v>136</v>
      </c>
      <c r="I195" s="138"/>
      <c r="J195" s="138">
        <f t="shared" si="30"/>
        <v>0</v>
      </c>
      <c r="K195" s="139"/>
      <c r="L195" s="140"/>
      <c r="M195" s="141" t="s">
        <v>1</v>
      </c>
      <c r="N195" s="142" t="s">
        <v>35</v>
      </c>
      <c r="O195" s="129">
        <v>0</v>
      </c>
      <c r="P195" s="129">
        <f t="shared" si="31"/>
        <v>0</v>
      </c>
      <c r="Q195" s="129">
        <v>0</v>
      </c>
      <c r="R195" s="129">
        <f t="shared" si="32"/>
        <v>0</v>
      </c>
      <c r="S195" s="129">
        <v>0</v>
      </c>
      <c r="T195" s="130">
        <f t="shared" si="33"/>
        <v>0</v>
      </c>
      <c r="AR195" s="131" t="s">
        <v>200</v>
      </c>
      <c r="AT195" s="131" t="s">
        <v>248</v>
      </c>
      <c r="AU195" s="131" t="s">
        <v>80</v>
      </c>
      <c r="AY195" s="13" t="s">
        <v>140</v>
      </c>
      <c r="BE195" s="132">
        <f t="shared" si="34"/>
        <v>0</v>
      </c>
      <c r="BF195" s="132">
        <f t="shared" si="35"/>
        <v>0</v>
      </c>
      <c r="BG195" s="132">
        <f t="shared" si="36"/>
        <v>0</v>
      </c>
      <c r="BH195" s="132">
        <f t="shared" si="37"/>
        <v>0</v>
      </c>
      <c r="BI195" s="132">
        <f t="shared" si="38"/>
        <v>0</v>
      </c>
      <c r="BJ195" s="13" t="s">
        <v>78</v>
      </c>
      <c r="BK195" s="132">
        <f t="shared" si="39"/>
        <v>0</v>
      </c>
      <c r="BL195" s="13" t="s">
        <v>168</v>
      </c>
      <c r="BM195" s="131" t="s">
        <v>1712</v>
      </c>
    </row>
    <row r="196" spans="2:65" s="1" customFormat="1" ht="24.2" customHeight="1" x14ac:dyDescent="0.2">
      <c r="B196" s="119"/>
      <c r="C196" s="120" t="s">
        <v>270</v>
      </c>
      <c r="D196" s="120" t="s">
        <v>141</v>
      </c>
      <c r="E196" s="121" t="s">
        <v>757</v>
      </c>
      <c r="F196" s="122" t="s">
        <v>758</v>
      </c>
      <c r="G196" s="123" t="s">
        <v>180</v>
      </c>
      <c r="H196" s="124">
        <v>1</v>
      </c>
      <c r="I196" s="125"/>
      <c r="J196" s="125">
        <f t="shared" si="30"/>
        <v>0</v>
      </c>
      <c r="K196" s="126"/>
      <c r="L196" s="25"/>
      <c r="M196" s="127" t="s">
        <v>1</v>
      </c>
      <c r="N196" s="128" t="s">
        <v>35</v>
      </c>
      <c r="O196" s="129">
        <v>0.23200000000000001</v>
      </c>
      <c r="P196" s="129">
        <f t="shared" si="31"/>
        <v>0.23200000000000001</v>
      </c>
      <c r="Q196" s="129">
        <v>0</v>
      </c>
      <c r="R196" s="129">
        <f t="shared" si="32"/>
        <v>0</v>
      </c>
      <c r="S196" s="129">
        <v>0</v>
      </c>
      <c r="T196" s="130">
        <f t="shared" si="33"/>
        <v>0</v>
      </c>
      <c r="AR196" s="131" t="s">
        <v>168</v>
      </c>
      <c r="AT196" s="131" t="s">
        <v>141</v>
      </c>
      <c r="AU196" s="131" t="s">
        <v>80</v>
      </c>
      <c r="AY196" s="13" t="s">
        <v>140</v>
      </c>
      <c r="BE196" s="132">
        <f t="shared" si="34"/>
        <v>0</v>
      </c>
      <c r="BF196" s="132">
        <f t="shared" si="35"/>
        <v>0</v>
      </c>
      <c r="BG196" s="132">
        <f t="shared" si="36"/>
        <v>0</v>
      </c>
      <c r="BH196" s="132">
        <f t="shared" si="37"/>
        <v>0</v>
      </c>
      <c r="BI196" s="132">
        <f t="shared" si="38"/>
        <v>0</v>
      </c>
      <c r="BJ196" s="13" t="s">
        <v>78</v>
      </c>
      <c r="BK196" s="132">
        <f t="shared" si="39"/>
        <v>0</v>
      </c>
      <c r="BL196" s="13" t="s">
        <v>168</v>
      </c>
      <c r="BM196" s="131" t="s">
        <v>1711</v>
      </c>
    </row>
    <row r="197" spans="2:65" s="1" customFormat="1" ht="16.5" customHeight="1" x14ac:dyDescent="0.2">
      <c r="B197" s="119"/>
      <c r="C197" s="133" t="s">
        <v>367</v>
      </c>
      <c r="D197" s="133" t="s">
        <v>248</v>
      </c>
      <c r="E197" s="134" t="s">
        <v>759</v>
      </c>
      <c r="F197" s="135" t="s">
        <v>760</v>
      </c>
      <c r="G197" s="136" t="s">
        <v>700</v>
      </c>
      <c r="H197" s="137">
        <v>1</v>
      </c>
      <c r="I197" s="138"/>
      <c r="J197" s="138">
        <f t="shared" si="30"/>
        <v>0</v>
      </c>
      <c r="K197" s="139"/>
      <c r="L197" s="140"/>
      <c r="M197" s="141" t="s">
        <v>1</v>
      </c>
      <c r="N197" s="142" t="s">
        <v>35</v>
      </c>
      <c r="O197" s="129">
        <v>0</v>
      </c>
      <c r="P197" s="129">
        <f t="shared" si="31"/>
        <v>0</v>
      </c>
      <c r="Q197" s="129">
        <v>0</v>
      </c>
      <c r="R197" s="129">
        <f t="shared" si="32"/>
        <v>0</v>
      </c>
      <c r="S197" s="129">
        <v>0</v>
      </c>
      <c r="T197" s="130">
        <f t="shared" si="33"/>
        <v>0</v>
      </c>
      <c r="AR197" s="131" t="s">
        <v>200</v>
      </c>
      <c r="AT197" s="131" t="s">
        <v>248</v>
      </c>
      <c r="AU197" s="131" t="s">
        <v>80</v>
      </c>
      <c r="AY197" s="13" t="s">
        <v>140</v>
      </c>
      <c r="BE197" s="132">
        <f t="shared" si="34"/>
        <v>0</v>
      </c>
      <c r="BF197" s="132">
        <f t="shared" si="35"/>
        <v>0</v>
      </c>
      <c r="BG197" s="132">
        <f t="shared" si="36"/>
        <v>0</v>
      </c>
      <c r="BH197" s="132">
        <f t="shared" si="37"/>
        <v>0</v>
      </c>
      <c r="BI197" s="132">
        <f t="shared" si="38"/>
        <v>0</v>
      </c>
      <c r="BJ197" s="13" t="s">
        <v>78</v>
      </c>
      <c r="BK197" s="132">
        <f t="shared" si="39"/>
        <v>0</v>
      </c>
      <c r="BL197" s="13" t="s">
        <v>168</v>
      </c>
      <c r="BM197" s="131" t="s">
        <v>1710</v>
      </c>
    </row>
    <row r="198" spans="2:65" s="1" customFormat="1" ht="24.2" customHeight="1" x14ac:dyDescent="0.2">
      <c r="B198" s="119"/>
      <c r="C198" s="120" t="s">
        <v>276</v>
      </c>
      <c r="D198" s="120" t="s">
        <v>141</v>
      </c>
      <c r="E198" s="121" t="s">
        <v>761</v>
      </c>
      <c r="F198" s="122" t="s">
        <v>762</v>
      </c>
      <c r="G198" s="123" t="s">
        <v>180</v>
      </c>
      <c r="H198" s="124">
        <v>26</v>
      </c>
      <c r="I198" s="125"/>
      <c r="J198" s="125">
        <f t="shared" si="30"/>
        <v>0</v>
      </c>
      <c r="K198" s="126"/>
      <c r="L198" s="25"/>
      <c r="M198" s="127" t="s">
        <v>1</v>
      </c>
      <c r="N198" s="128" t="s">
        <v>35</v>
      </c>
      <c r="O198" s="129">
        <v>0.17299999999999999</v>
      </c>
      <c r="P198" s="129">
        <f t="shared" si="31"/>
        <v>4.4979999999999993</v>
      </c>
      <c r="Q198" s="129">
        <v>0</v>
      </c>
      <c r="R198" s="129">
        <f t="shared" si="32"/>
        <v>0</v>
      </c>
      <c r="S198" s="129">
        <v>0</v>
      </c>
      <c r="T198" s="130">
        <f t="shared" si="33"/>
        <v>0</v>
      </c>
      <c r="AR198" s="131" t="s">
        <v>168</v>
      </c>
      <c r="AT198" s="131" t="s">
        <v>141</v>
      </c>
      <c r="AU198" s="131" t="s">
        <v>80</v>
      </c>
      <c r="AY198" s="13" t="s">
        <v>140</v>
      </c>
      <c r="BE198" s="132">
        <f t="shared" si="34"/>
        <v>0</v>
      </c>
      <c r="BF198" s="132">
        <f t="shared" si="35"/>
        <v>0</v>
      </c>
      <c r="BG198" s="132">
        <f t="shared" si="36"/>
        <v>0</v>
      </c>
      <c r="BH198" s="132">
        <f t="shared" si="37"/>
        <v>0</v>
      </c>
      <c r="BI198" s="132">
        <f t="shared" si="38"/>
        <v>0</v>
      </c>
      <c r="BJ198" s="13" t="s">
        <v>78</v>
      </c>
      <c r="BK198" s="132">
        <f t="shared" si="39"/>
        <v>0</v>
      </c>
      <c r="BL198" s="13" t="s">
        <v>168</v>
      </c>
      <c r="BM198" s="131" t="s">
        <v>1709</v>
      </c>
    </row>
    <row r="199" spans="2:65" s="1" customFormat="1" ht="16.5" customHeight="1" x14ac:dyDescent="0.2">
      <c r="B199" s="119"/>
      <c r="C199" s="133" t="s">
        <v>376</v>
      </c>
      <c r="D199" s="133" t="s">
        <v>248</v>
      </c>
      <c r="E199" s="134" t="s">
        <v>763</v>
      </c>
      <c r="F199" s="135" t="s">
        <v>764</v>
      </c>
      <c r="G199" s="136" t="s">
        <v>700</v>
      </c>
      <c r="H199" s="137">
        <v>26</v>
      </c>
      <c r="I199" s="138"/>
      <c r="J199" s="138">
        <f t="shared" si="30"/>
        <v>0</v>
      </c>
      <c r="K199" s="139"/>
      <c r="L199" s="140"/>
      <c r="M199" s="141" t="s">
        <v>1</v>
      </c>
      <c r="N199" s="142" t="s">
        <v>35</v>
      </c>
      <c r="O199" s="129">
        <v>0</v>
      </c>
      <c r="P199" s="129">
        <f t="shared" si="31"/>
        <v>0</v>
      </c>
      <c r="Q199" s="129">
        <v>0</v>
      </c>
      <c r="R199" s="129">
        <f t="shared" si="32"/>
        <v>0</v>
      </c>
      <c r="S199" s="129">
        <v>0</v>
      </c>
      <c r="T199" s="130">
        <f t="shared" si="33"/>
        <v>0</v>
      </c>
      <c r="AR199" s="131" t="s">
        <v>200</v>
      </c>
      <c r="AT199" s="131" t="s">
        <v>248</v>
      </c>
      <c r="AU199" s="131" t="s">
        <v>80</v>
      </c>
      <c r="AY199" s="13" t="s">
        <v>140</v>
      </c>
      <c r="BE199" s="132">
        <f t="shared" si="34"/>
        <v>0</v>
      </c>
      <c r="BF199" s="132">
        <f t="shared" si="35"/>
        <v>0</v>
      </c>
      <c r="BG199" s="132">
        <f t="shared" si="36"/>
        <v>0</v>
      </c>
      <c r="BH199" s="132">
        <f t="shared" si="37"/>
        <v>0</v>
      </c>
      <c r="BI199" s="132">
        <f t="shared" si="38"/>
        <v>0</v>
      </c>
      <c r="BJ199" s="13" t="s">
        <v>78</v>
      </c>
      <c r="BK199" s="132">
        <f t="shared" si="39"/>
        <v>0</v>
      </c>
      <c r="BL199" s="13" t="s">
        <v>168</v>
      </c>
      <c r="BM199" s="131" t="s">
        <v>1708</v>
      </c>
    </row>
    <row r="200" spans="2:65" s="1" customFormat="1" ht="21.75" customHeight="1" x14ac:dyDescent="0.2">
      <c r="B200" s="119"/>
      <c r="C200" s="120" t="s">
        <v>279</v>
      </c>
      <c r="D200" s="120" t="s">
        <v>141</v>
      </c>
      <c r="E200" s="121" t="s">
        <v>765</v>
      </c>
      <c r="F200" s="122" t="s">
        <v>766</v>
      </c>
      <c r="G200" s="123" t="s">
        <v>180</v>
      </c>
      <c r="H200" s="124">
        <v>27</v>
      </c>
      <c r="I200" s="125"/>
      <c r="J200" s="125">
        <f t="shared" si="30"/>
        <v>0</v>
      </c>
      <c r="K200" s="126"/>
      <c r="L200" s="25"/>
      <c r="M200" s="127" t="s">
        <v>1</v>
      </c>
      <c r="N200" s="128" t="s">
        <v>35</v>
      </c>
      <c r="O200" s="129">
        <v>2.1000000000000001E-2</v>
      </c>
      <c r="P200" s="129">
        <f t="shared" si="31"/>
        <v>0.56700000000000006</v>
      </c>
      <c r="Q200" s="129">
        <v>0</v>
      </c>
      <c r="R200" s="129">
        <f t="shared" si="32"/>
        <v>0</v>
      </c>
      <c r="S200" s="129">
        <v>0</v>
      </c>
      <c r="T200" s="130">
        <f t="shared" si="33"/>
        <v>0</v>
      </c>
      <c r="AR200" s="131" t="s">
        <v>168</v>
      </c>
      <c r="AT200" s="131" t="s">
        <v>141</v>
      </c>
      <c r="AU200" s="131" t="s">
        <v>80</v>
      </c>
      <c r="AY200" s="13" t="s">
        <v>140</v>
      </c>
      <c r="BE200" s="132">
        <f t="shared" si="34"/>
        <v>0</v>
      </c>
      <c r="BF200" s="132">
        <f t="shared" si="35"/>
        <v>0</v>
      </c>
      <c r="BG200" s="132">
        <f t="shared" si="36"/>
        <v>0</v>
      </c>
      <c r="BH200" s="132">
        <f t="shared" si="37"/>
        <v>0</v>
      </c>
      <c r="BI200" s="132">
        <f t="shared" si="38"/>
        <v>0</v>
      </c>
      <c r="BJ200" s="13" t="s">
        <v>78</v>
      </c>
      <c r="BK200" s="132">
        <f t="shared" si="39"/>
        <v>0</v>
      </c>
      <c r="BL200" s="13" t="s">
        <v>168</v>
      </c>
      <c r="BM200" s="131" t="s">
        <v>1707</v>
      </c>
    </row>
    <row r="201" spans="2:65" s="1" customFormat="1" ht="16.5" customHeight="1" x14ac:dyDescent="0.2">
      <c r="B201" s="119"/>
      <c r="C201" s="120" t="s">
        <v>217</v>
      </c>
      <c r="D201" s="120" t="s">
        <v>141</v>
      </c>
      <c r="E201" s="121" t="s">
        <v>767</v>
      </c>
      <c r="F201" s="122" t="s">
        <v>768</v>
      </c>
      <c r="G201" s="123" t="s">
        <v>180</v>
      </c>
      <c r="H201" s="124">
        <v>1</v>
      </c>
      <c r="I201" s="125"/>
      <c r="J201" s="125">
        <f t="shared" si="30"/>
        <v>0</v>
      </c>
      <c r="K201" s="126"/>
      <c r="L201" s="25"/>
      <c r="M201" s="127" t="s">
        <v>1</v>
      </c>
      <c r="N201" s="128" t="s">
        <v>35</v>
      </c>
      <c r="O201" s="129">
        <v>6.4050000000000002</v>
      </c>
      <c r="P201" s="129">
        <f t="shared" si="31"/>
        <v>6.4050000000000002</v>
      </c>
      <c r="Q201" s="129">
        <v>0</v>
      </c>
      <c r="R201" s="129">
        <f t="shared" si="32"/>
        <v>0</v>
      </c>
      <c r="S201" s="129">
        <v>0</v>
      </c>
      <c r="T201" s="130">
        <f t="shared" si="33"/>
        <v>0</v>
      </c>
      <c r="AR201" s="131" t="s">
        <v>168</v>
      </c>
      <c r="AT201" s="131" t="s">
        <v>141</v>
      </c>
      <c r="AU201" s="131" t="s">
        <v>80</v>
      </c>
      <c r="AY201" s="13" t="s">
        <v>140</v>
      </c>
      <c r="BE201" s="132">
        <f t="shared" si="34"/>
        <v>0</v>
      </c>
      <c r="BF201" s="132">
        <f t="shared" si="35"/>
        <v>0</v>
      </c>
      <c r="BG201" s="132">
        <f t="shared" si="36"/>
        <v>0</v>
      </c>
      <c r="BH201" s="132">
        <f t="shared" si="37"/>
        <v>0</v>
      </c>
      <c r="BI201" s="132">
        <f t="shared" si="38"/>
        <v>0</v>
      </c>
      <c r="BJ201" s="13" t="s">
        <v>78</v>
      </c>
      <c r="BK201" s="132">
        <f t="shared" si="39"/>
        <v>0</v>
      </c>
      <c r="BL201" s="13" t="s">
        <v>168</v>
      </c>
      <c r="BM201" s="131" t="s">
        <v>1706</v>
      </c>
    </row>
    <row r="202" spans="2:65" s="10" customFormat="1" ht="22.9" customHeight="1" x14ac:dyDescent="0.2">
      <c r="B202" s="110"/>
      <c r="D202" s="111" t="s">
        <v>69</v>
      </c>
      <c r="E202" s="154" t="s">
        <v>769</v>
      </c>
      <c r="F202" s="154" t="s">
        <v>770</v>
      </c>
      <c r="J202" s="155">
        <f>BK202</f>
        <v>0</v>
      </c>
      <c r="L202" s="110"/>
      <c r="M202" s="114"/>
      <c r="P202" s="115">
        <f>SUM(P203:P206)</f>
        <v>8.8999999999999986</v>
      </c>
      <c r="R202" s="115">
        <f>SUM(R203:R206)</f>
        <v>2.6949999999999998E-2</v>
      </c>
      <c r="T202" s="116">
        <f>SUM(T203:T206)</f>
        <v>0</v>
      </c>
      <c r="AR202" s="111" t="s">
        <v>80</v>
      </c>
      <c r="AT202" s="117" t="s">
        <v>69</v>
      </c>
      <c r="AU202" s="117" t="s">
        <v>78</v>
      </c>
      <c r="AY202" s="111" t="s">
        <v>140</v>
      </c>
      <c r="BK202" s="118">
        <f>SUM(BK203:BK206)</f>
        <v>0</v>
      </c>
    </row>
    <row r="203" spans="2:65" s="1" customFormat="1" ht="21.75" customHeight="1" x14ac:dyDescent="0.2">
      <c r="B203" s="119"/>
      <c r="C203" s="120" t="s">
        <v>283</v>
      </c>
      <c r="D203" s="120" t="s">
        <v>141</v>
      </c>
      <c r="E203" s="121" t="s">
        <v>771</v>
      </c>
      <c r="F203" s="122" t="s">
        <v>772</v>
      </c>
      <c r="G203" s="123" t="s">
        <v>228</v>
      </c>
      <c r="H203" s="124">
        <v>65</v>
      </c>
      <c r="I203" s="125"/>
      <c r="J203" s="125">
        <f>ROUND(I203*H203,2)</f>
        <v>0</v>
      </c>
      <c r="K203" s="126"/>
      <c r="L203" s="25"/>
      <c r="M203" s="127" t="s">
        <v>1</v>
      </c>
      <c r="N203" s="128" t="s">
        <v>35</v>
      </c>
      <c r="O203" s="129">
        <v>5.1999999999999998E-2</v>
      </c>
      <c r="P203" s="129">
        <f>O203*H203</f>
        <v>3.38</v>
      </c>
      <c r="Q203" s="129">
        <v>0</v>
      </c>
      <c r="R203" s="129">
        <f>Q203*H203</f>
        <v>0</v>
      </c>
      <c r="S203" s="129">
        <v>0</v>
      </c>
      <c r="T203" s="130">
        <f>S203*H203</f>
        <v>0</v>
      </c>
      <c r="AR203" s="131" t="s">
        <v>168</v>
      </c>
      <c r="AT203" s="131" t="s">
        <v>141</v>
      </c>
      <c r="AU203" s="131" t="s">
        <v>80</v>
      </c>
      <c r="AY203" s="13" t="s">
        <v>140</v>
      </c>
      <c r="BE203" s="132">
        <f>IF(N203="základní",J203,0)</f>
        <v>0</v>
      </c>
      <c r="BF203" s="132">
        <f>IF(N203="snížená",J203,0)</f>
        <v>0</v>
      </c>
      <c r="BG203" s="132">
        <f>IF(N203="zákl. přenesená",J203,0)</f>
        <v>0</v>
      </c>
      <c r="BH203" s="132">
        <f>IF(N203="sníž. přenesená",J203,0)</f>
        <v>0</v>
      </c>
      <c r="BI203" s="132">
        <f>IF(N203="nulová",J203,0)</f>
        <v>0</v>
      </c>
      <c r="BJ203" s="13" t="s">
        <v>78</v>
      </c>
      <c r="BK203" s="132">
        <f>ROUND(I203*H203,2)</f>
        <v>0</v>
      </c>
      <c r="BL203" s="13" t="s">
        <v>168</v>
      </c>
      <c r="BM203" s="131" t="s">
        <v>1705</v>
      </c>
    </row>
    <row r="204" spans="2:65" s="1" customFormat="1" ht="24.95" customHeight="1" x14ac:dyDescent="0.2">
      <c r="B204" s="119"/>
      <c r="C204" s="133" t="s">
        <v>389</v>
      </c>
      <c r="D204" s="133" t="s">
        <v>248</v>
      </c>
      <c r="E204" s="134" t="s">
        <v>773</v>
      </c>
      <c r="F204" s="135" t="s">
        <v>1704</v>
      </c>
      <c r="G204" s="136" t="s">
        <v>228</v>
      </c>
      <c r="H204" s="137">
        <v>65</v>
      </c>
      <c r="I204" s="138"/>
      <c r="J204" s="138">
        <f>ROUND(I204*H204,2)</f>
        <v>0</v>
      </c>
      <c r="K204" s="139"/>
      <c r="L204" s="140"/>
      <c r="M204" s="141" t="s">
        <v>1</v>
      </c>
      <c r="N204" s="142" t="s">
        <v>35</v>
      </c>
      <c r="O204" s="129">
        <v>0</v>
      </c>
      <c r="P204" s="129">
        <f>O204*H204</f>
        <v>0</v>
      </c>
      <c r="Q204" s="129">
        <v>2.0599999999999999E-4</v>
      </c>
      <c r="R204" s="129">
        <f>Q204*H204</f>
        <v>1.3389999999999999E-2</v>
      </c>
      <c r="S204" s="129">
        <v>0</v>
      </c>
      <c r="T204" s="130">
        <f>S204*H204</f>
        <v>0</v>
      </c>
      <c r="AR204" s="131" t="s">
        <v>200</v>
      </c>
      <c r="AT204" s="131" t="s">
        <v>248</v>
      </c>
      <c r="AU204" s="131" t="s">
        <v>80</v>
      </c>
      <c r="AY204" s="13" t="s">
        <v>140</v>
      </c>
      <c r="BE204" s="132">
        <f>IF(N204="základní",J204,0)</f>
        <v>0</v>
      </c>
      <c r="BF204" s="132">
        <f>IF(N204="snížená",J204,0)</f>
        <v>0</v>
      </c>
      <c r="BG204" s="132">
        <f>IF(N204="zákl. přenesená",J204,0)</f>
        <v>0</v>
      </c>
      <c r="BH204" s="132">
        <f>IF(N204="sníž. přenesená",J204,0)</f>
        <v>0</v>
      </c>
      <c r="BI204" s="132">
        <f>IF(N204="nulová",J204,0)</f>
        <v>0</v>
      </c>
      <c r="BJ204" s="13" t="s">
        <v>78</v>
      </c>
      <c r="BK204" s="132">
        <f>ROUND(I204*H204,2)</f>
        <v>0</v>
      </c>
      <c r="BL204" s="13" t="s">
        <v>168</v>
      </c>
      <c r="BM204" s="131" t="s">
        <v>1703</v>
      </c>
    </row>
    <row r="205" spans="2:65" s="1" customFormat="1" ht="24.2" customHeight="1" x14ac:dyDescent="0.2">
      <c r="B205" s="119"/>
      <c r="C205" s="120" t="s">
        <v>284</v>
      </c>
      <c r="D205" s="120" t="s">
        <v>141</v>
      </c>
      <c r="E205" s="121" t="s">
        <v>774</v>
      </c>
      <c r="F205" s="122" t="s">
        <v>775</v>
      </c>
      <c r="G205" s="123" t="s">
        <v>228</v>
      </c>
      <c r="H205" s="124">
        <v>120</v>
      </c>
      <c r="I205" s="125"/>
      <c r="J205" s="125">
        <f>ROUND(I205*H205,2)</f>
        <v>0</v>
      </c>
      <c r="K205" s="126"/>
      <c r="L205" s="25"/>
      <c r="M205" s="127" t="s">
        <v>1</v>
      </c>
      <c r="N205" s="128" t="s">
        <v>35</v>
      </c>
      <c r="O205" s="129">
        <v>4.5999999999999999E-2</v>
      </c>
      <c r="P205" s="129">
        <f>O205*H205</f>
        <v>5.52</v>
      </c>
      <c r="Q205" s="129">
        <v>0</v>
      </c>
      <c r="R205" s="129">
        <f>Q205*H205</f>
        <v>0</v>
      </c>
      <c r="S205" s="129">
        <v>0</v>
      </c>
      <c r="T205" s="130">
        <f>S205*H205</f>
        <v>0</v>
      </c>
      <c r="AR205" s="131" t="s">
        <v>168</v>
      </c>
      <c r="AT205" s="131" t="s">
        <v>141</v>
      </c>
      <c r="AU205" s="131" t="s">
        <v>80</v>
      </c>
      <c r="AY205" s="13" t="s">
        <v>140</v>
      </c>
      <c r="BE205" s="132">
        <f>IF(N205="základní",J205,0)</f>
        <v>0</v>
      </c>
      <c r="BF205" s="132">
        <f>IF(N205="snížená",J205,0)</f>
        <v>0</v>
      </c>
      <c r="BG205" s="132">
        <f>IF(N205="zákl. přenesená",J205,0)</f>
        <v>0</v>
      </c>
      <c r="BH205" s="132">
        <f>IF(N205="sníž. přenesená",J205,0)</f>
        <v>0</v>
      </c>
      <c r="BI205" s="132">
        <f>IF(N205="nulová",J205,0)</f>
        <v>0</v>
      </c>
      <c r="BJ205" s="13" t="s">
        <v>78</v>
      </c>
      <c r="BK205" s="132">
        <f>ROUND(I205*H205,2)</f>
        <v>0</v>
      </c>
      <c r="BL205" s="13" t="s">
        <v>168</v>
      </c>
      <c r="BM205" s="131" t="s">
        <v>1702</v>
      </c>
    </row>
    <row r="206" spans="2:65" s="1" customFormat="1" ht="21.75" customHeight="1" x14ac:dyDescent="0.2">
      <c r="B206" s="119"/>
      <c r="C206" s="133" t="s">
        <v>398</v>
      </c>
      <c r="D206" s="133" t="s">
        <v>248</v>
      </c>
      <c r="E206" s="134" t="s">
        <v>776</v>
      </c>
      <c r="F206" s="135" t="s">
        <v>777</v>
      </c>
      <c r="G206" s="136" t="s">
        <v>228</v>
      </c>
      <c r="H206" s="137">
        <v>120</v>
      </c>
      <c r="I206" s="138"/>
      <c r="J206" s="138">
        <f>ROUND(I206*H206,2)</f>
        <v>0</v>
      </c>
      <c r="K206" s="139"/>
      <c r="L206" s="140"/>
      <c r="M206" s="141" t="s">
        <v>1</v>
      </c>
      <c r="N206" s="142" t="s">
        <v>35</v>
      </c>
      <c r="O206" s="129">
        <v>0</v>
      </c>
      <c r="P206" s="129">
        <f>O206*H206</f>
        <v>0</v>
      </c>
      <c r="Q206" s="129">
        <v>1.13E-4</v>
      </c>
      <c r="R206" s="129">
        <f>Q206*H206</f>
        <v>1.3559999999999999E-2</v>
      </c>
      <c r="S206" s="129">
        <v>0</v>
      </c>
      <c r="T206" s="130">
        <f>S206*H206</f>
        <v>0</v>
      </c>
      <c r="AR206" s="131" t="s">
        <v>200</v>
      </c>
      <c r="AT206" s="131" t="s">
        <v>248</v>
      </c>
      <c r="AU206" s="131" t="s">
        <v>80</v>
      </c>
      <c r="AY206" s="13" t="s">
        <v>140</v>
      </c>
      <c r="BE206" s="132">
        <f>IF(N206="základní",J206,0)</f>
        <v>0</v>
      </c>
      <c r="BF206" s="132">
        <f>IF(N206="snížená",J206,0)</f>
        <v>0</v>
      </c>
      <c r="BG206" s="132">
        <f>IF(N206="zákl. přenesená",J206,0)</f>
        <v>0</v>
      </c>
      <c r="BH206" s="132">
        <f>IF(N206="sníž. přenesená",J206,0)</f>
        <v>0</v>
      </c>
      <c r="BI206" s="132">
        <f>IF(N206="nulová",J206,0)</f>
        <v>0</v>
      </c>
      <c r="BJ206" s="13" t="s">
        <v>78</v>
      </c>
      <c r="BK206" s="132">
        <f>ROUND(I206*H206,2)</f>
        <v>0</v>
      </c>
      <c r="BL206" s="13" t="s">
        <v>168</v>
      </c>
      <c r="BM206" s="131" t="s">
        <v>1701</v>
      </c>
    </row>
    <row r="207" spans="2:65" s="10" customFormat="1" ht="22.9" customHeight="1" x14ac:dyDescent="0.2">
      <c r="B207" s="110"/>
      <c r="D207" s="111" t="s">
        <v>69</v>
      </c>
      <c r="E207" s="154" t="s">
        <v>779</v>
      </c>
      <c r="F207" s="154" t="s">
        <v>780</v>
      </c>
      <c r="J207" s="155">
        <f>BK207</f>
        <v>0</v>
      </c>
      <c r="L207" s="110"/>
      <c r="M207" s="114"/>
      <c r="P207" s="115">
        <f>SUM(P208:P213)</f>
        <v>2.1659999999999999</v>
      </c>
      <c r="R207" s="115">
        <f>SUM(R208:R213)</f>
        <v>8.0000000000000007E-5</v>
      </c>
      <c r="T207" s="116">
        <f>SUM(T208:T213)</f>
        <v>0</v>
      </c>
      <c r="AR207" s="111" t="s">
        <v>80</v>
      </c>
      <c r="AT207" s="117" t="s">
        <v>69</v>
      </c>
      <c r="AU207" s="117" t="s">
        <v>78</v>
      </c>
      <c r="AY207" s="111" t="s">
        <v>140</v>
      </c>
      <c r="BK207" s="118">
        <f>SUM(BK208:BK213)</f>
        <v>0</v>
      </c>
    </row>
    <row r="208" spans="2:65" s="1" customFormat="1" ht="24.2" customHeight="1" x14ac:dyDescent="0.2">
      <c r="B208" s="119"/>
      <c r="C208" s="120" t="s">
        <v>288</v>
      </c>
      <c r="D208" s="120" t="s">
        <v>141</v>
      </c>
      <c r="E208" s="121" t="s">
        <v>781</v>
      </c>
      <c r="F208" s="122" t="s">
        <v>782</v>
      </c>
      <c r="G208" s="123" t="s">
        <v>180</v>
      </c>
      <c r="H208" s="124">
        <v>2</v>
      </c>
      <c r="I208" s="125"/>
      <c r="J208" s="125">
        <f t="shared" ref="J208:J213" si="40">ROUND(I208*H208,2)</f>
        <v>0</v>
      </c>
      <c r="K208" s="126"/>
      <c r="L208" s="25"/>
      <c r="M208" s="127" t="s">
        <v>1</v>
      </c>
      <c r="N208" s="128" t="s">
        <v>35</v>
      </c>
      <c r="O208" s="129">
        <v>0.40100000000000002</v>
      </c>
      <c r="P208" s="129">
        <f t="shared" ref="P208:P213" si="41">O208*H208</f>
        <v>0.80200000000000005</v>
      </c>
      <c r="Q208" s="129">
        <v>0</v>
      </c>
      <c r="R208" s="129">
        <f t="shared" ref="R208:R213" si="42">Q208*H208</f>
        <v>0</v>
      </c>
      <c r="S208" s="129">
        <v>0</v>
      </c>
      <c r="T208" s="130">
        <f t="shared" ref="T208:T213" si="43">S208*H208</f>
        <v>0</v>
      </c>
      <c r="AR208" s="131" t="s">
        <v>168</v>
      </c>
      <c r="AT208" s="131" t="s">
        <v>141</v>
      </c>
      <c r="AU208" s="131" t="s">
        <v>80</v>
      </c>
      <c r="AY208" s="13" t="s">
        <v>140</v>
      </c>
      <c r="BE208" s="132">
        <f t="shared" ref="BE208:BE213" si="44">IF(N208="základní",J208,0)</f>
        <v>0</v>
      </c>
      <c r="BF208" s="132">
        <f t="shared" ref="BF208:BF213" si="45">IF(N208="snížená",J208,0)</f>
        <v>0</v>
      </c>
      <c r="BG208" s="132">
        <f t="shared" ref="BG208:BG213" si="46">IF(N208="zákl. přenesená",J208,0)</f>
        <v>0</v>
      </c>
      <c r="BH208" s="132">
        <f t="shared" ref="BH208:BH213" si="47">IF(N208="sníž. přenesená",J208,0)</f>
        <v>0</v>
      </c>
      <c r="BI208" s="132">
        <f t="shared" ref="BI208:BI213" si="48">IF(N208="nulová",J208,0)</f>
        <v>0</v>
      </c>
      <c r="BJ208" s="13" t="s">
        <v>78</v>
      </c>
      <c r="BK208" s="132">
        <f t="shared" ref="BK208:BK213" si="49">ROUND(I208*H208,2)</f>
        <v>0</v>
      </c>
      <c r="BL208" s="13" t="s">
        <v>168</v>
      </c>
      <c r="BM208" s="131" t="s">
        <v>1700</v>
      </c>
    </row>
    <row r="209" spans="2:65" s="1" customFormat="1" ht="16.5" customHeight="1" x14ac:dyDescent="0.2">
      <c r="B209" s="119"/>
      <c r="C209" s="133" t="s">
        <v>405</v>
      </c>
      <c r="D209" s="133" t="s">
        <v>248</v>
      </c>
      <c r="E209" s="134" t="s">
        <v>784</v>
      </c>
      <c r="F209" s="135" t="s">
        <v>785</v>
      </c>
      <c r="G209" s="136" t="s">
        <v>700</v>
      </c>
      <c r="H209" s="137">
        <v>2</v>
      </c>
      <c r="I209" s="138"/>
      <c r="J209" s="138">
        <f t="shared" si="40"/>
        <v>0</v>
      </c>
      <c r="K209" s="139"/>
      <c r="L209" s="140"/>
      <c r="M209" s="141" t="s">
        <v>1</v>
      </c>
      <c r="N209" s="142" t="s">
        <v>35</v>
      </c>
      <c r="O209" s="129">
        <v>0</v>
      </c>
      <c r="P209" s="129">
        <f t="shared" si="41"/>
        <v>0</v>
      </c>
      <c r="Q209" s="129">
        <v>0</v>
      </c>
      <c r="R209" s="129">
        <f t="shared" si="42"/>
        <v>0</v>
      </c>
      <c r="S209" s="129">
        <v>0</v>
      </c>
      <c r="T209" s="130">
        <f t="shared" si="43"/>
        <v>0</v>
      </c>
      <c r="AR209" s="131" t="s">
        <v>200</v>
      </c>
      <c r="AT209" s="131" t="s">
        <v>248</v>
      </c>
      <c r="AU209" s="131" t="s">
        <v>80</v>
      </c>
      <c r="AY209" s="13" t="s">
        <v>140</v>
      </c>
      <c r="BE209" s="132">
        <f t="shared" si="44"/>
        <v>0</v>
      </c>
      <c r="BF209" s="132">
        <f t="shared" si="45"/>
        <v>0</v>
      </c>
      <c r="BG209" s="132">
        <f t="shared" si="46"/>
        <v>0</v>
      </c>
      <c r="BH209" s="132">
        <f t="shared" si="47"/>
        <v>0</v>
      </c>
      <c r="BI209" s="132">
        <f t="shared" si="48"/>
        <v>0</v>
      </c>
      <c r="BJ209" s="13" t="s">
        <v>78</v>
      </c>
      <c r="BK209" s="132">
        <f t="shared" si="49"/>
        <v>0</v>
      </c>
      <c r="BL209" s="13" t="s">
        <v>168</v>
      </c>
      <c r="BM209" s="131" t="s">
        <v>1699</v>
      </c>
    </row>
    <row r="210" spans="2:65" s="1" customFormat="1" ht="21.75" customHeight="1" x14ac:dyDescent="0.2">
      <c r="B210" s="119"/>
      <c r="C210" s="120" t="s">
        <v>291</v>
      </c>
      <c r="D210" s="120" t="s">
        <v>141</v>
      </c>
      <c r="E210" s="121" t="s">
        <v>787</v>
      </c>
      <c r="F210" s="122" t="s">
        <v>788</v>
      </c>
      <c r="G210" s="123" t="s">
        <v>180</v>
      </c>
      <c r="H210" s="124">
        <v>1</v>
      </c>
      <c r="I210" s="125"/>
      <c r="J210" s="125">
        <f t="shared" si="40"/>
        <v>0</v>
      </c>
      <c r="K210" s="126"/>
      <c r="L210" s="25"/>
      <c r="M210" s="127" t="s">
        <v>1</v>
      </c>
      <c r="N210" s="128" t="s">
        <v>35</v>
      </c>
      <c r="O210" s="129">
        <v>0.4</v>
      </c>
      <c r="P210" s="129">
        <f t="shared" si="41"/>
        <v>0.4</v>
      </c>
      <c r="Q210" s="129">
        <v>0</v>
      </c>
      <c r="R210" s="129">
        <f t="shared" si="42"/>
        <v>0</v>
      </c>
      <c r="S210" s="129">
        <v>0</v>
      </c>
      <c r="T210" s="130">
        <f t="shared" si="43"/>
        <v>0</v>
      </c>
      <c r="AR210" s="131" t="s">
        <v>168</v>
      </c>
      <c r="AT210" s="131" t="s">
        <v>141</v>
      </c>
      <c r="AU210" s="131" t="s">
        <v>80</v>
      </c>
      <c r="AY210" s="13" t="s">
        <v>140</v>
      </c>
      <c r="BE210" s="132">
        <f t="shared" si="44"/>
        <v>0</v>
      </c>
      <c r="BF210" s="132">
        <f t="shared" si="45"/>
        <v>0</v>
      </c>
      <c r="BG210" s="132">
        <f t="shared" si="46"/>
        <v>0</v>
      </c>
      <c r="BH210" s="132">
        <f t="shared" si="47"/>
        <v>0</v>
      </c>
      <c r="BI210" s="132">
        <f t="shared" si="48"/>
        <v>0</v>
      </c>
      <c r="BJ210" s="13" t="s">
        <v>78</v>
      </c>
      <c r="BK210" s="132">
        <f t="shared" si="49"/>
        <v>0</v>
      </c>
      <c r="BL210" s="13" t="s">
        <v>168</v>
      </c>
      <c r="BM210" s="131" t="s">
        <v>1698</v>
      </c>
    </row>
    <row r="211" spans="2:65" s="1" customFormat="1" ht="24.2" customHeight="1" x14ac:dyDescent="0.2">
      <c r="B211" s="119"/>
      <c r="C211" s="133" t="s">
        <v>412</v>
      </c>
      <c r="D211" s="133" t="s">
        <v>248</v>
      </c>
      <c r="E211" s="134" t="s">
        <v>790</v>
      </c>
      <c r="F211" s="135" t="s">
        <v>791</v>
      </c>
      <c r="G211" s="136" t="s">
        <v>180</v>
      </c>
      <c r="H211" s="137">
        <v>1</v>
      </c>
      <c r="I211" s="138"/>
      <c r="J211" s="138">
        <f t="shared" si="40"/>
        <v>0</v>
      </c>
      <c r="K211" s="139"/>
      <c r="L211" s="140"/>
      <c r="M211" s="141" t="s">
        <v>1</v>
      </c>
      <c r="N211" s="142" t="s">
        <v>35</v>
      </c>
      <c r="O211" s="129">
        <v>0</v>
      </c>
      <c r="P211" s="129">
        <f t="shared" si="41"/>
        <v>0</v>
      </c>
      <c r="Q211" s="129">
        <v>8.0000000000000007E-5</v>
      </c>
      <c r="R211" s="129">
        <f t="shared" si="42"/>
        <v>8.0000000000000007E-5</v>
      </c>
      <c r="S211" s="129">
        <v>0</v>
      </c>
      <c r="T211" s="130">
        <f t="shared" si="43"/>
        <v>0</v>
      </c>
      <c r="AR211" s="131" t="s">
        <v>200</v>
      </c>
      <c r="AT211" s="131" t="s">
        <v>248</v>
      </c>
      <c r="AU211" s="131" t="s">
        <v>80</v>
      </c>
      <c r="AY211" s="13" t="s">
        <v>140</v>
      </c>
      <c r="BE211" s="132">
        <f t="shared" si="44"/>
        <v>0</v>
      </c>
      <c r="BF211" s="132">
        <f t="shared" si="45"/>
        <v>0</v>
      </c>
      <c r="BG211" s="132">
        <f t="shared" si="46"/>
        <v>0</v>
      </c>
      <c r="BH211" s="132">
        <f t="shared" si="47"/>
        <v>0</v>
      </c>
      <c r="BI211" s="132">
        <f t="shared" si="48"/>
        <v>0</v>
      </c>
      <c r="BJ211" s="13" t="s">
        <v>78</v>
      </c>
      <c r="BK211" s="132">
        <f t="shared" si="49"/>
        <v>0</v>
      </c>
      <c r="BL211" s="13" t="s">
        <v>168</v>
      </c>
      <c r="BM211" s="131" t="s">
        <v>1697</v>
      </c>
    </row>
    <row r="212" spans="2:65" s="1" customFormat="1" ht="24.2" customHeight="1" x14ac:dyDescent="0.2">
      <c r="B212" s="119"/>
      <c r="C212" s="120" t="s">
        <v>295</v>
      </c>
      <c r="D212" s="120" t="s">
        <v>141</v>
      </c>
      <c r="E212" s="121" t="s">
        <v>792</v>
      </c>
      <c r="F212" s="122" t="s">
        <v>793</v>
      </c>
      <c r="G212" s="123" t="s">
        <v>180</v>
      </c>
      <c r="H212" s="124">
        <v>2</v>
      </c>
      <c r="I212" s="125"/>
      <c r="J212" s="125">
        <f t="shared" si="40"/>
        <v>0</v>
      </c>
      <c r="K212" s="126"/>
      <c r="L212" s="25"/>
      <c r="M212" s="127" t="s">
        <v>1</v>
      </c>
      <c r="N212" s="128" t="s">
        <v>35</v>
      </c>
      <c r="O212" s="129">
        <v>0.48199999999999998</v>
      </c>
      <c r="P212" s="129">
        <f t="shared" si="41"/>
        <v>0.96399999999999997</v>
      </c>
      <c r="Q212" s="129">
        <v>0</v>
      </c>
      <c r="R212" s="129">
        <f t="shared" si="42"/>
        <v>0</v>
      </c>
      <c r="S212" s="129">
        <v>0</v>
      </c>
      <c r="T212" s="130">
        <f t="shared" si="43"/>
        <v>0</v>
      </c>
      <c r="AR212" s="131" t="s">
        <v>168</v>
      </c>
      <c r="AT212" s="131" t="s">
        <v>141</v>
      </c>
      <c r="AU212" s="131" t="s">
        <v>80</v>
      </c>
      <c r="AY212" s="13" t="s">
        <v>140</v>
      </c>
      <c r="BE212" s="132">
        <f t="shared" si="44"/>
        <v>0</v>
      </c>
      <c r="BF212" s="132">
        <f t="shared" si="45"/>
        <v>0</v>
      </c>
      <c r="BG212" s="132">
        <f t="shared" si="46"/>
        <v>0</v>
      </c>
      <c r="BH212" s="132">
        <f t="shared" si="47"/>
        <v>0</v>
      </c>
      <c r="BI212" s="132">
        <f t="shared" si="48"/>
        <v>0</v>
      </c>
      <c r="BJ212" s="13" t="s">
        <v>78</v>
      </c>
      <c r="BK212" s="132">
        <f t="shared" si="49"/>
        <v>0</v>
      </c>
      <c r="BL212" s="13" t="s">
        <v>168</v>
      </c>
      <c r="BM212" s="131" t="s">
        <v>1696</v>
      </c>
    </row>
    <row r="213" spans="2:65" s="1" customFormat="1" ht="16.5" customHeight="1" x14ac:dyDescent="0.2">
      <c r="B213" s="119"/>
      <c r="C213" s="133" t="s">
        <v>419</v>
      </c>
      <c r="D213" s="133" t="s">
        <v>248</v>
      </c>
      <c r="E213" s="134" t="s">
        <v>794</v>
      </c>
      <c r="F213" s="135" t="s">
        <v>795</v>
      </c>
      <c r="G213" s="136" t="s">
        <v>700</v>
      </c>
      <c r="H213" s="137">
        <v>2</v>
      </c>
      <c r="I213" s="138"/>
      <c r="J213" s="138">
        <f t="shared" si="40"/>
        <v>0</v>
      </c>
      <c r="K213" s="139"/>
      <c r="L213" s="140"/>
      <c r="M213" s="141" t="s">
        <v>1</v>
      </c>
      <c r="N213" s="142" t="s">
        <v>35</v>
      </c>
      <c r="O213" s="129">
        <v>0</v>
      </c>
      <c r="P213" s="129">
        <f t="shared" si="41"/>
        <v>0</v>
      </c>
      <c r="Q213" s="129">
        <v>0</v>
      </c>
      <c r="R213" s="129">
        <f t="shared" si="42"/>
        <v>0</v>
      </c>
      <c r="S213" s="129">
        <v>0</v>
      </c>
      <c r="T213" s="130">
        <f t="shared" si="43"/>
        <v>0</v>
      </c>
      <c r="AR213" s="131" t="s">
        <v>200</v>
      </c>
      <c r="AT213" s="131" t="s">
        <v>248</v>
      </c>
      <c r="AU213" s="131" t="s">
        <v>80</v>
      </c>
      <c r="AY213" s="13" t="s">
        <v>140</v>
      </c>
      <c r="BE213" s="132">
        <f t="shared" si="44"/>
        <v>0</v>
      </c>
      <c r="BF213" s="132">
        <f t="shared" si="45"/>
        <v>0</v>
      </c>
      <c r="BG213" s="132">
        <f t="shared" si="46"/>
        <v>0</v>
      </c>
      <c r="BH213" s="132">
        <f t="shared" si="47"/>
        <v>0</v>
      </c>
      <c r="BI213" s="132">
        <f t="shared" si="48"/>
        <v>0</v>
      </c>
      <c r="BJ213" s="13" t="s">
        <v>78</v>
      </c>
      <c r="BK213" s="132">
        <f t="shared" si="49"/>
        <v>0</v>
      </c>
      <c r="BL213" s="13" t="s">
        <v>168</v>
      </c>
      <c r="BM213" s="131" t="s">
        <v>1695</v>
      </c>
    </row>
    <row r="214" spans="2:65" s="10" customFormat="1" ht="22.9" customHeight="1" x14ac:dyDescent="0.2">
      <c r="B214" s="110"/>
      <c r="D214" s="111" t="s">
        <v>69</v>
      </c>
      <c r="E214" s="154" t="s">
        <v>796</v>
      </c>
      <c r="F214" s="154" t="s">
        <v>797</v>
      </c>
      <c r="J214" s="155">
        <f>BK214</f>
        <v>0</v>
      </c>
      <c r="L214" s="110"/>
      <c r="M214" s="114"/>
      <c r="P214" s="115">
        <f>SUM(P215:P219)</f>
        <v>24.036000000000001</v>
      </c>
      <c r="R214" s="115">
        <f>SUM(R215:R219)</f>
        <v>0</v>
      </c>
      <c r="T214" s="116">
        <f>SUM(T215:T219)</f>
        <v>0</v>
      </c>
      <c r="AR214" s="111" t="s">
        <v>80</v>
      </c>
      <c r="AT214" s="117" t="s">
        <v>69</v>
      </c>
      <c r="AU214" s="117" t="s">
        <v>78</v>
      </c>
      <c r="AY214" s="111" t="s">
        <v>140</v>
      </c>
      <c r="BK214" s="118">
        <f>SUM(BK215:BK219)</f>
        <v>0</v>
      </c>
    </row>
    <row r="215" spans="2:65" s="1" customFormat="1" ht="16.5" customHeight="1" x14ac:dyDescent="0.2">
      <c r="B215" s="119"/>
      <c r="C215" s="120" t="s">
        <v>298</v>
      </c>
      <c r="D215" s="120" t="s">
        <v>141</v>
      </c>
      <c r="E215" s="121" t="s">
        <v>798</v>
      </c>
      <c r="F215" s="122" t="s">
        <v>799</v>
      </c>
      <c r="G215" s="123" t="s">
        <v>180</v>
      </c>
      <c r="H215" s="124">
        <v>27</v>
      </c>
      <c r="I215" s="125"/>
      <c r="J215" s="125">
        <f>ROUND(I215*H215,2)</f>
        <v>0</v>
      </c>
      <c r="K215" s="126"/>
      <c r="L215" s="25"/>
      <c r="M215" s="127" t="s">
        <v>1</v>
      </c>
      <c r="N215" s="128" t="s">
        <v>35</v>
      </c>
      <c r="O215" s="129">
        <v>0.54800000000000004</v>
      </c>
      <c r="P215" s="129">
        <f>O215*H215</f>
        <v>14.796000000000001</v>
      </c>
      <c r="Q215" s="129">
        <v>0</v>
      </c>
      <c r="R215" s="129">
        <f>Q215*H215</f>
        <v>0</v>
      </c>
      <c r="S215" s="129">
        <v>0</v>
      </c>
      <c r="T215" s="130">
        <f>S215*H215</f>
        <v>0</v>
      </c>
      <c r="AR215" s="131" t="s">
        <v>283</v>
      </c>
      <c r="AT215" s="131" t="s">
        <v>141</v>
      </c>
      <c r="AU215" s="131" t="s">
        <v>80</v>
      </c>
      <c r="AY215" s="13" t="s">
        <v>140</v>
      </c>
      <c r="BE215" s="132">
        <f>IF(N215="základní",J215,0)</f>
        <v>0</v>
      </c>
      <c r="BF215" s="132">
        <f>IF(N215="snížená",J215,0)</f>
        <v>0</v>
      </c>
      <c r="BG215" s="132">
        <f>IF(N215="zákl. přenesená",J215,0)</f>
        <v>0</v>
      </c>
      <c r="BH215" s="132">
        <f>IF(N215="sníž. přenesená",J215,0)</f>
        <v>0</v>
      </c>
      <c r="BI215" s="132">
        <f>IF(N215="nulová",J215,0)</f>
        <v>0</v>
      </c>
      <c r="BJ215" s="13" t="s">
        <v>78</v>
      </c>
      <c r="BK215" s="132">
        <f>ROUND(I215*H215,2)</f>
        <v>0</v>
      </c>
      <c r="BL215" s="13" t="s">
        <v>283</v>
      </c>
      <c r="BM215" s="131" t="s">
        <v>1694</v>
      </c>
    </row>
    <row r="216" spans="2:65" s="1" customFormat="1" ht="16.5" customHeight="1" x14ac:dyDescent="0.2">
      <c r="B216" s="119"/>
      <c r="C216" s="133" t="s">
        <v>426</v>
      </c>
      <c r="D216" s="133" t="s">
        <v>248</v>
      </c>
      <c r="E216" s="134" t="s">
        <v>800</v>
      </c>
      <c r="F216" s="135" t="s">
        <v>801</v>
      </c>
      <c r="G216" s="136" t="s">
        <v>700</v>
      </c>
      <c r="H216" s="137">
        <v>27</v>
      </c>
      <c r="I216" s="138"/>
      <c r="J216" s="138">
        <f>ROUND(I216*H216,2)</f>
        <v>0</v>
      </c>
      <c r="K216" s="139"/>
      <c r="L216" s="140"/>
      <c r="M216" s="141" t="s">
        <v>1</v>
      </c>
      <c r="N216" s="142" t="s">
        <v>35</v>
      </c>
      <c r="O216" s="129">
        <v>0</v>
      </c>
      <c r="P216" s="129">
        <f>O216*H216</f>
        <v>0</v>
      </c>
      <c r="Q216" s="129">
        <v>0</v>
      </c>
      <c r="R216" s="129">
        <f>Q216*H216</f>
        <v>0</v>
      </c>
      <c r="S216" s="129">
        <v>0</v>
      </c>
      <c r="T216" s="130">
        <f>S216*H216</f>
        <v>0</v>
      </c>
      <c r="AR216" s="131" t="s">
        <v>813</v>
      </c>
      <c r="AT216" s="131" t="s">
        <v>248</v>
      </c>
      <c r="AU216" s="131" t="s">
        <v>80</v>
      </c>
      <c r="AY216" s="13" t="s">
        <v>140</v>
      </c>
      <c r="BE216" s="132">
        <f>IF(N216="základní",J216,0)</f>
        <v>0</v>
      </c>
      <c r="BF216" s="132">
        <f>IF(N216="snížená",J216,0)</f>
        <v>0</v>
      </c>
      <c r="BG216" s="132">
        <f>IF(N216="zákl. přenesená",J216,0)</f>
        <v>0</v>
      </c>
      <c r="BH216" s="132">
        <f>IF(N216="sníž. přenesená",J216,0)</f>
        <v>0</v>
      </c>
      <c r="BI216" s="132">
        <f>IF(N216="nulová",J216,0)</f>
        <v>0</v>
      </c>
      <c r="BJ216" s="13" t="s">
        <v>78</v>
      </c>
      <c r="BK216" s="132">
        <f>ROUND(I216*H216,2)</f>
        <v>0</v>
      </c>
      <c r="BL216" s="13" t="s">
        <v>283</v>
      </c>
      <c r="BM216" s="131" t="s">
        <v>1693</v>
      </c>
    </row>
    <row r="217" spans="2:65" s="1" customFormat="1" ht="16.5" customHeight="1" x14ac:dyDescent="0.2">
      <c r="B217" s="119"/>
      <c r="C217" s="120" t="s">
        <v>430</v>
      </c>
      <c r="D217" s="120" t="s">
        <v>141</v>
      </c>
      <c r="E217" s="121" t="s">
        <v>1692</v>
      </c>
      <c r="F217" s="122" t="s">
        <v>1691</v>
      </c>
      <c r="G217" s="123" t="s">
        <v>228</v>
      </c>
      <c r="H217" s="124">
        <v>28</v>
      </c>
      <c r="I217" s="125"/>
      <c r="J217" s="125">
        <f>ROUND(I217*H217,2)</f>
        <v>0</v>
      </c>
      <c r="K217" s="126"/>
      <c r="L217" s="25"/>
      <c r="M217" s="127" t="s">
        <v>1</v>
      </c>
      <c r="N217" s="128" t="s">
        <v>35</v>
      </c>
      <c r="O217" s="129">
        <v>0.33</v>
      </c>
      <c r="P217" s="129">
        <f>O217*H217</f>
        <v>9.24</v>
      </c>
      <c r="Q217" s="129">
        <v>0</v>
      </c>
      <c r="R217" s="129">
        <f>Q217*H217</f>
        <v>0</v>
      </c>
      <c r="S217" s="129">
        <v>0</v>
      </c>
      <c r="T217" s="130">
        <f>S217*H217</f>
        <v>0</v>
      </c>
      <c r="AR217" s="131" t="s">
        <v>168</v>
      </c>
      <c r="AT217" s="131" t="s">
        <v>141</v>
      </c>
      <c r="AU217" s="131" t="s">
        <v>80</v>
      </c>
      <c r="AY217" s="13" t="s">
        <v>140</v>
      </c>
      <c r="BE217" s="132">
        <f>IF(N217="základní",J217,0)</f>
        <v>0</v>
      </c>
      <c r="BF217" s="132">
        <f>IF(N217="snížená",J217,0)</f>
        <v>0</v>
      </c>
      <c r="BG217" s="132">
        <f>IF(N217="zákl. přenesená",J217,0)</f>
        <v>0</v>
      </c>
      <c r="BH217" s="132">
        <f>IF(N217="sníž. přenesená",J217,0)</f>
        <v>0</v>
      </c>
      <c r="BI217" s="132">
        <f>IF(N217="nulová",J217,0)</f>
        <v>0</v>
      </c>
      <c r="BJ217" s="13" t="s">
        <v>78</v>
      </c>
      <c r="BK217" s="132">
        <f>ROUND(I217*H217,2)</f>
        <v>0</v>
      </c>
      <c r="BL217" s="13" t="s">
        <v>168</v>
      </c>
      <c r="BM217" s="131" t="s">
        <v>1690</v>
      </c>
    </row>
    <row r="218" spans="2:65" s="1" customFormat="1" ht="37.9" customHeight="1" x14ac:dyDescent="0.2">
      <c r="B218" s="119"/>
      <c r="C218" s="133" t="s">
        <v>434</v>
      </c>
      <c r="D218" s="133" t="s">
        <v>248</v>
      </c>
      <c r="E218" s="134" t="s">
        <v>1689</v>
      </c>
      <c r="F218" s="135" t="s">
        <v>1688</v>
      </c>
      <c r="G218" s="136" t="s">
        <v>228</v>
      </c>
      <c r="H218" s="137">
        <v>28</v>
      </c>
      <c r="I218" s="138"/>
      <c r="J218" s="138">
        <f>ROUND(I218*H218,2)</f>
        <v>0</v>
      </c>
      <c r="K218" s="139"/>
      <c r="L218" s="140"/>
      <c r="M218" s="141" t="s">
        <v>1</v>
      </c>
      <c r="N218" s="142" t="s">
        <v>35</v>
      </c>
      <c r="O218" s="129">
        <v>0</v>
      </c>
      <c r="P218" s="129">
        <f>O218*H218</f>
        <v>0</v>
      </c>
      <c r="Q218" s="129">
        <v>0</v>
      </c>
      <c r="R218" s="129">
        <f>Q218*H218</f>
        <v>0</v>
      </c>
      <c r="S218" s="129">
        <v>0</v>
      </c>
      <c r="T218" s="130">
        <f>S218*H218</f>
        <v>0</v>
      </c>
      <c r="AR218" s="131" t="s">
        <v>200</v>
      </c>
      <c r="AT218" s="131" t="s">
        <v>248</v>
      </c>
      <c r="AU218" s="131" t="s">
        <v>80</v>
      </c>
      <c r="AY218" s="13" t="s">
        <v>140</v>
      </c>
      <c r="BE218" s="132">
        <f>IF(N218="základní",J218,0)</f>
        <v>0</v>
      </c>
      <c r="BF218" s="132">
        <f>IF(N218="snížená",J218,0)</f>
        <v>0</v>
      </c>
      <c r="BG218" s="132">
        <f>IF(N218="zákl. přenesená",J218,0)</f>
        <v>0</v>
      </c>
      <c r="BH218" s="132">
        <f>IF(N218="sníž. přenesená",J218,0)</f>
        <v>0</v>
      </c>
      <c r="BI218" s="132">
        <f>IF(N218="nulová",J218,0)</f>
        <v>0</v>
      </c>
      <c r="BJ218" s="13" t="s">
        <v>78</v>
      </c>
      <c r="BK218" s="132">
        <f>ROUND(I218*H218,2)</f>
        <v>0</v>
      </c>
      <c r="BL218" s="13" t="s">
        <v>168</v>
      </c>
      <c r="BM218" s="131" t="s">
        <v>1687</v>
      </c>
    </row>
    <row r="219" spans="2:65" s="1" customFormat="1" ht="16.5" customHeight="1" x14ac:dyDescent="0.2">
      <c r="B219" s="119"/>
      <c r="C219" s="133" t="s">
        <v>305</v>
      </c>
      <c r="D219" s="133" t="s">
        <v>248</v>
      </c>
      <c r="E219" s="134" t="s">
        <v>1686</v>
      </c>
      <c r="F219" s="135" t="s">
        <v>1685</v>
      </c>
      <c r="G219" s="136" t="s">
        <v>665</v>
      </c>
      <c r="H219" s="137">
        <v>4</v>
      </c>
      <c r="I219" s="138"/>
      <c r="J219" s="138">
        <f>ROUND(I219*H219,2)</f>
        <v>0</v>
      </c>
      <c r="K219" s="139"/>
      <c r="L219" s="140"/>
      <c r="M219" s="141" t="s">
        <v>1</v>
      </c>
      <c r="N219" s="142" t="s">
        <v>35</v>
      </c>
      <c r="O219" s="129">
        <v>0</v>
      </c>
      <c r="P219" s="129">
        <f>O219*H219</f>
        <v>0</v>
      </c>
      <c r="Q219" s="129">
        <v>0</v>
      </c>
      <c r="R219" s="129">
        <f>Q219*H219</f>
        <v>0</v>
      </c>
      <c r="S219" s="129">
        <v>0</v>
      </c>
      <c r="T219" s="130">
        <f>S219*H219</f>
        <v>0</v>
      </c>
      <c r="AR219" s="131" t="s">
        <v>200</v>
      </c>
      <c r="AT219" s="131" t="s">
        <v>248</v>
      </c>
      <c r="AU219" s="131" t="s">
        <v>80</v>
      </c>
      <c r="AY219" s="13" t="s">
        <v>140</v>
      </c>
      <c r="BE219" s="132">
        <f>IF(N219="základní",J219,0)</f>
        <v>0</v>
      </c>
      <c r="BF219" s="132">
        <f>IF(N219="snížená",J219,0)</f>
        <v>0</v>
      </c>
      <c r="BG219" s="132">
        <f>IF(N219="zákl. přenesená",J219,0)</f>
        <v>0</v>
      </c>
      <c r="BH219" s="132">
        <f>IF(N219="sníž. přenesená",J219,0)</f>
        <v>0</v>
      </c>
      <c r="BI219" s="132">
        <f>IF(N219="nulová",J219,0)</f>
        <v>0</v>
      </c>
      <c r="BJ219" s="13" t="s">
        <v>78</v>
      </c>
      <c r="BK219" s="132">
        <f>ROUND(I219*H219,2)</f>
        <v>0</v>
      </c>
      <c r="BL219" s="13" t="s">
        <v>168</v>
      </c>
      <c r="BM219" s="131" t="s">
        <v>1684</v>
      </c>
    </row>
    <row r="220" spans="2:65" s="10" customFormat="1" ht="22.9" customHeight="1" x14ac:dyDescent="0.2">
      <c r="B220" s="110"/>
      <c r="D220" s="111" t="s">
        <v>69</v>
      </c>
      <c r="E220" s="154" t="s">
        <v>802</v>
      </c>
      <c r="F220" s="154" t="s">
        <v>803</v>
      </c>
      <c r="J220" s="155">
        <f>BK220</f>
        <v>0</v>
      </c>
      <c r="L220" s="110"/>
      <c r="M220" s="114"/>
      <c r="P220" s="115">
        <f>SUM(P221:P223)</f>
        <v>1.0920000000000001</v>
      </c>
      <c r="R220" s="115">
        <f>SUM(R221:R223)</f>
        <v>0</v>
      </c>
      <c r="T220" s="116">
        <f>SUM(T221:T223)</f>
        <v>0</v>
      </c>
      <c r="AR220" s="111" t="s">
        <v>80</v>
      </c>
      <c r="AT220" s="117" t="s">
        <v>69</v>
      </c>
      <c r="AU220" s="117" t="s">
        <v>78</v>
      </c>
      <c r="AY220" s="111" t="s">
        <v>140</v>
      </c>
      <c r="BK220" s="118">
        <f>SUM(BK221:BK223)</f>
        <v>0</v>
      </c>
    </row>
    <row r="221" spans="2:65" s="1" customFormat="1" ht="21.75" customHeight="1" x14ac:dyDescent="0.2">
      <c r="B221" s="119"/>
      <c r="C221" s="120" t="s">
        <v>441</v>
      </c>
      <c r="D221" s="120" t="s">
        <v>141</v>
      </c>
      <c r="E221" s="121" t="s">
        <v>804</v>
      </c>
      <c r="F221" s="122" t="s">
        <v>805</v>
      </c>
      <c r="G221" s="123" t="s">
        <v>180</v>
      </c>
      <c r="H221" s="124">
        <v>6</v>
      </c>
      <c r="I221" s="125"/>
      <c r="J221" s="125">
        <f>ROUND(I221*H221,2)</f>
        <v>0</v>
      </c>
      <c r="K221" s="126"/>
      <c r="L221" s="25"/>
      <c r="M221" s="127" t="s">
        <v>1</v>
      </c>
      <c r="N221" s="128" t="s">
        <v>35</v>
      </c>
      <c r="O221" s="129">
        <v>0.182</v>
      </c>
      <c r="P221" s="129">
        <f>O221*H221</f>
        <v>1.0920000000000001</v>
      </c>
      <c r="Q221" s="129">
        <v>0</v>
      </c>
      <c r="R221" s="129">
        <f>Q221*H221</f>
        <v>0</v>
      </c>
      <c r="S221" s="129">
        <v>0</v>
      </c>
      <c r="T221" s="130">
        <f>S221*H221</f>
        <v>0</v>
      </c>
      <c r="AR221" s="131" t="s">
        <v>168</v>
      </c>
      <c r="AT221" s="131" t="s">
        <v>141</v>
      </c>
      <c r="AU221" s="131" t="s">
        <v>80</v>
      </c>
      <c r="AY221" s="13" t="s">
        <v>140</v>
      </c>
      <c r="BE221" s="132">
        <f>IF(N221="základní",J221,0)</f>
        <v>0</v>
      </c>
      <c r="BF221" s="132">
        <f>IF(N221="snížená",J221,0)</f>
        <v>0</v>
      </c>
      <c r="BG221" s="132">
        <f>IF(N221="zákl. přenesená",J221,0)</f>
        <v>0</v>
      </c>
      <c r="BH221" s="132">
        <f>IF(N221="sníž. přenesená",J221,0)</f>
        <v>0</v>
      </c>
      <c r="BI221" s="132">
        <f>IF(N221="nulová",J221,0)</f>
        <v>0</v>
      </c>
      <c r="BJ221" s="13" t="s">
        <v>78</v>
      </c>
      <c r="BK221" s="132">
        <f>ROUND(I221*H221,2)</f>
        <v>0</v>
      </c>
      <c r="BL221" s="13" t="s">
        <v>168</v>
      </c>
      <c r="BM221" s="131" t="s">
        <v>1683</v>
      </c>
    </row>
    <row r="222" spans="2:65" s="1" customFormat="1" ht="33" customHeight="1" x14ac:dyDescent="0.2">
      <c r="B222" s="119"/>
      <c r="C222" s="133" t="s">
        <v>309</v>
      </c>
      <c r="D222" s="133" t="s">
        <v>248</v>
      </c>
      <c r="E222" s="134" t="s">
        <v>806</v>
      </c>
      <c r="F222" s="135" t="s">
        <v>807</v>
      </c>
      <c r="G222" s="136" t="s">
        <v>665</v>
      </c>
      <c r="H222" s="137">
        <v>4</v>
      </c>
      <c r="I222" s="138"/>
      <c r="J222" s="138">
        <f>ROUND(I222*H222,2)</f>
        <v>0</v>
      </c>
      <c r="K222" s="139"/>
      <c r="L222" s="140"/>
      <c r="M222" s="141" t="s">
        <v>1</v>
      </c>
      <c r="N222" s="142" t="s">
        <v>35</v>
      </c>
      <c r="O222" s="129">
        <v>0</v>
      </c>
      <c r="P222" s="129">
        <f>O222*H222</f>
        <v>0</v>
      </c>
      <c r="Q222" s="129">
        <v>0</v>
      </c>
      <c r="R222" s="129">
        <f>Q222*H222</f>
        <v>0</v>
      </c>
      <c r="S222" s="129">
        <v>0</v>
      </c>
      <c r="T222" s="130">
        <f>S222*H222</f>
        <v>0</v>
      </c>
      <c r="AR222" s="131" t="s">
        <v>200</v>
      </c>
      <c r="AT222" s="131" t="s">
        <v>248</v>
      </c>
      <c r="AU222" s="131" t="s">
        <v>80</v>
      </c>
      <c r="AY222" s="13" t="s">
        <v>140</v>
      </c>
      <c r="BE222" s="132">
        <f>IF(N222="základní",J222,0)</f>
        <v>0</v>
      </c>
      <c r="BF222" s="132">
        <f>IF(N222="snížená",J222,0)</f>
        <v>0</v>
      </c>
      <c r="BG222" s="132">
        <f>IF(N222="zákl. přenesená",J222,0)</f>
        <v>0</v>
      </c>
      <c r="BH222" s="132">
        <f>IF(N222="sníž. přenesená",J222,0)</f>
        <v>0</v>
      </c>
      <c r="BI222" s="132">
        <f>IF(N222="nulová",J222,0)</f>
        <v>0</v>
      </c>
      <c r="BJ222" s="13" t="s">
        <v>78</v>
      </c>
      <c r="BK222" s="132">
        <f>ROUND(I222*H222,2)</f>
        <v>0</v>
      </c>
      <c r="BL222" s="13" t="s">
        <v>168</v>
      </c>
      <c r="BM222" s="131" t="s">
        <v>1682</v>
      </c>
    </row>
    <row r="223" spans="2:65" s="1" customFormat="1" ht="24.2" customHeight="1" x14ac:dyDescent="0.2">
      <c r="B223" s="119"/>
      <c r="C223" s="133" t="s">
        <v>448</v>
      </c>
      <c r="D223" s="133" t="s">
        <v>248</v>
      </c>
      <c r="E223" s="134" t="s">
        <v>1681</v>
      </c>
      <c r="F223" s="135" t="s">
        <v>1680</v>
      </c>
      <c r="G223" s="136" t="s">
        <v>665</v>
      </c>
      <c r="H223" s="137">
        <v>2</v>
      </c>
      <c r="I223" s="138"/>
      <c r="J223" s="138">
        <f>ROUND(I223*H223,2)</f>
        <v>0</v>
      </c>
      <c r="K223" s="139"/>
      <c r="L223" s="140"/>
      <c r="M223" s="141" t="s">
        <v>1</v>
      </c>
      <c r="N223" s="142" t="s">
        <v>35</v>
      </c>
      <c r="O223" s="129">
        <v>0</v>
      </c>
      <c r="P223" s="129">
        <f>O223*H223</f>
        <v>0</v>
      </c>
      <c r="Q223" s="129">
        <v>0</v>
      </c>
      <c r="R223" s="129">
        <f>Q223*H223</f>
        <v>0</v>
      </c>
      <c r="S223" s="129">
        <v>0</v>
      </c>
      <c r="T223" s="130">
        <f>S223*H223</f>
        <v>0</v>
      </c>
      <c r="AR223" s="131" t="s">
        <v>200</v>
      </c>
      <c r="AT223" s="131" t="s">
        <v>248</v>
      </c>
      <c r="AU223" s="131" t="s">
        <v>80</v>
      </c>
      <c r="AY223" s="13" t="s">
        <v>140</v>
      </c>
      <c r="BE223" s="132">
        <f>IF(N223="základní",J223,0)</f>
        <v>0</v>
      </c>
      <c r="BF223" s="132">
        <f>IF(N223="snížená",J223,0)</f>
        <v>0</v>
      </c>
      <c r="BG223" s="132">
        <f>IF(N223="zákl. přenesená",J223,0)</f>
        <v>0</v>
      </c>
      <c r="BH223" s="132">
        <f>IF(N223="sníž. přenesená",J223,0)</f>
        <v>0</v>
      </c>
      <c r="BI223" s="132">
        <f>IF(N223="nulová",J223,0)</f>
        <v>0</v>
      </c>
      <c r="BJ223" s="13" t="s">
        <v>78</v>
      </c>
      <c r="BK223" s="132">
        <f>ROUND(I223*H223,2)</f>
        <v>0</v>
      </c>
      <c r="BL223" s="13" t="s">
        <v>168</v>
      </c>
      <c r="BM223" s="131" t="s">
        <v>1679</v>
      </c>
    </row>
    <row r="224" spans="2:65" s="10" customFormat="1" ht="25.9" customHeight="1" x14ac:dyDescent="0.2">
      <c r="B224" s="110"/>
      <c r="D224" s="111" t="s">
        <v>69</v>
      </c>
      <c r="E224" s="112" t="s">
        <v>248</v>
      </c>
      <c r="F224" s="112" t="s">
        <v>808</v>
      </c>
      <c r="J224" s="113">
        <f>BK224</f>
        <v>0</v>
      </c>
      <c r="L224" s="110"/>
      <c r="M224" s="114"/>
      <c r="P224" s="115">
        <f>P225+P330+P366+P370</f>
        <v>689.50184000000002</v>
      </c>
      <c r="R224" s="115">
        <f>R225+R330+R366+R370</f>
        <v>0.69159399999999993</v>
      </c>
      <c r="T224" s="116">
        <f>T225+T330+T366+T370</f>
        <v>0</v>
      </c>
      <c r="AR224" s="111" t="s">
        <v>148</v>
      </c>
      <c r="AT224" s="117" t="s">
        <v>69</v>
      </c>
      <c r="AU224" s="117" t="s">
        <v>70</v>
      </c>
      <c r="AY224" s="111" t="s">
        <v>140</v>
      </c>
      <c r="BK224" s="118">
        <f>BK225+BK330+BK366+BK370</f>
        <v>0</v>
      </c>
    </row>
    <row r="225" spans="2:65" s="10" customFormat="1" ht="22.9" customHeight="1" x14ac:dyDescent="0.2">
      <c r="B225" s="110"/>
      <c r="D225" s="111" t="s">
        <v>69</v>
      </c>
      <c r="E225" s="154" t="s">
        <v>809</v>
      </c>
      <c r="F225" s="154" t="s">
        <v>810</v>
      </c>
      <c r="J225" s="155">
        <f>BK225</f>
        <v>0</v>
      </c>
      <c r="L225" s="110"/>
      <c r="M225" s="114"/>
      <c r="P225" s="115">
        <f>SUM(P226:P329)</f>
        <v>537.16700000000003</v>
      </c>
      <c r="R225" s="115">
        <f>SUM(R226:R329)</f>
        <v>0.69018499999999994</v>
      </c>
      <c r="T225" s="116">
        <f>SUM(T226:T329)</f>
        <v>0</v>
      </c>
      <c r="AR225" s="111" t="s">
        <v>148</v>
      </c>
      <c r="AT225" s="117" t="s">
        <v>69</v>
      </c>
      <c r="AU225" s="117" t="s">
        <v>78</v>
      </c>
      <c r="AY225" s="111" t="s">
        <v>140</v>
      </c>
      <c r="BK225" s="118">
        <f>SUM(BK226:BK329)</f>
        <v>0</v>
      </c>
    </row>
    <row r="226" spans="2:65" s="1" customFormat="1" ht="16.5" customHeight="1" x14ac:dyDescent="0.2">
      <c r="B226" s="119"/>
      <c r="C226" s="133" t="s">
        <v>314</v>
      </c>
      <c r="D226" s="133" t="s">
        <v>248</v>
      </c>
      <c r="E226" s="134" t="s">
        <v>811</v>
      </c>
      <c r="F226" s="135" t="s">
        <v>812</v>
      </c>
      <c r="G226" s="136" t="s">
        <v>734</v>
      </c>
      <c r="H226" s="137">
        <v>1</v>
      </c>
      <c r="I226" s="138"/>
      <c r="J226" s="138">
        <f t="shared" ref="J226:J257" si="50">ROUND(I226*H226,2)</f>
        <v>0</v>
      </c>
      <c r="K226" s="139"/>
      <c r="L226" s="140"/>
      <c r="M226" s="141" t="s">
        <v>1</v>
      </c>
      <c r="N226" s="142" t="s">
        <v>35</v>
      </c>
      <c r="O226" s="129">
        <v>0</v>
      </c>
      <c r="P226" s="129">
        <f t="shared" ref="P226:P257" si="51">O226*H226</f>
        <v>0</v>
      </c>
      <c r="Q226" s="129">
        <v>1E-3</v>
      </c>
      <c r="R226" s="129">
        <f t="shared" ref="R226:R257" si="52">Q226*H226</f>
        <v>1E-3</v>
      </c>
      <c r="S226" s="129">
        <v>0</v>
      </c>
      <c r="T226" s="130">
        <f t="shared" ref="T226:T257" si="53">S226*H226</f>
        <v>0</v>
      </c>
      <c r="AR226" s="131" t="s">
        <v>789</v>
      </c>
      <c r="AT226" s="131" t="s">
        <v>248</v>
      </c>
      <c r="AU226" s="131" t="s">
        <v>80</v>
      </c>
      <c r="AY226" s="13" t="s">
        <v>140</v>
      </c>
      <c r="BE226" s="132">
        <f t="shared" ref="BE226:BE257" si="54">IF(N226="základní",J226,0)</f>
        <v>0</v>
      </c>
      <c r="BF226" s="132">
        <f t="shared" ref="BF226:BF257" si="55">IF(N226="snížená",J226,0)</f>
        <v>0</v>
      </c>
      <c r="BG226" s="132">
        <f t="shared" ref="BG226:BG257" si="56">IF(N226="zákl. přenesená",J226,0)</f>
        <v>0</v>
      </c>
      <c r="BH226" s="132">
        <f t="shared" ref="BH226:BH257" si="57">IF(N226="sníž. přenesená",J226,0)</f>
        <v>0</v>
      </c>
      <c r="BI226" s="132">
        <f t="shared" ref="BI226:BI257" si="58">IF(N226="nulová",J226,0)</f>
        <v>0</v>
      </c>
      <c r="BJ226" s="13" t="s">
        <v>78</v>
      </c>
      <c r="BK226" s="132">
        <f t="shared" ref="BK226:BK257" si="59">ROUND(I226*H226,2)</f>
        <v>0</v>
      </c>
      <c r="BL226" s="13" t="s">
        <v>789</v>
      </c>
      <c r="BM226" s="131" t="s">
        <v>1678</v>
      </c>
    </row>
    <row r="227" spans="2:65" s="1" customFormat="1" ht="16.5" customHeight="1" x14ac:dyDescent="0.2">
      <c r="B227" s="119"/>
      <c r="C227" s="133" t="s">
        <v>455</v>
      </c>
      <c r="D227" s="133" t="s">
        <v>248</v>
      </c>
      <c r="E227" s="134" t="s">
        <v>814</v>
      </c>
      <c r="F227" s="135" t="s">
        <v>815</v>
      </c>
      <c r="G227" s="136" t="s">
        <v>665</v>
      </c>
      <c r="H227" s="137">
        <v>5</v>
      </c>
      <c r="I227" s="138"/>
      <c r="J227" s="138">
        <f t="shared" si="50"/>
        <v>0</v>
      </c>
      <c r="K227" s="139"/>
      <c r="L227" s="140"/>
      <c r="M227" s="141" t="s">
        <v>1</v>
      </c>
      <c r="N227" s="142" t="s">
        <v>35</v>
      </c>
      <c r="O227" s="129">
        <v>0</v>
      </c>
      <c r="P227" s="129">
        <f t="shared" si="51"/>
        <v>0</v>
      </c>
      <c r="Q227" s="129">
        <v>0</v>
      </c>
      <c r="R227" s="129">
        <f t="shared" si="52"/>
        <v>0</v>
      </c>
      <c r="S227" s="129">
        <v>0</v>
      </c>
      <c r="T227" s="130">
        <f t="shared" si="53"/>
        <v>0</v>
      </c>
      <c r="AR227" s="131" t="s">
        <v>813</v>
      </c>
      <c r="AT227" s="131" t="s">
        <v>248</v>
      </c>
      <c r="AU227" s="131" t="s">
        <v>80</v>
      </c>
      <c r="AY227" s="13" t="s">
        <v>140</v>
      </c>
      <c r="BE227" s="132">
        <f t="shared" si="54"/>
        <v>0</v>
      </c>
      <c r="BF227" s="132">
        <f t="shared" si="55"/>
        <v>0</v>
      </c>
      <c r="BG227" s="132">
        <f t="shared" si="56"/>
        <v>0</v>
      </c>
      <c r="BH227" s="132">
        <f t="shared" si="57"/>
        <v>0</v>
      </c>
      <c r="BI227" s="132">
        <f t="shared" si="58"/>
        <v>0</v>
      </c>
      <c r="BJ227" s="13" t="s">
        <v>78</v>
      </c>
      <c r="BK227" s="132">
        <f t="shared" si="59"/>
        <v>0</v>
      </c>
      <c r="BL227" s="13" t="s">
        <v>283</v>
      </c>
      <c r="BM227" s="131" t="s">
        <v>1677</v>
      </c>
    </row>
    <row r="228" spans="2:65" s="1" customFormat="1" ht="21.75" customHeight="1" x14ac:dyDescent="0.2">
      <c r="B228" s="119"/>
      <c r="C228" s="120" t="s">
        <v>318</v>
      </c>
      <c r="D228" s="120" t="s">
        <v>141</v>
      </c>
      <c r="E228" s="121" t="s">
        <v>816</v>
      </c>
      <c r="F228" s="122" t="s">
        <v>817</v>
      </c>
      <c r="G228" s="123" t="s">
        <v>228</v>
      </c>
      <c r="H228" s="124">
        <v>45</v>
      </c>
      <c r="I228" s="125"/>
      <c r="J228" s="125">
        <f t="shared" si="50"/>
        <v>0</v>
      </c>
      <c r="K228" s="126"/>
      <c r="L228" s="25"/>
      <c r="M228" s="127" t="s">
        <v>1</v>
      </c>
      <c r="N228" s="128" t="s">
        <v>35</v>
      </c>
      <c r="O228" s="129">
        <v>0.13100000000000001</v>
      </c>
      <c r="P228" s="129">
        <f t="shared" si="51"/>
        <v>5.8950000000000005</v>
      </c>
      <c r="Q228" s="129">
        <v>0</v>
      </c>
      <c r="R228" s="129">
        <f t="shared" si="52"/>
        <v>0</v>
      </c>
      <c r="S228" s="129">
        <v>0</v>
      </c>
      <c r="T228" s="130">
        <f t="shared" si="53"/>
        <v>0</v>
      </c>
      <c r="AR228" s="131" t="s">
        <v>283</v>
      </c>
      <c r="AT228" s="131" t="s">
        <v>141</v>
      </c>
      <c r="AU228" s="131" t="s">
        <v>80</v>
      </c>
      <c r="AY228" s="13" t="s">
        <v>140</v>
      </c>
      <c r="BE228" s="132">
        <f t="shared" si="54"/>
        <v>0</v>
      </c>
      <c r="BF228" s="132">
        <f t="shared" si="55"/>
        <v>0</v>
      </c>
      <c r="BG228" s="132">
        <f t="shared" si="56"/>
        <v>0</v>
      </c>
      <c r="BH228" s="132">
        <f t="shared" si="57"/>
        <v>0</v>
      </c>
      <c r="BI228" s="132">
        <f t="shared" si="58"/>
        <v>0</v>
      </c>
      <c r="BJ228" s="13" t="s">
        <v>78</v>
      </c>
      <c r="BK228" s="132">
        <f t="shared" si="59"/>
        <v>0</v>
      </c>
      <c r="BL228" s="13" t="s">
        <v>283</v>
      </c>
      <c r="BM228" s="131" t="s">
        <v>1676</v>
      </c>
    </row>
    <row r="229" spans="2:65" s="1" customFormat="1" ht="16.5" customHeight="1" x14ac:dyDescent="0.2">
      <c r="B229" s="119"/>
      <c r="C229" s="133" t="s">
        <v>462</v>
      </c>
      <c r="D229" s="133" t="s">
        <v>248</v>
      </c>
      <c r="E229" s="134" t="s">
        <v>818</v>
      </c>
      <c r="F229" s="135" t="s">
        <v>819</v>
      </c>
      <c r="G229" s="136" t="s">
        <v>180</v>
      </c>
      <c r="H229" s="137">
        <v>15</v>
      </c>
      <c r="I229" s="138"/>
      <c r="J229" s="138">
        <f t="shared" si="50"/>
        <v>0</v>
      </c>
      <c r="K229" s="139"/>
      <c r="L229" s="140"/>
      <c r="M229" s="141" t="s">
        <v>1</v>
      </c>
      <c r="N229" s="142" t="s">
        <v>35</v>
      </c>
      <c r="O229" s="129">
        <v>0</v>
      </c>
      <c r="P229" s="129">
        <f t="shared" si="51"/>
        <v>0</v>
      </c>
      <c r="Q229" s="129">
        <v>2.1000000000000001E-4</v>
      </c>
      <c r="R229" s="129">
        <f t="shared" si="52"/>
        <v>3.15E-3</v>
      </c>
      <c r="S229" s="129">
        <v>0</v>
      </c>
      <c r="T229" s="130">
        <f t="shared" si="53"/>
        <v>0</v>
      </c>
      <c r="AR229" s="131" t="s">
        <v>789</v>
      </c>
      <c r="AT229" s="131" t="s">
        <v>248</v>
      </c>
      <c r="AU229" s="131" t="s">
        <v>80</v>
      </c>
      <c r="AY229" s="13" t="s">
        <v>140</v>
      </c>
      <c r="BE229" s="132">
        <f t="shared" si="54"/>
        <v>0</v>
      </c>
      <c r="BF229" s="132">
        <f t="shared" si="55"/>
        <v>0</v>
      </c>
      <c r="BG229" s="132">
        <f t="shared" si="56"/>
        <v>0</v>
      </c>
      <c r="BH229" s="132">
        <f t="shared" si="57"/>
        <v>0</v>
      </c>
      <c r="BI229" s="132">
        <f t="shared" si="58"/>
        <v>0</v>
      </c>
      <c r="BJ229" s="13" t="s">
        <v>78</v>
      </c>
      <c r="BK229" s="132">
        <f t="shared" si="59"/>
        <v>0</v>
      </c>
      <c r="BL229" s="13" t="s">
        <v>789</v>
      </c>
      <c r="BM229" s="131" t="s">
        <v>1675</v>
      </c>
    </row>
    <row r="230" spans="2:65" s="1" customFormat="1" ht="16.5" customHeight="1" x14ac:dyDescent="0.2">
      <c r="B230" s="119"/>
      <c r="C230" s="120" t="s">
        <v>321</v>
      </c>
      <c r="D230" s="120" t="s">
        <v>141</v>
      </c>
      <c r="E230" s="121" t="s">
        <v>820</v>
      </c>
      <c r="F230" s="122" t="s">
        <v>821</v>
      </c>
      <c r="G230" s="123" t="s">
        <v>228</v>
      </c>
      <c r="H230" s="124">
        <v>30</v>
      </c>
      <c r="I230" s="125"/>
      <c r="J230" s="125">
        <f t="shared" si="50"/>
        <v>0</v>
      </c>
      <c r="K230" s="126"/>
      <c r="L230" s="25"/>
      <c r="M230" s="127" t="s">
        <v>1</v>
      </c>
      <c r="N230" s="128" t="s">
        <v>35</v>
      </c>
      <c r="O230" s="129">
        <v>2.3E-2</v>
      </c>
      <c r="P230" s="129">
        <f t="shared" si="51"/>
        <v>0.69</v>
      </c>
      <c r="Q230" s="129">
        <v>0</v>
      </c>
      <c r="R230" s="129">
        <f t="shared" si="52"/>
        <v>0</v>
      </c>
      <c r="S230" s="129">
        <v>0</v>
      </c>
      <c r="T230" s="130">
        <f t="shared" si="53"/>
        <v>0</v>
      </c>
      <c r="AR230" s="131" t="s">
        <v>283</v>
      </c>
      <c r="AT230" s="131" t="s">
        <v>141</v>
      </c>
      <c r="AU230" s="131" t="s">
        <v>80</v>
      </c>
      <c r="AY230" s="13" t="s">
        <v>140</v>
      </c>
      <c r="BE230" s="132">
        <f t="shared" si="54"/>
        <v>0</v>
      </c>
      <c r="BF230" s="132">
        <f t="shared" si="55"/>
        <v>0</v>
      </c>
      <c r="BG230" s="132">
        <f t="shared" si="56"/>
        <v>0</v>
      </c>
      <c r="BH230" s="132">
        <f t="shared" si="57"/>
        <v>0</v>
      </c>
      <c r="BI230" s="132">
        <f t="shared" si="58"/>
        <v>0</v>
      </c>
      <c r="BJ230" s="13" t="s">
        <v>78</v>
      </c>
      <c r="BK230" s="132">
        <f t="shared" si="59"/>
        <v>0</v>
      </c>
      <c r="BL230" s="13" t="s">
        <v>283</v>
      </c>
      <c r="BM230" s="131" t="s">
        <v>1674</v>
      </c>
    </row>
    <row r="231" spans="2:65" s="1" customFormat="1" ht="16.5" customHeight="1" x14ac:dyDescent="0.2">
      <c r="B231" s="119"/>
      <c r="C231" s="133" t="s">
        <v>471</v>
      </c>
      <c r="D231" s="133" t="s">
        <v>248</v>
      </c>
      <c r="E231" s="134" t="s">
        <v>823</v>
      </c>
      <c r="F231" s="135" t="s">
        <v>824</v>
      </c>
      <c r="G231" s="136" t="s">
        <v>248</v>
      </c>
      <c r="H231" s="137">
        <v>30</v>
      </c>
      <c r="I231" s="138"/>
      <c r="J231" s="138">
        <f t="shared" si="50"/>
        <v>0</v>
      </c>
      <c r="K231" s="139"/>
      <c r="L231" s="140"/>
      <c r="M231" s="141" t="s">
        <v>1</v>
      </c>
      <c r="N231" s="142" t="s">
        <v>35</v>
      </c>
      <c r="O231" s="129">
        <v>0</v>
      </c>
      <c r="P231" s="129">
        <f t="shared" si="51"/>
        <v>0</v>
      </c>
      <c r="Q231" s="129">
        <v>0</v>
      </c>
      <c r="R231" s="129">
        <f t="shared" si="52"/>
        <v>0</v>
      </c>
      <c r="S231" s="129">
        <v>0</v>
      </c>
      <c r="T231" s="130">
        <f t="shared" si="53"/>
        <v>0</v>
      </c>
      <c r="AR231" s="131" t="s">
        <v>813</v>
      </c>
      <c r="AT231" s="131" t="s">
        <v>248</v>
      </c>
      <c r="AU231" s="131" t="s">
        <v>80</v>
      </c>
      <c r="AY231" s="13" t="s">
        <v>140</v>
      </c>
      <c r="BE231" s="132">
        <f t="shared" si="54"/>
        <v>0</v>
      </c>
      <c r="BF231" s="132">
        <f t="shared" si="55"/>
        <v>0</v>
      </c>
      <c r="BG231" s="132">
        <f t="shared" si="56"/>
        <v>0</v>
      </c>
      <c r="BH231" s="132">
        <f t="shared" si="57"/>
        <v>0</v>
      </c>
      <c r="BI231" s="132">
        <f t="shared" si="58"/>
        <v>0</v>
      </c>
      <c r="BJ231" s="13" t="s">
        <v>78</v>
      </c>
      <c r="BK231" s="132">
        <f t="shared" si="59"/>
        <v>0</v>
      </c>
      <c r="BL231" s="13" t="s">
        <v>283</v>
      </c>
      <c r="BM231" s="131" t="s">
        <v>1673</v>
      </c>
    </row>
    <row r="232" spans="2:65" s="1" customFormat="1" ht="24.2" customHeight="1" x14ac:dyDescent="0.2">
      <c r="B232" s="119"/>
      <c r="C232" s="120" t="s">
        <v>475</v>
      </c>
      <c r="D232" s="120" t="s">
        <v>141</v>
      </c>
      <c r="E232" s="121" t="s">
        <v>826</v>
      </c>
      <c r="F232" s="122" t="s">
        <v>827</v>
      </c>
      <c r="G232" s="123" t="s">
        <v>212</v>
      </c>
      <c r="H232" s="124">
        <v>1</v>
      </c>
      <c r="I232" s="125"/>
      <c r="J232" s="125">
        <f t="shared" si="50"/>
        <v>0</v>
      </c>
      <c r="K232" s="126"/>
      <c r="L232" s="25"/>
      <c r="M232" s="127" t="s">
        <v>1</v>
      </c>
      <c r="N232" s="128" t="s">
        <v>35</v>
      </c>
      <c r="O232" s="129">
        <v>0</v>
      </c>
      <c r="P232" s="129">
        <f t="shared" si="51"/>
        <v>0</v>
      </c>
      <c r="Q232" s="129">
        <v>0</v>
      </c>
      <c r="R232" s="129">
        <f t="shared" si="52"/>
        <v>0</v>
      </c>
      <c r="S232" s="129">
        <v>0</v>
      </c>
      <c r="T232" s="130">
        <f t="shared" si="53"/>
        <v>0</v>
      </c>
      <c r="AR232" s="131" t="s">
        <v>283</v>
      </c>
      <c r="AT232" s="131" t="s">
        <v>141</v>
      </c>
      <c r="AU232" s="131" t="s">
        <v>80</v>
      </c>
      <c r="AY232" s="13" t="s">
        <v>140</v>
      </c>
      <c r="BE232" s="132">
        <f t="shared" si="54"/>
        <v>0</v>
      </c>
      <c r="BF232" s="132">
        <f t="shared" si="55"/>
        <v>0</v>
      </c>
      <c r="BG232" s="132">
        <f t="shared" si="56"/>
        <v>0</v>
      </c>
      <c r="BH232" s="132">
        <f t="shared" si="57"/>
        <v>0</v>
      </c>
      <c r="BI232" s="132">
        <f t="shared" si="58"/>
        <v>0</v>
      </c>
      <c r="BJ232" s="13" t="s">
        <v>78</v>
      </c>
      <c r="BK232" s="132">
        <f t="shared" si="59"/>
        <v>0</v>
      </c>
      <c r="BL232" s="13" t="s">
        <v>283</v>
      </c>
      <c r="BM232" s="131" t="s">
        <v>1672</v>
      </c>
    </row>
    <row r="233" spans="2:65" s="1" customFormat="1" ht="16.5" customHeight="1" x14ac:dyDescent="0.2">
      <c r="B233" s="119"/>
      <c r="C233" s="120" t="s">
        <v>479</v>
      </c>
      <c r="D233" s="120" t="s">
        <v>141</v>
      </c>
      <c r="E233" s="121" t="s">
        <v>829</v>
      </c>
      <c r="F233" s="122" t="s">
        <v>830</v>
      </c>
      <c r="G233" s="123" t="s">
        <v>665</v>
      </c>
      <c r="H233" s="124">
        <v>2</v>
      </c>
      <c r="I233" s="125"/>
      <c r="J233" s="125">
        <f t="shared" si="50"/>
        <v>0</v>
      </c>
      <c r="K233" s="126"/>
      <c r="L233" s="25"/>
      <c r="M233" s="127" t="s">
        <v>1</v>
      </c>
      <c r="N233" s="128" t="s">
        <v>35</v>
      </c>
      <c r="O233" s="129">
        <v>0</v>
      </c>
      <c r="P233" s="129">
        <f t="shared" si="51"/>
        <v>0</v>
      </c>
      <c r="Q233" s="129">
        <v>0</v>
      </c>
      <c r="R233" s="129">
        <f t="shared" si="52"/>
        <v>0</v>
      </c>
      <c r="S233" s="129">
        <v>0</v>
      </c>
      <c r="T233" s="130">
        <f t="shared" si="53"/>
        <v>0</v>
      </c>
      <c r="AR233" s="131" t="s">
        <v>283</v>
      </c>
      <c r="AT233" s="131" t="s">
        <v>141</v>
      </c>
      <c r="AU233" s="131" t="s">
        <v>80</v>
      </c>
      <c r="AY233" s="13" t="s">
        <v>140</v>
      </c>
      <c r="BE233" s="132">
        <f t="shared" si="54"/>
        <v>0</v>
      </c>
      <c r="BF233" s="132">
        <f t="shared" si="55"/>
        <v>0</v>
      </c>
      <c r="BG233" s="132">
        <f t="shared" si="56"/>
        <v>0</v>
      </c>
      <c r="BH233" s="132">
        <f t="shared" si="57"/>
        <v>0</v>
      </c>
      <c r="BI233" s="132">
        <f t="shared" si="58"/>
        <v>0</v>
      </c>
      <c r="BJ233" s="13" t="s">
        <v>78</v>
      </c>
      <c r="BK233" s="132">
        <f t="shared" si="59"/>
        <v>0</v>
      </c>
      <c r="BL233" s="13" t="s">
        <v>283</v>
      </c>
      <c r="BM233" s="131" t="s">
        <v>1671</v>
      </c>
    </row>
    <row r="234" spans="2:65" s="1" customFormat="1" ht="16.5" customHeight="1" x14ac:dyDescent="0.2">
      <c r="B234" s="119"/>
      <c r="C234" s="120" t="s">
        <v>486</v>
      </c>
      <c r="D234" s="120" t="s">
        <v>141</v>
      </c>
      <c r="E234" s="121" t="s">
        <v>831</v>
      </c>
      <c r="F234" s="122" t="s">
        <v>832</v>
      </c>
      <c r="G234" s="123" t="s">
        <v>665</v>
      </c>
      <c r="H234" s="124">
        <v>1</v>
      </c>
      <c r="I234" s="125"/>
      <c r="J234" s="125">
        <f t="shared" si="50"/>
        <v>0</v>
      </c>
      <c r="K234" s="126"/>
      <c r="L234" s="25"/>
      <c r="M234" s="127" t="s">
        <v>1</v>
      </c>
      <c r="N234" s="128" t="s">
        <v>35</v>
      </c>
      <c r="O234" s="129">
        <v>0</v>
      </c>
      <c r="P234" s="129">
        <f t="shared" si="51"/>
        <v>0</v>
      </c>
      <c r="Q234" s="129">
        <v>0</v>
      </c>
      <c r="R234" s="129">
        <f t="shared" si="52"/>
        <v>0</v>
      </c>
      <c r="S234" s="129">
        <v>0</v>
      </c>
      <c r="T234" s="130">
        <f t="shared" si="53"/>
        <v>0</v>
      </c>
      <c r="AR234" s="131" t="s">
        <v>283</v>
      </c>
      <c r="AT234" s="131" t="s">
        <v>141</v>
      </c>
      <c r="AU234" s="131" t="s">
        <v>80</v>
      </c>
      <c r="AY234" s="13" t="s">
        <v>140</v>
      </c>
      <c r="BE234" s="132">
        <f t="shared" si="54"/>
        <v>0</v>
      </c>
      <c r="BF234" s="132">
        <f t="shared" si="55"/>
        <v>0</v>
      </c>
      <c r="BG234" s="132">
        <f t="shared" si="56"/>
        <v>0</v>
      </c>
      <c r="BH234" s="132">
        <f t="shared" si="57"/>
        <v>0</v>
      </c>
      <c r="BI234" s="132">
        <f t="shared" si="58"/>
        <v>0</v>
      </c>
      <c r="BJ234" s="13" t="s">
        <v>78</v>
      </c>
      <c r="BK234" s="132">
        <f t="shared" si="59"/>
        <v>0</v>
      </c>
      <c r="BL234" s="13" t="s">
        <v>283</v>
      </c>
      <c r="BM234" s="131" t="s">
        <v>1670</v>
      </c>
    </row>
    <row r="235" spans="2:65" s="1" customFormat="1" ht="16.5" customHeight="1" x14ac:dyDescent="0.2">
      <c r="B235" s="119"/>
      <c r="C235" s="120" t="s">
        <v>490</v>
      </c>
      <c r="D235" s="120" t="s">
        <v>141</v>
      </c>
      <c r="E235" s="121" t="s">
        <v>833</v>
      </c>
      <c r="F235" s="122" t="s">
        <v>834</v>
      </c>
      <c r="G235" s="123" t="s">
        <v>665</v>
      </c>
      <c r="H235" s="124">
        <v>2</v>
      </c>
      <c r="I235" s="125"/>
      <c r="J235" s="125">
        <f t="shared" si="50"/>
        <v>0</v>
      </c>
      <c r="K235" s="126"/>
      <c r="L235" s="25"/>
      <c r="M235" s="127" t="s">
        <v>1</v>
      </c>
      <c r="N235" s="128" t="s">
        <v>35</v>
      </c>
      <c r="O235" s="129">
        <v>0</v>
      </c>
      <c r="P235" s="129">
        <f t="shared" si="51"/>
        <v>0</v>
      </c>
      <c r="Q235" s="129">
        <v>0</v>
      </c>
      <c r="R235" s="129">
        <f t="shared" si="52"/>
        <v>0</v>
      </c>
      <c r="S235" s="129">
        <v>0</v>
      </c>
      <c r="T235" s="130">
        <f t="shared" si="53"/>
        <v>0</v>
      </c>
      <c r="AR235" s="131" t="s">
        <v>283</v>
      </c>
      <c r="AT235" s="131" t="s">
        <v>141</v>
      </c>
      <c r="AU235" s="131" t="s">
        <v>80</v>
      </c>
      <c r="AY235" s="13" t="s">
        <v>140</v>
      </c>
      <c r="BE235" s="132">
        <f t="shared" si="54"/>
        <v>0</v>
      </c>
      <c r="BF235" s="132">
        <f t="shared" si="55"/>
        <v>0</v>
      </c>
      <c r="BG235" s="132">
        <f t="shared" si="56"/>
        <v>0</v>
      </c>
      <c r="BH235" s="132">
        <f t="shared" si="57"/>
        <v>0</v>
      </c>
      <c r="BI235" s="132">
        <f t="shared" si="58"/>
        <v>0</v>
      </c>
      <c r="BJ235" s="13" t="s">
        <v>78</v>
      </c>
      <c r="BK235" s="132">
        <f t="shared" si="59"/>
        <v>0</v>
      </c>
      <c r="BL235" s="13" t="s">
        <v>283</v>
      </c>
      <c r="BM235" s="131" t="s">
        <v>1669</v>
      </c>
    </row>
    <row r="236" spans="2:65" s="1" customFormat="1" ht="16.5" customHeight="1" x14ac:dyDescent="0.2">
      <c r="B236" s="119"/>
      <c r="C236" s="120" t="s">
        <v>494</v>
      </c>
      <c r="D236" s="120" t="s">
        <v>141</v>
      </c>
      <c r="E236" s="121" t="s">
        <v>835</v>
      </c>
      <c r="F236" s="122" t="s">
        <v>836</v>
      </c>
      <c r="G236" s="123" t="s">
        <v>665</v>
      </c>
      <c r="H236" s="124">
        <v>2</v>
      </c>
      <c r="I236" s="125"/>
      <c r="J236" s="125">
        <f t="shared" si="50"/>
        <v>0</v>
      </c>
      <c r="K236" s="126"/>
      <c r="L236" s="25"/>
      <c r="M236" s="127" t="s">
        <v>1</v>
      </c>
      <c r="N236" s="128" t="s">
        <v>35</v>
      </c>
      <c r="O236" s="129">
        <v>0</v>
      </c>
      <c r="P236" s="129">
        <f t="shared" si="51"/>
        <v>0</v>
      </c>
      <c r="Q236" s="129">
        <v>0</v>
      </c>
      <c r="R236" s="129">
        <f t="shared" si="52"/>
        <v>0</v>
      </c>
      <c r="S236" s="129">
        <v>0</v>
      </c>
      <c r="T236" s="130">
        <f t="shared" si="53"/>
        <v>0</v>
      </c>
      <c r="AR236" s="131" t="s">
        <v>283</v>
      </c>
      <c r="AT236" s="131" t="s">
        <v>141</v>
      </c>
      <c r="AU236" s="131" t="s">
        <v>80</v>
      </c>
      <c r="AY236" s="13" t="s">
        <v>140</v>
      </c>
      <c r="BE236" s="132">
        <f t="shared" si="54"/>
        <v>0</v>
      </c>
      <c r="BF236" s="132">
        <f t="shared" si="55"/>
        <v>0</v>
      </c>
      <c r="BG236" s="132">
        <f t="shared" si="56"/>
        <v>0</v>
      </c>
      <c r="BH236" s="132">
        <f t="shared" si="57"/>
        <v>0</v>
      </c>
      <c r="BI236" s="132">
        <f t="shared" si="58"/>
        <v>0</v>
      </c>
      <c r="BJ236" s="13" t="s">
        <v>78</v>
      </c>
      <c r="BK236" s="132">
        <f t="shared" si="59"/>
        <v>0</v>
      </c>
      <c r="BL236" s="13" t="s">
        <v>283</v>
      </c>
      <c r="BM236" s="131" t="s">
        <v>1668</v>
      </c>
    </row>
    <row r="237" spans="2:65" s="1" customFormat="1" ht="16.5" customHeight="1" x14ac:dyDescent="0.2">
      <c r="B237" s="119"/>
      <c r="C237" s="133" t="s">
        <v>498</v>
      </c>
      <c r="D237" s="133" t="s">
        <v>248</v>
      </c>
      <c r="E237" s="134" t="s">
        <v>837</v>
      </c>
      <c r="F237" s="135" t="s">
        <v>838</v>
      </c>
      <c r="G237" s="136" t="s">
        <v>700</v>
      </c>
      <c r="H237" s="137">
        <v>2</v>
      </c>
      <c r="I237" s="138"/>
      <c r="J237" s="138">
        <f t="shared" si="50"/>
        <v>0</v>
      </c>
      <c r="K237" s="139"/>
      <c r="L237" s="140"/>
      <c r="M237" s="141" t="s">
        <v>1</v>
      </c>
      <c r="N237" s="142" t="s">
        <v>35</v>
      </c>
      <c r="O237" s="129">
        <v>0</v>
      </c>
      <c r="P237" s="129">
        <f t="shared" si="51"/>
        <v>0</v>
      </c>
      <c r="Q237" s="129">
        <v>0</v>
      </c>
      <c r="R237" s="129">
        <f t="shared" si="52"/>
        <v>0</v>
      </c>
      <c r="S237" s="129">
        <v>0</v>
      </c>
      <c r="T237" s="130">
        <f t="shared" si="53"/>
        <v>0</v>
      </c>
      <c r="AR237" s="131" t="s">
        <v>813</v>
      </c>
      <c r="AT237" s="131" t="s">
        <v>248</v>
      </c>
      <c r="AU237" s="131" t="s">
        <v>80</v>
      </c>
      <c r="AY237" s="13" t="s">
        <v>140</v>
      </c>
      <c r="BE237" s="132">
        <f t="shared" si="54"/>
        <v>0</v>
      </c>
      <c r="BF237" s="132">
        <f t="shared" si="55"/>
        <v>0</v>
      </c>
      <c r="BG237" s="132">
        <f t="shared" si="56"/>
        <v>0</v>
      </c>
      <c r="BH237" s="132">
        <f t="shared" si="57"/>
        <v>0</v>
      </c>
      <c r="BI237" s="132">
        <f t="shared" si="58"/>
        <v>0</v>
      </c>
      <c r="BJ237" s="13" t="s">
        <v>78</v>
      </c>
      <c r="BK237" s="132">
        <f t="shared" si="59"/>
        <v>0</v>
      </c>
      <c r="BL237" s="13" t="s">
        <v>283</v>
      </c>
      <c r="BM237" s="131" t="s">
        <v>1667</v>
      </c>
    </row>
    <row r="238" spans="2:65" s="1" customFormat="1" ht="16.5" customHeight="1" x14ac:dyDescent="0.2">
      <c r="B238" s="119"/>
      <c r="C238" s="120" t="s">
        <v>230</v>
      </c>
      <c r="D238" s="120" t="s">
        <v>141</v>
      </c>
      <c r="E238" s="121" t="s">
        <v>839</v>
      </c>
      <c r="F238" s="122" t="s">
        <v>840</v>
      </c>
      <c r="G238" s="123" t="s">
        <v>180</v>
      </c>
      <c r="H238" s="124">
        <v>4</v>
      </c>
      <c r="I238" s="125"/>
      <c r="J238" s="125">
        <f t="shared" si="50"/>
        <v>0</v>
      </c>
      <c r="K238" s="126"/>
      <c r="L238" s="25"/>
      <c r="M238" s="127" t="s">
        <v>1</v>
      </c>
      <c r="N238" s="128" t="s">
        <v>35</v>
      </c>
      <c r="O238" s="129">
        <v>0.41099999999999998</v>
      </c>
      <c r="P238" s="129">
        <f t="shared" si="51"/>
        <v>1.6439999999999999</v>
      </c>
      <c r="Q238" s="129">
        <v>0</v>
      </c>
      <c r="R238" s="129">
        <f t="shared" si="52"/>
        <v>0</v>
      </c>
      <c r="S238" s="129">
        <v>0</v>
      </c>
      <c r="T238" s="130">
        <f t="shared" si="53"/>
        <v>0</v>
      </c>
      <c r="AR238" s="131" t="s">
        <v>283</v>
      </c>
      <c r="AT238" s="131" t="s">
        <v>141</v>
      </c>
      <c r="AU238" s="131" t="s">
        <v>80</v>
      </c>
      <c r="AY238" s="13" t="s">
        <v>140</v>
      </c>
      <c r="BE238" s="132">
        <f t="shared" si="54"/>
        <v>0</v>
      </c>
      <c r="BF238" s="132">
        <f t="shared" si="55"/>
        <v>0</v>
      </c>
      <c r="BG238" s="132">
        <f t="shared" si="56"/>
        <v>0</v>
      </c>
      <c r="BH238" s="132">
        <f t="shared" si="57"/>
        <v>0</v>
      </c>
      <c r="BI238" s="132">
        <f t="shared" si="58"/>
        <v>0</v>
      </c>
      <c r="BJ238" s="13" t="s">
        <v>78</v>
      </c>
      <c r="BK238" s="132">
        <f t="shared" si="59"/>
        <v>0</v>
      </c>
      <c r="BL238" s="13" t="s">
        <v>283</v>
      </c>
      <c r="BM238" s="131" t="s">
        <v>1666</v>
      </c>
    </row>
    <row r="239" spans="2:65" s="1" customFormat="1" ht="76.349999999999994" customHeight="1" x14ac:dyDescent="0.2">
      <c r="B239" s="119"/>
      <c r="C239" s="133" t="s">
        <v>239</v>
      </c>
      <c r="D239" s="133" t="s">
        <v>248</v>
      </c>
      <c r="E239" s="134" t="s">
        <v>1665</v>
      </c>
      <c r="F239" s="135" t="s">
        <v>1664</v>
      </c>
      <c r="G239" s="136" t="s">
        <v>700</v>
      </c>
      <c r="H239" s="137">
        <v>4</v>
      </c>
      <c r="I239" s="138"/>
      <c r="J239" s="138">
        <f t="shared" si="50"/>
        <v>0</v>
      </c>
      <c r="K239" s="139"/>
      <c r="L239" s="140"/>
      <c r="M239" s="141" t="s">
        <v>1</v>
      </c>
      <c r="N239" s="142" t="s">
        <v>35</v>
      </c>
      <c r="O239" s="129">
        <v>0</v>
      </c>
      <c r="P239" s="129">
        <f t="shared" si="51"/>
        <v>0</v>
      </c>
      <c r="Q239" s="129">
        <v>0</v>
      </c>
      <c r="R239" s="129">
        <f t="shared" si="52"/>
        <v>0</v>
      </c>
      <c r="S239" s="129">
        <v>0</v>
      </c>
      <c r="T239" s="130">
        <f t="shared" si="53"/>
        <v>0</v>
      </c>
      <c r="AR239" s="131" t="s">
        <v>813</v>
      </c>
      <c r="AT239" s="131" t="s">
        <v>248</v>
      </c>
      <c r="AU239" s="131" t="s">
        <v>80</v>
      </c>
      <c r="AY239" s="13" t="s">
        <v>140</v>
      </c>
      <c r="BE239" s="132">
        <f t="shared" si="54"/>
        <v>0</v>
      </c>
      <c r="BF239" s="132">
        <f t="shared" si="55"/>
        <v>0</v>
      </c>
      <c r="BG239" s="132">
        <f t="shared" si="56"/>
        <v>0</v>
      </c>
      <c r="BH239" s="132">
        <f t="shared" si="57"/>
        <v>0</v>
      </c>
      <c r="BI239" s="132">
        <f t="shared" si="58"/>
        <v>0</v>
      </c>
      <c r="BJ239" s="13" t="s">
        <v>78</v>
      </c>
      <c r="BK239" s="132">
        <f t="shared" si="59"/>
        <v>0</v>
      </c>
      <c r="BL239" s="13" t="s">
        <v>283</v>
      </c>
      <c r="BM239" s="131" t="s">
        <v>1663</v>
      </c>
    </row>
    <row r="240" spans="2:65" s="1" customFormat="1" ht="24.2" customHeight="1" x14ac:dyDescent="0.2">
      <c r="B240" s="119"/>
      <c r="C240" s="120" t="s">
        <v>329</v>
      </c>
      <c r="D240" s="120" t="s">
        <v>141</v>
      </c>
      <c r="E240" s="121" t="s">
        <v>841</v>
      </c>
      <c r="F240" s="122" t="s">
        <v>842</v>
      </c>
      <c r="G240" s="123" t="s">
        <v>180</v>
      </c>
      <c r="H240" s="124">
        <v>6</v>
      </c>
      <c r="I240" s="125"/>
      <c r="J240" s="125">
        <f t="shared" si="50"/>
        <v>0</v>
      </c>
      <c r="K240" s="126"/>
      <c r="L240" s="25"/>
      <c r="M240" s="127" t="s">
        <v>1</v>
      </c>
      <c r="N240" s="128" t="s">
        <v>35</v>
      </c>
      <c r="O240" s="129">
        <v>0.13400000000000001</v>
      </c>
      <c r="P240" s="129">
        <f t="shared" si="51"/>
        <v>0.80400000000000005</v>
      </c>
      <c r="Q240" s="129">
        <v>0</v>
      </c>
      <c r="R240" s="129">
        <f t="shared" si="52"/>
        <v>0</v>
      </c>
      <c r="S240" s="129">
        <v>0</v>
      </c>
      <c r="T240" s="130">
        <f t="shared" si="53"/>
        <v>0</v>
      </c>
      <c r="AR240" s="131" t="s">
        <v>283</v>
      </c>
      <c r="AT240" s="131" t="s">
        <v>141</v>
      </c>
      <c r="AU240" s="131" t="s">
        <v>80</v>
      </c>
      <c r="AY240" s="13" t="s">
        <v>140</v>
      </c>
      <c r="BE240" s="132">
        <f t="shared" si="54"/>
        <v>0</v>
      </c>
      <c r="BF240" s="132">
        <f t="shared" si="55"/>
        <v>0</v>
      </c>
      <c r="BG240" s="132">
        <f t="shared" si="56"/>
        <v>0</v>
      </c>
      <c r="BH240" s="132">
        <f t="shared" si="57"/>
        <v>0</v>
      </c>
      <c r="BI240" s="132">
        <f t="shared" si="58"/>
        <v>0</v>
      </c>
      <c r="BJ240" s="13" t="s">
        <v>78</v>
      </c>
      <c r="BK240" s="132">
        <f t="shared" si="59"/>
        <v>0</v>
      </c>
      <c r="BL240" s="13" t="s">
        <v>283</v>
      </c>
      <c r="BM240" s="131" t="s">
        <v>1662</v>
      </c>
    </row>
    <row r="241" spans="2:65" s="1" customFormat="1" ht="16.5" customHeight="1" x14ac:dyDescent="0.2">
      <c r="B241" s="119"/>
      <c r="C241" s="133" t="s">
        <v>513</v>
      </c>
      <c r="D241" s="133" t="s">
        <v>248</v>
      </c>
      <c r="E241" s="134" t="s">
        <v>843</v>
      </c>
      <c r="F241" s="135" t="s">
        <v>844</v>
      </c>
      <c r="G241" s="136" t="s">
        <v>180</v>
      </c>
      <c r="H241" s="137">
        <v>6</v>
      </c>
      <c r="I241" s="138"/>
      <c r="J241" s="138">
        <f t="shared" si="50"/>
        <v>0</v>
      </c>
      <c r="K241" s="139"/>
      <c r="L241" s="140"/>
      <c r="M241" s="141" t="s">
        <v>1</v>
      </c>
      <c r="N241" s="142" t="s">
        <v>35</v>
      </c>
      <c r="O241" s="129">
        <v>0</v>
      </c>
      <c r="P241" s="129">
        <f t="shared" si="51"/>
        <v>0</v>
      </c>
      <c r="Q241" s="129">
        <v>2.0000000000000002E-5</v>
      </c>
      <c r="R241" s="129">
        <f t="shared" si="52"/>
        <v>1.2000000000000002E-4</v>
      </c>
      <c r="S241" s="129">
        <v>0</v>
      </c>
      <c r="T241" s="130">
        <f t="shared" si="53"/>
        <v>0</v>
      </c>
      <c r="AR241" s="131" t="s">
        <v>789</v>
      </c>
      <c r="AT241" s="131" t="s">
        <v>248</v>
      </c>
      <c r="AU241" s="131" t="s">
        <v>80</v>
      </c>
      <c r="AY241" s="13" t="s">
        <v>140</v>
      </c>
      <c r="BE241" s="132">
        <f t="shared" si="54"/>
        <v>0</v>
      </c>
      <c r="BF241" s="132">
        <f t="shared" si="55"/>
        <v>0</v>
      </c>
      <c r="BG241" s="132">
        <f t="shared" si="56"/>
        <v>0</v>
      </c>
      <c r="BH241" s="132">
        <f t="shared" si="57"/>
        <v>0</v>
      </c>
      <c r="BI241" s="132">
        <f t="shared" si="58"/>
        <v>0</v>
      </c>
      <c r="BJ241" s="13" t="s">
        <v>78</v>
      </c>
      <c r="BK241" s="132">
        <f t="shared" si="59"/>
        <v>0</v>
      </c>
      <c r="BL241" s="13" t="s">
        <v>789</v>
      </c>
      <c r="BM241" s="131" t="s">
        <v>1661</v>
      </c>
    </row>
    <row r="242" spans="2:65" s="1" customFormat="1" ht="24.2" customHeight="1" x14ac:dyDescent="0.2">
      <c r="B242" s="119"/>
      <c r="C242" s="120" t="s">
        <v>333</v>
      </c>
      <c r="D242" s="120" t="s">
        <v>141</v>
      </c>
      <c r="E242" s="121" t="s">
        <v>845</v>
      </c>
      <c r="F242" s="122" t="s">
        <v>846</v>
      </c>
      <c r="G242" s="123" t="s">
        <v>180</v>
      </c>
      <c r="H242" s="124">
        <v>4</v>
      </c>
      <c r="I242" s="125"/>
      <c r="J242" s="125">
        <f t="shared" si="50"/>
        <v>0</v>
      </c>
      <c r="K242" s="126"/>
      <c r="L242" s="25"/>
      <c r="M242" s="127" t="s">
        <v>1</v>
      </c>
      <c r="N242" s="128" t="s">
        <v>35</v>
      </c>
      <c r="O242" s="129">
        <v>0.17299999999999999</v>
      </c>
      <c r="P242" s="129">
        <f t="shared" si="51"/>
        <v>0.69199999999999995</v>
      </c>
      <c r="Q242" s="129">
        <v>0</v>
      </c>
      <c r="R242" s="129">
        <f t="shared" si="52"/>
        <v>0</v>
      </c>
      <c r="S242" s="129">
        <v>0</v>
      </c>
      <c r="T242" s="130">
        <f t="shared" si="53"/>
        <v>0</v>
      </c>
      <c r="AR242" s="131" t="s">
        <v>283</v>
      </c>
      <c r="AT242" s="131" t="s">
        <v>141</v>
      </c>
      <c r="AU242" s="131" t="s">
        <v>80</v>
      </c>
      <c r="AY242" s="13" t="s">
        <v>140</v>
      </c>
      <c r="BE242" s="132">
        <f t="shared" si="54"/>
        <v>0</v>
      </c>
      <c r="BF242" s="132">
        <f t="shared" si="55"/>
        <v>0</v>
      </c>
      <c r="BG242" s="132">
        <f t="shared" si="56"/>
        <v>0</v>
      </c>
      <c r="BH242" s="132">
        <f t="shared" si="57"/>
        <v>0</v>
      </c>
      <c r="BI242" s="132">
        <f t="shared" si="58"/>
        <v>0</v>
      </c>
      <c r="BJ242" s="13" t="s">
        <v>78</v>
      </c>
      <c r="BK242" s="132">
        <f t="shared" si="59"/>
        <v>0</v>
      </c>
      <c r="BL242" s="13" t="s">
        <v>283</v>
      </c>
      <c r="BM242" s="131" t="s">
        <v>1660</v>
      </c>
    </row>
    <row r="243" spans="2:65" s="1" customFormat="1" ht="16.5" customHeight="1" x14ac:dyDescent="0.2">
      <c r="B243" s="119"/>
      <c r="C243" s="133" t="s">
        <v>252</v>
      </c>
      <c r="D243" s="133" t="s">
        <v>248</v>
      </c>
      <c r="E243" s="134" t="s">
        <v>847</v>
      </c>
      <c r="F243" s="135" t="s">
        <v>848</v>
      </c>
      <c r="G243" s="136" t="s">
        <v>180</v>
      </c>
      <c r="H243" s="137">
        <v>4</v>
      </c>
      <c r="I243" s="138"/>
      <c r="J243" s="138">
        <f t="shared" si="50"/>
        <v>0</v>
      </c>
      <c r="K243" s="139"/>
      <c r="L243" s="140"/>
      <c r="M243" s="141" t="s">
        <v>1</v>
      </c>
      <c r="N243" s="142" t="s">
        <v>35</v>
      </c>
      <c r="O243" s="129">
        <v>0</v>
      </c>
      <c r="P243" s="129">
        <f t="shared" si="51"/>
        <v>0</v>
      </c>
      <c r="Q243" s="129">
        <v>5.0000000000000002E-5</v>
      </c>
      <c r="R243" s="129">
        <f t="shared" si="52"/>
        <v>2.0000000000000001E-4</v>
      </c>
      <c r="S243" s="129">
        <v>0</v>
      </c>
      <c r="T243" s="130">
        <f t="shared" si="53"/>
        <v>0</v>
      </c>
      <c r="AR243" s="131" t="s">
        <v>789</v>
      </c>
      <c r="AT243" s="131" t="s">
        <v>248</v>
      </c>
      <c r="AU243" s="131" t="s">
        <v>80</v>
      </c>
      <c r="AY243" s="13" t="s">
        <v>140</v>
      </c>
      <c r="BE243" s="132">
        <f t="shared" si="54"/>
        <v>0</v>
      </c>
      <c r="BF243" s="132">
        <f t="shared" si="55"/>
        <v>0</v>
      </c>
      <c r="BG243" s="132">
        <f t="shared" si="56"/>
        <v>0</v>
      </c>
      <c r="BH243" s="132">
        <f t="shared" si="57"/>
        <v>0</v>
      </c>
      <c r="BI243" s="132">
        <f t="shared" si="58"/>
        <v>0</v>
      </c>
      <c r="BJ243" s="13" t="s">
        <v>78</v>
      </c>
      <c r="BK243" s="132">
        <f t="shared" si="59"/>
        <v>0</v>
      </c>
      <c r="BL243" s="13" t="s">
        <v>789</v>
      </c>
      <c r="BM243" s="131" t="s">
        <v>1659</v>
      </c>
    </row>
    <row r="244" spans="2:65" s="1" customFormat="1" ht="24.2" customHeight="1" x14ac:dyDescent="0.2">
      <c r="B244" s="119"/>
      <c r="C244" s="120" t="s">
        <v>336</v>
      </c>
      <c r="D244" s="120" t="s">
        <v>141</v>
      </c>
      <c r="E244" s="121" t="s">
        <v>845</v>
      </c>
      <c r="F244" s="122" t="s">
        <v>846</v>
      </c>
      <c r="G244" s="123" t="s">
        <v>180</v>
      </c>
      <c r="H244" s="124">
        <v>6</v>
      </c>
      <c r="I244" s="125"/>
      <c r="J244" s="125">
        <f t="shared" si="50"/>
        <v>0</v>
      </c>
      <c r="K244" s="126"/>
      <c r="L244" s="25"/>
      <c r="M244" s="127" t="s">
        <v>1</v>
      </c>
      <c r="N244" s="128" t="s">
        <v>35</v>
      </c>
      <c r="O244" s="129">
        <v>0.17299999999999999</v>
      </c>
      <c r="P244" s="129">
        <f t="shared" si="51"/>
        <v>1.0379999999999998</v>
      </c>
      <c r="Q244" s="129">
        <v>0</v>
      </c>
      <c r="R244" s="129">
        <f t="shared" si="52"/>
        <v>0</v>
      </c>
      <c r="S244" s="129">
        <v>0</v>
      </c>
      <c r="T244" s="130">
        <f t="shared" si="53"/>
        <v>0</v>
      </c>
      <c r="AR244" s="131" t="s">
        <v>283</v>
      </c>
      <c r="AT244" s="131" t="s">
        <v>141</v>
      </c>
      <c r="AU244" s="131" t="s">
        <v>80</v>
      </c>
      <c r="AY244" s="13" t="s">
        <v>140</v>
      </c>
      <c r="BE244" s="132">
        <f t="shared" si="54"/>
        <v>0</v>
      </c>
      <c r="BF244" s="132">
        <f t="shared" si="55"/>
        <v>0</v>
      </c>
      <c r="BG244" s="132">
        <f t="shared" si="56"/>
        <v>0</v>
      </c>
      <c r="BH244" s="132">
        <f t="shared" si="57"/>
        <v>0</v>
      </c>
      <c r="BI244" s="132">
        <f t="shared" si="58"/>
        <v>0</v>
      </c>
      <c r="BJ244" s="13" t="s">
        <v>78</v>
      </c>
      <c r="BK244" s="132">
        <f t="shared" si="59"/>
        <v>0</v>
      </c>
      <c r="BL244" s="13" t="s">
        <v>283</v>
      </c>
      <c r="BM244" s="131" t="s">
        <v>1658</v>
      </c>
    </row>
    <row r="245" spans="2:65" s="1" customFormat="1" ht="76.349999999999994" customHeight="1" x14ac:dyDescent="0.2">
      <c r="B245" s="119"/>
      <c r="C245" s="133" t="s">
        <v>528</v>
      </c>
      <c r="D245" s="133" t="s">
        <v>248</v>
      </c>
      <c r="E245" s="134" t="s">
        <v>1657</v>
      </c>
      <c r="F245" s="135" t="s">
        <v>1656</v>
      </c>
      <c r="G245" s="136" t="s">
        <v>180</v>
      </c>
      <c r="H245" s="137">
        <v>6</v>
      </c>
      <c r="I245" s="138"/>
      <c r="J245" s="138">
        <f t="shared" si="50"/>
        <v>0</v>
      </c>
      <c r="K245" s="139"/>
      <c r="L245" s="140"/>
      <c r="M245" s="141" t="s">
        <v>1</v>
      </c>
      <c r="N245" s="142" t="s">
        <v>35</v>
      </c>
      <c r="O245" s="129">
        <v>0</v>
      </c>
      <c r="P245" s="129">
        <f t="shared" si="51"/>
        <v>0</v>
      </c>
      <c r="Q245" s="129">
        <v>5.0000000000000002E-5</v>
      </c>
      <c r="R245" s="129">
        <f t="shared" si="52"/>
        <v>3.0000000000000003E-4</v>
      </c>
      <c r="S245" s="129">
        <v>0</v>
      </c>
      <c r="T245" s="130">
        <f t="shared" si="53"/>
        <v>0</v>
      </c>
      <c r="AR245" s="131" t="s">
        <v>789</v>
      </c>
      <c r="AT245" s="131" t="s">
        <v>248</v>
      </c>
      <c r="AU245" s="131" t="s">
        <v>80</v>
      </c>
      <c r="AY245" s="13" t="s">
        <v>140</v>
      </c>
      <c r="BE245" s="132">
        <f t="shared" si="54"/>
        <v>0</v>
      </c>
      <c r="BF245" s="132">
        <f t="shared" si="55"/>
        <v>0</v>
      </c>
      <c r="BG245" s="132">
        <f t="shared" si="56"/>
        <v>0</v>
      </c>
      <c r="BH245" s="132">
        <f t="shared" si="57"/>
        <v>0</v>
      </c>
      <c r="BI245" s="132">
        <f t="shared" si="58"/>
        <v>0</v>
      </c>
      <c r="BJ245" s="13" t="s">
        <v>78</v>
      </c>
      <c r="BK245" s="132">
        <f t="shared" si="59"/>
        <v>0</v>
      </c>
      <c r="BL245" s="13" t="s">
        <v>789</v>
      </c>
      <c r="BM245" s="131" t="s">
        <v>1655</v>
      </c>
    </row>
    <row r="246" spans="2:65" s="1" customFormat="1" ht="24.2" customHeight="1" x14ac:dyDescent="0.2">
      <c r="B246" s="119"/>
      <c r="C246" s="120" t="s">
        <v>340</v>
      </c>
      <c r="D246" s="120" t="s">
        <v>141</v>
      </c>
      <c r="E246" s="121" t="s">
        <v>849</v>
      </c>
      <c r="F246" s="122" t="s">
        <v>850</v>
      </c>
      <c r="G246" s="123" t="s">
        <v>180</v>
      </c>
      <c r="H246" s="124">
        <v>12</v>
      </c>
      <c r="I246" s="125"/>
      <c r="J246" s="125">
        <f t="shared" si="50"/>
        <v>0</v>
      </c>
      <c r="K246" s="126"/>
      <c r="L246" s="25"/>
      <c r="M246" s="127" t="s">
        <v>1</v>
      </c>
      <c r="N246" s="128" t="s">
        <v>35</v>
      </c>
      <c r="O246" s="129">
        <v>0.16900000000000001</v>
      </c>
      <c r="P246" s="129">
        <f t="shared" si="51"/>
        <v>2.028</v>
      </c>
      <c r="Q246" s="129">
        <v>0</v>
      </c>
      <c r="R246" s="129">
        <f t="shared" si="52"/>
        <v>0</v>
      </c>
      <c r="S246" s="129">
        <v>0</v>
      </c>
      <c r="T246" s="130">
        <f t="shared" si="53"/>
        <v>0</v>
      </c>
      <c r="AR246" s="131" t="s">
        <v>283</v>
      </c>
      <c r="AT246" s="131" t="s">
        <v>141</v>
      </c>
      <c r="AU246" s="131" t="s">
        <v>80</v>
      </c>
      <c r="AY246" s="13" t="s">
        <v>140</v>
      </c>
      <c r="BE246" s="132">
        <f t="shared" si="54"/>
        <v>0</v>
      </c>
      <c r="BF246" s="132">
        <f t="shared" si="55"/>
        <v>0</v>
      </c>
      <c r="BG246" s="132">
        <f t="shared" si="56"/>
        <v>0</v>
      </c>
      <c r="BH246" s="132">
        <f t="shared" si="57"/>
        <v>0</v>
      </c>
      <c r="BI246" s="132">
        <f t="shared" si="58"/>
        <v>0</v>
      </c>
      <c r="BJ246" s="13" t="s">
        <v>78</v>
      </c>
      <c r="BK246" s="132">
        <f t="shared" si="59"/>
        <v>0</v>
      </c>
      <c r="BL246" s="13" t="s">
        <v>283</v>
      </c>
      <c r="BM246" s="131" t="s">
        <v>1654</v>
      </c>
    </row>
    <row r="247" spans="2:65" s="1" customFormat="1" ht="16.5" customHeight="1" x14ac:dyDescent="0.2">
      <c r="B247" s="119"/>
      <c r="C247" s="133" t="s">
        <v>535</v>
      </c>
      <c r="D247" s="133" t="s">
        <v>248</v>
      </c>
      <c r="E247" s="134" t="s">
        <v>851</v>
      </c>
      <c r="F247" s="135" t="s">
        <v>852</v>
      </c>
      <c r="G247" s="136" t="s">
        <v>180</v>
      </c>
      <c r="H247" s="137">
        <v>12</v>
      </c>
      <c r="I247" s="138"/>
      <c r="J247" s="138">
        <f t="shared" si="50"/>
        <v>0</v>
      </c>
      <c r="K247" s="139"/>
      <c r="L247" s="140"/>
      <c r="M247" s="141" t="s">
        <v>1</v>
      </c>
      <c r="N247" s="142" t="s">
        <v>35</v>
      </c>
      <c r="O247" s="129">
        <v>0</v>
      </c>
      <c r="P247" s="129">
        <f t="shared" si="51"/>
        <v>0</v>
      </c>
      <c r="Q247" s="129">
        <v>5.0000000000000002E-5</v>
      </c>
      <c r="R247" s="129">
        <f t="shared" si="52"/>
        <v>6.0000000000000006E-4</v>
      </c>
      <c r="S247" s="129">
        <v>0</v>
      </c>
      <c r="T247" s="130">
        <f t="shared" si="53"/>
        <v>0</v>
      </c>
      <c r="AR247" s="131" t="s">
        <v>789</v>
      </c>
      <c r="AT247" s="131" t="s">
        <v>248</v>
      </c>
      <c r="AU247" s="131" t="s">
        <v>80</v>
      </c>
      <c r="AY247" s="13" t="s">
        <v>140</v>
      </c>
      <c r="BE247" s="132">
        <f t="shared" si="54"/>
        <v>0</v>
      </c>
      <c r="BF247" s="132">
        <f t="shared" si="55"/>
        <v>0</v>
      </c>
      <c r="BG247" s="132">
        <f t="shared" si="56"/>
        <v>0</v>
      </c>
      <c r="BH247" s="132">
        <f t="shared" si="57"/>
        <v>0</v>
      </c>
      <c r="BI247" s="132">
        <f t="shared" si="58"/>
        <v>0</v>
      </c>
      <c r="BJ247" s="13" t="s">
        <v>78</v>
      </c>
      <c r="BK247" s="132">
        <f t="shared" si="59"/>
        <v>0</v>
      </c>
      <c r="BL247" s="13" t="s">
        <v>789</v>
      </c>
      <c r="BM247" s="131" t="s">
        <v>1653</v>
      </c>
    </row>
    <row r="248" spans="2:65" s="1" customFormat="1" ht="24.2" customHeight="1" x14ac:dyDescent="0.2">
      <c r="B248" s="119"/>
      <c r="C248" s="120" t="s">
        <v>343</v>
      </c>
      <c r="D248" s="120" t="s">
        <v>141</v>
      </c>
      <c r="E248" s="121" t="s">
        <v>849</v>
      </c>
      <c r="F248" s="122" t="s">
        <v>850</v>
      </c>
      <c r="G248" s="123" t="s">
        <v>180</v>
      </c>
      <c r="H248" s="124">
        <v>10</v>
      </c>
      <c r="I248" s="125"/>
      <c r="J248" s="125">
        <f t="shared" si="50"/>
        <v>0</v>
      </c>
      <c r="K248" s="126"/>
      <c r="L248" s="25"/>
      <c r="M248" s="127" t="s">
        <v>1</v>
      </c>
      <c r="N248" s="128" t="s">
        <v>35</v>
      </c>
      <c r="O248" s="129">
        <v>0.16900000000000001</v>
      </c>
      <c r="P248" s="129">
        <f t="shared" si="51"/>
        <v>1.6900000000000002</v>
      </c>
      <c r="Q248" s="129">
        <v>0</v>
      </c>
      <c r="R248" s="129">
        <f t="shared" si="52"/>
        <v>0</v>
      </c>
      <c r="S248" s="129">
        <v>0</v>
      </c>
      <c r="T248" s="130">
        <f t="shared" si="53"/>
        <v>0</v>
      </c>
      <c r="AR248" s="131" t="s">
        <v>283</v>
      </c>
      <c r="AT248" s="131" t="s">
        <v>141</v>
      </c>
      <c r="AU248" s="131" t="s">
        <v>80</v>
      </c>
      <c r="AY248" s="13" t="s">
        <v>140</v>
      </c>
      <c r="BE248" s="132">
        <f t="shared" si="54"/>
        <v>0</v>
      </c>
      <c r="BF248" s="132">
        <f t="shared" si="55"/>
        <v>0</v>
      </c>
      <c r="BG248" s="132">
        <f t="shared" si="56"/>
        <v>0</v>
      </c>
      <c r="BH248" s="132">
        <f t="shared" si="57"/>
        <v>0</v>
      </c>
      <c r="BI248" s="132">
        <f t="shared" si="58"/>
        <v>0</v>
      </c>
      <c r="BJ248" s="13" t="s">
        <v>78</v>
      </c>
      <c r="BK248" s="132">
        <f t="shared" si="59"/>
        <v>0</v>
      </c>
      <c r="BL248" s="13" t="s">
        <v>283</v>
      </c>
      <c r="BM248" s="131" t="s">
        <v>1652</v>
      </c>
    </row>
    <row r="249" spans="2:65" s="1" customFormat="1" ht="76.349999999999994" customHeight="1" x14ac:dyDescent="0.2">
      <c r="B249" s="119"/>
      <c r="C249" s="133" t="s">
        <v>544</v>
      </c>
      <c r="D249" s="133" t="s">
        <v>248</v>
      </c>
      <c r="E249" s="134" t="s">
        <v>1651</v>
      </c>
      <c r="F249" s="135" t="s">
        <v>1650</v>
      </c>
      <c r="G249" s="136" t="s">
        <v>180</v>
      </c>
      <c r="H249" s="137">
        <v>10</v>
      </c>
      <c r="I249" s="138"/>
      <c r="J249" s="138">
        <f t="shared" si="50"/>
        <v>0</v>
      </c>
      <c r="K249" s="139"/>
      <c r="L249" s="140"/>
      <c r="M249" s="141" t="s">
        <v>1</v>
      </c>
      <c r="N249" s="142" t="s">
        <v>35</v>
      </c>
      <c r="O249" s="129">
        <v>0</v>
      </c>
      <c r="P249" s="129">
        <f t="shared" si="51"/>
        <v>0</v>
      </c>
      <c r="Q249" s="129">
        <v>5.0000000000000002E-5</v>
      </c>
      <c r="R249" s="129">
        <f t="shared" si="52"/>
        <v>5.0000000000000001E-4</v>
      </c>
      <c r="S249" s="129">
        <v>0</v>
      </c>
      <c r="T249" s="130">
        <f t="shared" si="53"/>
        <v>0</v>
      </c>
      <c r="AR249" s="131" t="s">
        <v>789</v>
      </c>
      <c r="AT249" s="131" t="s">
        <v>248</v>
      </c>
      <c r="AU249" s="131" t="s">
        <v>80</v>
      </c>
      <c r="AY249" s="13" t="s">
        <v>140</v>
      </c>
      <c r="BE249" s="132">
        <f t="shared" si="54"/>
        <v>0</v>
      </c>
      <c r="BF249" s="132">
        <f t="shared" si="55"/>
        <v>0</v>
      </c>
      <c r="BG249" s="132">
        <f t="shared" si="56"/>
        <v>0</v>
      </c>
      <c r="BH249" s="132">
        <f t="shared" si="57"/>
        <v>0</v>
      </c>
      <c r="BI249" s="132">
        <f t="shared" si="58"/>
        <v>0</v>
      </c>
      <c r="BJ249" s="13" t="s">
        <v>78</v>
      </c>
      <c r="BK249" s="132">
        <f t="shared" si="59"/>
        <v>0</v>
      </c>
      <c r="BL249" s="13" t="s">
        <v>789</v>
      </c>
      <c r="BM249" s="131" t="s">
        <v>1649</v>
      </c>
    </row>
    <row r="250" spans="2:65" s="1" customFormat="1" ht="24.2" customHeight="1" x14ac:dyDescent="0.2">
      <c r="B250" s="119"/>
      <c r="C250" s="120" t="s">
        <v>347</v>
      </c>
      <c r="D250" s="120" t="s">
        <v>141</v>
      </c>
      <c r="E250" s="121" t="s">
        <v>853</v>
      </c>
      <c r="F250" s="122" t="s">
        <v>854</v>
      </c>
      <c r="G250" s="123" t="s">
        <v>180</v>
      </c>
      <c r="H250" s="124">
        <v>3</v>
      </c>
      <c r="I250" s="125"/>
      <c r="J250" s="125">
        <f t="shared" si="50"/>
        <v>0</v>
      </c>
      <c r="K250" s="126"/>
      <c r="L250" s="25"/>
      <c r="M250" s="127" t="s">
        <v>1</v>
      </c>
      <c r="N250" s="128" t="s">
        <v>35</v>
      </c>
      <c r="O250" s="129">
        <v>0.13400000000000001</v>
      </c>
      <c r="P250" s="129">
        <f t="shared" si="51"/>
        <v>0.40200000000000002</v>
      </c>
      <c r="Q250" s="129">
        <v>0</v>
      </c>
      <c r="R250" s="129">
        <f t="shared" si="52"/>
        <v>0</v>
      </c>
      <c r="S250" s="129">
        <v>0</v>
      </c>
      <c r="T250" s="130">
        <f t="shared" si="53"/>
        <v>0</v>
      </c>
      <c r="AR250" s="131" t="s">
        <v>283</v>
      </c>
      <c r="AT250" s="131" t="s">
        <v>141</v>
      </c>
      <c r="AU250" s="131" t="s">
        <v>80</v>
      </c>
      <c r="AY250" s="13" t="s">
        <v>140</v>
      </c>
      <c r="BE250" s="132">
        <f t="shared" si="54"/>
        <v>0</v>
      </c>
      <c r="BF250" s="132">
        <f t="shared" si="55"/>
        <v>0</v>
      </c>
      <c r="BG250" s="132">
        <f t="shared" si="56"/>
        <v>0</v>
      </c>
      <c r="BH250" s="132">
        <f t="shared" si="57"/>
        <v>0</v>
      </c>
      <c r="BI250" s="132">
        <f t="shared" si="58"/>
        <v>0</v>
      </c>
      <c r="BJ250" s="13" t="s">
        <v>78</v>
      </c>
      <c r="BK250" s="132">
        <f t="shared" si="59"/>
        <v>0</v>
      </c>
      <c r="BL250" s="13" t="s">
        <v>283</v>
      </c>
      <c r="BM250" s="131" t="s">
        <v>1648</v>
      </c>
    </row>
    <row r="251" spans="2:65" s="1" customFormat="1" ht="16.5" customHeight="1" x14ac:dyDescent="0.2">
      <c r="B251" s="119"/>
      <c r="C251" s="133" t="s">
        <v>551</v>
      </c>
      <c r="D251" s="133" t="s">
        <v>248</v>
      </c>
      <c r="E251" s="134" t="s">
        <v>855</v>
      </c>
      <c r="F251" s="135" t="s">
        <v>856</v>
      </c>
      <c r="G251" s="136" t="s">
        <v>700</v>
      </c>
      <c r="H251" s="137">
        <v>3</v>
      </c>
      <c r="I251" s="138"/>
      <c r="J251" s="138">
        <f t="shared" si="50"/>
        <v>0</v>
      </c>
      <c r="K251" s="139"/>
      <c r="L251" s="140"/>
      <c r="M251" s="141" t="s">
        <v>1</v>
      </c>
      <c r="N251" s="142" t="s">
        <v>35</v>
      </c>
      <c r="O251" s="129">
        <v>0</v>
      </c>
      <c r="P251" s="129">
        <f t="shared" si="51"/>
        <v>0</v>
      </c>
      <c r="Q251" s="129">
        <v>0</v>
      </c>
      <c r="R251" s="129">
        <f t="shared" si="52"/>
        <v>0</v>
      </c>
      <c r="S251" s="129">
        <v>0</v>
      </c>
      <c r="T251" s="130">
        <f t="shared" si="53"/>
        <v>0</v>
      </c>
      <c r="AR251" s="131" t="s">
        <v>813</v>
      </c>
      <c r="AT251" s="131" t="s">
        <v>248</v>
      </c>
      <c r="AU251" s="131" t="s">
        <v>80</v>
      </c>
      <c r="AY251" s="13" t="s">
        <v>140</v>
      </c>
      <c r="BE251" s="132">
        <f t="shared" si="54"/>
        <v>0</v>
      </c>
      <c r="BF251" s="132">
        <f t="shared" si="55"/>
        <v>0</v>
      </c>
      <c r="BG251" s="132">
        <f t="shared" si="56"/>
        <v>0</v>
      </c>
      <c r="BH251" s="132">
        <f t="shared" si="57"/>
        <v>0</v>
      </c>
      <c r="BI251" s="132">
        <f t="shared" si="58"/>
        <v>0</v>
      </c>
      <c r="BJ251" s="13" t="s">
        <v>78</v>
      </c>
      <c r="BK251" s="132">
        <f t="shared" si="59"/>
        <v>0</v>
      </c>
      <c r="BL251" s="13" t="s">
        <v>283</v>
      </c>
      <c r="BM251" s="131" t="s">
        <v>1647</v>
      </c>
    </row>
    <row r="252" spans="2:65" s="1" customFormat="1" ht="24.2" customHeight="1" x14ac:dyDescent="0.2">
      <c r="B252" s="119"/>
      <c r="C252" s="120" t="s">
        <v>350</v>
      </c>
      <c r="D252" s="120" t="s">
        <v>141</v>
      </c>
      <c r="E252" s="121" t="s">
        <v>857</v>
      </c>
      <c r="F252" s="122" t="s">
        <v>858</v>
      </c>
      <c r="G252" s="123" t="s">
        <v>180</v>
      </c>
      <c r="H252" s="124">
        <v>42</v>
      </c>
      <c r="I252" s="125"/>
      <c r="J252" s="125">
        <f t="shared" si="50"/>
        <v>0</v>
      </c>
      <c r="K252" s="126"/>
      <c r="L252" s="25"/>
      <c r="M252" s="127" t="s">
        <v>1</v>
      </c>
      <c r="N252" s="128" t="s">
        <v>35</v>
      </c>
      <c r="O252" s="129">
        <v>0.27400000000000002</v>
      </c>
      <c r="P252" s="129">
        <f t="shared" si="51"/>
        <v>11.508000000000001</v>
      </c>
      <c r="Q252" s="129">
        <v>0</v>
      </c>
      <c r="R252" s="129">
        <f t="shared" si="52"/>
        <v>0</v>
      </c>
      <c r="S252" s="129">
        <v>0</v>
      </c>
      <c r="T252" s="130">
        <f t="shared" si="53"/>
        <v>0</v>
      </c>
      <c r="AR252" s="131" t="s">
        <v>283</v>
      </c>
      <c r="AT252" s="131" t="s">
        <v>141</v>
      </c>
      <c r="AU252" s="131" t="s">
        <v>80</v>
      </c>
      <c r="AY252" s="13" t="s">
        <v>140</v>
      </c>
      <c r="BE252" s="132">
        <f t="shared" si="54"/>
        <v>0</v>
      </c>
      <c r="BF252" s="132">
        <f t="shared" si="55"/>
        <v>0</v>
      </c>
      <c r="BG252" s="132">
        <f t="shared" si="56"/>
        <v>0</v>
      </c>
      <c r="BH252" s="132">
        <f t="shared" si="57"/>
        <v>0</v>
      </c>
      <c r="BI252" s="132">
        <f t="shared" si="58"/>
        <v>0</v>
      </c>
      <c r="BJ252" s="13" t="s">
        <v>78</v>
      </c>
      <c r="BK252" s="132">
        <f t="shared" si="59"/>
        <v>0</v>
      </c>
      <c r="BL252" s="13" t="s">
        <v>283</v>
      </c>
      <c r="BM252" s="131" t="s">
        <v>1646</v>
      </c>
    </row>
    <row r="253" spans="2:65" s="1" customFormat="1" ht="16.5" customHeight="1" x14ac:dyDescent="0.2">
      <c r="B253" s="119"/>
      <c r="C253" s="133" t="s">
        <v>560</v>
      </c>
      <c r="D253" s="133" t="s">
        <v>248</v>
      </c>
      <c r="E253" s="134" t="s">
        <v>859</v>
      </c>
      <c r="F253" s="135" t="s">
        <v>860</v>
      </c>
      <c r="G253" s="136" t="s">
        <v>180</v>
      </c>
      <c r="H253" s="137">
        <v>42</v>
      </c>
      <c r="I253" s="138"/>
      <c r="J253" s="138">
        <f t="shared" si="50"/>
        <v>0</v>
      </c>
      <c r="K253" s="139"/>
      <c r="L253" s="140"/>
      <c r="M253" s="141" t="s">
        <v>1</v>
      </c>
      <c r="N253" s="142" t="s">
        <v>35</v>
      </c>
      <c r="O253" s="129">
        <v>0</v>
      </c>
      <c r="P253" s="129">
        <f t="shared" si="51"/>
        <v>0</v>
      </c>
      <c r="Q253" s="129">
        <v>6.0000000000000002E-5</v>
      </c>
      <c r="R253" s="129">
        <f t="shared" si="52"/>
        <v>2.5200000000000001E-3</v>
      </c>
      <c r="S253" s="129">
        <v>0</v>
      </c>
      <c r="T253" s="130">
        <f t="shared" si="53"/>
        <v>0</v>
      </c>
      <c r="AR253" s="131" t="s">
        <v>789</v>
      </c>
      <c r="AT253" s="131" t="s">
        <v>248</v>
      </c>
      <c r="AU253" s="131" t="s">
        <v>80</v>
      </c>
      <c r="AY253" s="13" t="s">
        <v>140</v>
      </c>
      <c r="BE253" s="132">
        <f t="shared" si="54"/>
        <v>0</v>
      </c>
      <c r="BF253" s="132">
        <f t="shared" si="55"/>
        <v>0</v>
      </c>
      <c r="BG253" s="132">
        <f t="shared" si="56"/>
        <v>0</v>
      </c>
      <c r="BH253" s="132">
        <f t="shared" si="57"/>
        <v>0</v>
      </c>
      <c r="BI253" s="132">
        <f t="shared" si="58"/>
        <v>0</v>
      </c>
      <c r="BJ253" s="13" t="s">
        <v>78</v>
      </c>
      <c r="BK253" s="132">
        <f t="shared" si="59"/>
        <v>0</v>
      </c>
      <c r="BL253" s="13" t="s">
        <v>789</v>
      </c>
      <c r="BM253" s="131" t="s">
        <v>1645</v>
      </c>
    </row>
    <row r="254" spans="2:65" s="1" customFormat="1" ht="24.2" customHeight="1" x14ac:dyDescent="0.2">
      <c r="B254" s="119"/>
      <c r="C254" s="120" t="s">
        <v>354</v>
      </c>
      <c r="D254" s="120" t="s">
        <v>141</v>
      </c>
      <c r="E254" s="121" t="s">
        <v>857</v>
      </c>
      <c r="F254" s="122" t="s">
        <v>858</v>
      </c>
      <c r="G254" s="123" t="s">
        <v>180</v>
      </c>
      <c r="H254" s="124">
        <v>38</v>
      </c>
      <c r="I254" s="125"/>
      <c r="J254" s="125">
        <f t="shared" si="50"/>
        <v>0</v>
      </c>
      <c r="K254" s="126"/>
      <c r="L254" s="25"/>
      <c r="M254" s="127" t="s">
        <v>1</v>
      </c>
      <c r="N254" s="128" t="s">
        <v>35</v>
      </c>
      <c r="O254" s="129">
        <v>0.27400000000000002</v>
      </c>
      <c r="P254" s="129">
        <f t="shared" si="51"/>
        <v>10.412000000000001</v>
      </c>
      <c r="Q254" s="129">
        <v>0</v>
      </c>
      <c r="R254" s="129">
        <f t="shared" si="52"/>
        <v>0</v>
      </c>
      <c r="S254" s="129">
        <v>0</v>
      </c>
      <c r="T254" s="130">
        <f t="shared" si="53"/>
        <v>0</v>
      </c>
      <c r="AR254" s="131" t="s">
        <v>283</v>
      </c>
      <c r="AT254" s="131" t="s">
        <v>141</v>
      </c>
      <c r="AU254" s="131" t="s">
        <v>80</v>
      </c>
      <c r="AY254" s="13" t="s">
        <v>140</v>
      </c>
      <c r="BE254" s="132">
        <f t="shared" si="54"/>
        <v>0</v>
      </c>
      <c r="BF254" s="132">
        <f t="shared" si="55"/>
        <v>0</v>
      </c>
      <c r="BG254" s="132">
        <f t="shared" si="56"/>
        <v>0</v>
      </c>
      <c r="BH254" s="132">
        <f t="shared" si="57"/>
        <v>0</v>
      </c>
      <c r="BI254" s="132">
        <f t="shared" si="58"/>
        <v>0</v>
      </c>
      <c r="BJ254" s="13" t="s">
        <v>78</v>
      </c>
      <c r="BK254" s="132">
        <f t="shared" si="59"/>
        <v>0</v>
      </c>
      <c r="BL254" s="13" t="s">
        <v>283</v>
      </c>
      <c r="BM254" s="131" t="s">
        <v>1644</v>
      </c>
    </row>
    <row r="255" spans="2:65" s="1" customFormat="1" ht="76.349999999999994" customHeight="1" x14ac:dyDescent="0.2">
      <c r="B255" s="119"/>
      <c r="C255" s="133" t="s">
        <v>899</v>
      </c>
      <c r="D255" s="133" t="s">
        <v>248</v>
      </c>
      <c r="E255" s="134" t="s">
        <v>1643</v>
      </c>
      <c r="F255" s="135" t="s">
        <v>1642</v>
      </c>
      <c r="G255" s="136" t="s">
        <v>180</v>
      </c>
      <c r="H255" s="137">
        <v>38</v>
      </c>
      <c r="I255" s="138"/>
      <c r="J255" s="138">
        <f t="shared" si="50"/>
        <v>0</v>
      </c>
      <c r="K255" s="139"/>
      <c r="L255" s="140"/>
      <c r="M255" s="141" t="s">
        <v>1</v>
      </c>
      <c r="N255" s="142" t="s">
        <v>35</v>
      </c>
      <c r="O255" s="129">
        <v>0</v>
      </c>
      <c r="P255" s="129">
        <f t="shared" si="51"/>
        <v>0</v>
      </c>
      <c r="Q255" s="129">
        <v>6.0000000000000002E-5</v>
      </c>
      <c r="R255" s="129">
        <f t="shared" si="52"/>
        <v>2.2799999999999999E-3</v>
      </c>
      <c r="S255" s="129">
        <v>0</v>
      </c>
      <c r="T255" s="130">
        <f t="shared" si="53"/>
        <v>0</v>
      </c>
      <c r="AR255" s="131" t="s">
        <v>789</v>
      </c>
      <c r="AT255" s="131" t="s">
        <v>248</v>
      </c>
      <c r="AU255" s="131" t="s">
        <v>80</v>
      </c>
      <c r="AY255" s="13" t="s">
        <v>140</v>
      </c>
      <c r="BE255" s="132">
        <f t="shared" si="54"/>
        <v>0</v>
      </c>
      <c r="BF255" s="132">
        <f t="shared" si="55"/>
        <v>0</v>
      </c>
      <c r="BG255" s="132">
        <f t="shared" si="56"/>
        <v>0</v>
      </c>
      <c r="BH255" s="132">
        <f t="shared" si="57"/>
        <v>0</v>
      </c>
      <c r="BI255" s="132">
        <f t="shared" si="58"/>
        <v>0</v>
      </c>
      <c r="BJ255" s="13" t="s">
        <v>78</v>
      </c>
      <c r="BK255" s="132">
        <f t="shared" si="59"/>
        <v>0</v>
      </c>
      <c r="BL255" s="13" t="s">
        <v>789</v>
      </c>
      <c r="BM255" s="131" t="s">
        <v>1641</v>
      </c>
    </row>
    <row r="256" spans="2:65" s="1" customFormat="1" ht="24.2" customHeight="1" x14ac:dyDescent="0.2">
      <c r="B256" s="119"/>
      <c r="C256" s="133" t="s">
        <v>357</v>
      </c>
      <c r="D256" s="133" t="s">
        <v>248</v>
      </c>
      <c r="E256" s="134" t="s">
        <v>861</v>
      </c>
      <c r="F256" s="135" t="s">
        <v>862</v>
      </c>
      <c r="G256" s="136" t="s">
        <v>180</v>
      </c>
      <c r="H256" s="137">
        <v>60</v>
      </c>
      <c r="I256" s="138"/>
      <c r="J256" s="138">
        <f t="shared" si="50"/>
        <v>0</v>
      </c>
      <c r="K256" s="139"/>
      <c r="L256" s="140"/>
      <c r="M256" s="141" t="s">
        <v>1</v>
      </c>
      <c r="N256" s="142" t="s">
        <v>35</v>
      </c>
      <c r="O256" s="129">
        <v>0</v>
      </c>
      <c r="P256" s="129">
        <f t="shared" si="51"/>
        <v>0</v>
      </c>
      <c r="Q256" s="129">
        <v>1.9999999999999999E-6</v>
      </c>
      <c r="R256" s="129">
        <f t="shared" si="52"/>
        <v>1.1999999999999999E-4</v>
      </c>
      <c r="S256" s="129">
        <v>0</v>
      </c>
      <c r="T256" s="130">
        <f t="shared" si="53"/>
        <v>0</v>
      </c>
      <c r="AR256" s="131" t="s">
        <v>789</v>
      </c>
      <c r="AT256" s="131" t="s">
        <v>248</v>
      </c>
      <c r="AU256" s="131" t="s">
        <v>80</v>
      </c>
      <c r="AY256" s="13" t="s">
        <v>140</v>
      </c>
      <c r="BE256" s="132">
        <f t="shared" si="54"/>
        <v>0</v>
      </c>
      <c r="BF256" s="132">
        <f t="shared" si="55"/>
        <v>0</v>
      </c>
      <c r="BG256" s="132">
        <f t="shared" si="56"/>
        <v>0</v>
      </c>
      <c r="BH256" s="132">
        <f t="shared" si="57"/>
        <v>0</v>
      </c>
      <c r="BI256" s="132">
        <f t="shared" si="58"/>
        <v>0</v>
      </c>
      <c r="BJ256" s="13" t="s">
        <v>78</v>
      </c>
      <c r="BK256" s="132">
        <f t="shared" si="59"/>
        <v>0</v>
      </c>
      <c r="BL256" s="13" t="s">
        <v>789</v>
      </c>
      <c r="BM256" s="131" t="s">
        <v>1640</v>
      </c>
    </row>
    <row r="257" spans="2:65" s="1" customFormat="1" ht="24.2" customHeight="1" x14ac:dyDescent="0.2">
      <c r="B257" s="119"/>
      <c r="C257" s="133" t="s">
        <v>906</v>
      </c>
      <c r="D257" s="133" t="s">
        <v>248</v>
      </c>
      <c r="E257" s="134" t="s">
        <v>863</v>
      </c>
      <c r="F257" s="135" t="s">
        <v>864</v>
      </c>
      <c r="G257" s="136" t="s">
        <v>180</v>
      </c>
      <c r="H257" s="137">
        <v>55</v>
      </c>
      <c r="I257" s="138"/>
      <c r="J257" s="138">
        <f t="shared" si="50"/>
        <v>0</v>
      </c>
      <c r="K257" s="139"/>
      <c r="L257" s="140"/>
      <c r="M257" s="141" t="s">
        <v>1</v>
      </c>
      <c r="N257" s="142" t="s">
        <v>35</v>
      </c>
      <c r="O257" s="129">
        <v>0</v>
      </c>
      <c r="P257" s="129">
        <f t="shared" si="51"/>
        <v>0</v>
      </c>
      <c r="Q257" s="129">
        <v>3.0000000000000001E-6</v>
      </c>
      <c r="R257" s="129">
        <f t="shared" si="52"/>
        <v>1.65E-4</v>
      </c>
      <c r="S257" s="129">
        <v>0</v>
      </c>
      <c r="T257" s="130">
        <f t="shared" si="53"/>
        <v>0</v>
      </c>
      <c r="AR257" s="131" t="s">
        <v>789</v>
      </c>
      <c r="AT257" s="131" t="s">
        <v>248</v>
      </c>
      <c r="AU257" s="131" t="s">
        <v>80</v>
      </c>
      <c r="AY257" s="13" t="s">
        <v>140</v>
      </c>
      <c r="BE257" s="132">
        <f t="shared" si="54"/>
        <v>0</v>
      </c>
      <c r="BF257" s="132">
        <f t="shared" si="55"/>
        <v>0</v>
      </c>
      <c r="BG257" s="132">
        <f t="shared" si="56"/>
        <v>0</v>
      </c>
      <c r="BH257" s="132">
        <f t="shared" si="57"/>
        <v>0</v>
      </c>
      <c r="BI257" s="132">
        <f t="shared" si="58"/>
        <v>0</v>
      </c>
      <c r="BJ257" s="13" t="s">
        <v>78</v>
      </c>
      <c r="BK257" s="132">
        <f t="shared" si="59"/>
        <v>0</v>
      </c>
      <c r="BL257" s="13" t="s">
        <v>789</v>
      </c>
      <c r="BM257" s="131" t="s">
        <v>1639</v>
      </c>
    </row>
    <row r="258" spans="2:65" s="1" customFormat="1" ht="24.2" customHeight="1" x14ac:dyDescent="0.2">
      <c r="B258" s="119"/>
      <c r="C258" s="133" t="s">
        <v>363</v>
      </c>
      <c r="D258" s="133" t="s">
        <v>248</v>
      </c>
      <c r="E258" s="134" t="s">
        <v>865</v>
      </c>
      <c r="F258" s="135" t="s">
        <v>866</v>
      </c>
      <c r="G258" s="136" t="s">
        <v>180</v>
      </c>
      <c r="H258" s="137">
        <v>70</v>
      </c>
      <c r="I258" s="138"/>
      <c r="J258" s="138">
        <f t="shared" ref="J258:J289" si="60">ROUND(I258*H258,2)</f>
        <v>0</v>
      </c>
      <c r="K258" s="139"/>
      <c r="L258" s="140"/>
      <c r="M258" s="141" t="s">
        <v>1</v>
      </c>
      <c r="N258" s="142" t="s">
        <v>35</v>
      </c>
      <c r="O258" s="129">
        <v>0</v>
      </c>
      <c r="P258" s="129">
        <f t="shared" ref="P258:P289" si="61">O258*H258</f>
        <v>0</v>
      </c>
      <c r="Q258" s="129">
        <v>5.0000000000000004E-6</v>
      </c>
      <c r="R258" s="129">
        <f t="shared" ref="R258:R289" si="62">Q258*H258</f>
        <v>3.5000000000000005E-4</v>
      </c>
      <c r="S258" s="129">
        <v>0</v>
      </c>
      <c r="T258" s="130">
        <f t="shared" ref="T258:T289" si="63">S258*H258</f>
        <v>0</v>
      </c>
      <c r="AR258" s="131" t="s">
        <v>789</v>
      </c>
      <c r="AT258" s="131" t="s">
        <v>248</v>
      </c>
      <c r="AU258" s="131" t="s">
        <v>80</v>
      </c>
      <c r="AY258" s="13" t="s">
        <v>140</v>
      </c>
      <c r="BE258" s="132">
        <f t="shared" ref="BE258:BE289" si="64">IF(N258="základní",J258,0)</f>
        <v>0</v>
      </c>
      <c r="BF258" s="132">
        <f t="shared" ref="BF258:BF289" si="65">IF(N258="snížená",J258,0)</f>
        <v>0</v>
      </c>
      <c r="BG258" s="132">
        <f t="shared" ref="BG258:BG289" si="66">IF(N258="zákl. přenesená",J258,0)</f>
        <v>0</v>
      </c>
      <c r="BH258" s="132">
        <f t="shared" ref="BH258:BH289" si="67">IF(N258="sníž. přenesená",J258,0)</f>
        <v>0</v>
      </c>
      <c r="BI258" s="132">
        <f t="shared" ref="BI258:BI289" si="68">IF(N258="nulová",J258,0)</f>
        <v>0</v>
      </c>
      <c r="BJ258" s="13" t="s">
        <v>78</v>
      </c>
      <c r="BK258" s="132">
        <f t="shared" ref="BK258:BK289" si="69">ROUND(I258*H258,2)</f>
        <v>0</v>
      </c>
      <c r="BL258" s="13" t="s">
        <v>789</v>
      </c>
      <c r="BM258" s="131" t="s">
        <v>1638</v>
      </c>
    </row>
    <row r="259" spans="2:65" s="1" customFormat="1" ht="24.2" customHeight="1" x14ac:dyDescent="0.2">
      <c r="B259" s="119"/>
      <c r="C259" s="133" t="s">
        <v>913</v>
      </c>
      <c r="D259" s="133" t="s">
        <v>248</v>
      </c>
      <c r="E259" s="134" t="s">
        <v>867</v>
      </c>
      <c r="F259" s="135" t="s">
        <v>868</v>
      </c>
      <c r="G259" s="136" t="s">
        <v>180</v>
      </c>
      <c r="H259" s="137">
        <v>60</v>
      </c>
      <c r="I259" s="138"/>
      <c r="J259" s="138">
        <f t="shared" si="60"/>
        <v>0</v>
      </c>
      <c r="K259" s="139"/>
      <c r="L259" s="140"/>
      <c r="M259" s="141" t="s">
        <v>1</v>
      </c>
      <c r="N259" s="142" t="s">
        <v>35</v>
      </c>
      <c r="O259" s="129">
        <v>0</v>
      </c>
      <c r="P259" s="129">
        <f t="shared" si="61"/>
        <v>0</v>
      </c>
      <c r="Q259" s="129">
        <v>1.0000000000000001E-5</v>
      </c>
      <c r="R259" s="129">
        <f t="shared" si="62"/>
        <v>6.0000000000000006E-4</v>
      </c>
      <c r="S259" s="129">
        <v>0</v>
      </c>
      <c r="T259" s="130">
        <f t="shared" si="63"/>
        <v>0</v>
      </c>
      <c r="AR259" s="131" t="s">
        <v>789</v>
      </c>
      <c r="AT259" s="131" t="s">
        <v>248</v>
      </c>
      <c r="AU259" s="131" t="s">
        <v>80</v>
      </c>
      <c r="AY259" s="13" t="s">
        <v>140</v>
      </c>
      <c r="BE259" s="132">
        <f t="shared" si="64"/>
        <v>0</v>
      </c>
      <c r="BF259" s="132">
        <f t="shared" si="65"/>
        <v>0</v>
      </c>
      <c r="BG259" s="132">
        <f t="shared" si="66"/>
        <v>0</v>
      </c>
      <c r="BH259" s="132">
        <f t="shared" si="67"/>
        <v>0</v>
      </c>
      <c r="BI259" s="132">
        <f t="shared" si="68"/>
        <v>0</v>
      </c>
      <c r="BJ259" s="13" t="s">
        <v>78</v>
      </c>
      <c r="BK259" s="132">
        <f t="shared" si="69"/>
        <v>0</v>
      </c>
      <c r="BL259" s="13" t="s">
        <v>789</v>
      </c>
      <c r="BM259" s="131" t="s">
        <v>1637</v>
      </c>
    </row>
    <row r="260" spans="2:65" s="1" customFormat="1" ht="21.75" customHeight="1" x14ac:dyDescent="0.2">
      <c r="B260" s="119"/>
      <c r="C260" s="120" t="s">
        <v>366</v>
      </c>
      <c r="D260" s="120" t="s">
        <v>141</v>
      </c>
      <c r="E260" s="121" t="s">
        <v>869</v>
      </c>
      <c r="F260" s="122" t="s">
        <v>870</v>
      </c>
      <c r="G260" s="123" t="s">
        <v>180</v>
      </c>
      <c r="H260" s="124">
        <v>1</v>
      </c>
      <c r="I260" s="125"/>
      <c r="J260" s="125">
        <f t="shared" si="60"/>
        <v>0</v>
      </c>
      <c r="K260" s="126"/>
      <c r="L260" s="25"/>
      <c r="M260" s="127" t="s">
        <v>1</v>
      </c>
      <c r="N260" s="128" t="s">
        <v>35</v>
      </c>
      <c r="O260" s="129">
        <v>0.36899999999999999</v>
      </c>
      <c r="P260" s="129">
        <f t="shared" si="61"/>
        <v>0.36899999999999999</v>
      </c>
      <c r="Q260" s="129">
        <v>0</v>
      </c>
      <c r="R260" s="129">
        <f t="shared" si="62"/>
        <v>0</v>
      </c>
      <c r="S260" s="129">
        <v>0</v>
      </c>
      <c r="T260" s="130">
        <f t="shared" si="63"/>
        <v>0</v>
      </c>
      <c r="AR260" s="131" t="s">
        <v>283</v>
      </c>
      <c r="AT260" s="131" t="s">
        <v>141</v>
      </c>
      <c r="AU260" s="131" t="s">
        <v>80</v>
      </c>
      <c r="AY260" s="13" t="s">
        <v>140</v>
      </c>
      <c r="BE260" s="132">
        <f t="shared" si="64"/>
        <v>0</v>
      </c>
      <c r="BF260" s="132">
        <f t="shared" si="65"/>
        <v>0</v>
      </c>
      <c r="BG260" s="132">
        <f t="shared" si="66"/>
        <v>0</v>
      </c>
      <c r="BH260" s="132">
        <f t="shared" si="67"/>
        <v>0</v>
      </c>
      <c r="BI260" s="132">
        <f t="shared" si="68"/>
        <v>0</v>
      </c>
      <c r="BJ260" s="13" t="s">
        <v>78</v>
      </c>
      <c r="BK260" s="132">
        <f t="shared" si="69"/>
        <v>0</v>
      </c>
      <c r="BL260" s="13" t="s">
        <v>283</v>
      </c>
      <c r="BM260" s="131" t="s">
        <v>1636</v>
      </c>
    </row>
    <row r="261" spans="2:65" s="1" customFormat="1" ht="16.5" customHeight="1" x14ac:dyDescent="0.2">
      <c r="B261" s="119"/>
      <c r="C261" s="133" t="s">
        <v>920</v>
      </c>
      <c r="D261" s="133" t="s">
        <v>248</v>
      </c>
      <c r="E261" s="134" t="s">
        <v>871</v>
      </c>
      <c r="F261" s="135" t="s">
        <v>872</v>
      </c>
      <c r="G261" s="136" t="s">
        <v>665</v>
      </c>
      <c r="H261" s="137">
        <v>1</v>
      </c>
      <c r="I261" s="138"/>
      <c r="J261" s="138">
        <f t="shared" si="60"/>
        <v>0</v>
      </c>
      <c r="K261" s="139"/>
      <c r="L261" s="140"/>
      <c r="M261" s="141" t="s">
        <v>1</v>
      </c>
      <c r="N261" s="142" t="s">
        <v>35</v>
      </c>
      <c r="O261" s="129">
        <v>0</v>
      </c>
      <c r="P261" s="129">
        <f t="shared" si="61"/>
        <v>0</v>
      </c>
      <c r="Q261" s="129">
        <v>0</v>
      </c>
      <c r="R261" s="129">
        <f t="shared" si="62"/>
        <v>0</v>
      </c>
      <c r="S261" s="129">
        <v>0</v>
      </c>
      <c r="T261" s="130">
        <f t="shared" si="63"/>
        <v>0</v>
      </c>
      <c r="AR261" s="131" t="s">
        <v>813</v>
      </c>
      <c r="AT261" s="131" t="s">
        <v>248</v>
      </c>
      <c r="AU261" s="131" t="s">
        <v>80</v>
      </c>
      <c r="AY261" s="13" t="s">
        <v>140</v>
      </c>
      <c r="BE261" s="132">
        <f t="shared" si="64"/>
        <v>0</v>
      </c>
      <c r="BF261" s="132">
        <f t="shared" si="65"/>
        <v>0</v>
      </c>
      <c r="BG261" s="132">
        <f t="shared" si="66"/>
        <v>0</v>
      </c>
      <c r="BH261" s="132">
        <f t="shared" si="67"/>
        <v>0</v>
      </c>
      <c r="BI261" s="132">
        <f t="shared" si="68"/>
        <v>0</v>
      </c>
      <c r="BJ261" s="13" t="s">
        <v>78</v>
      </c>
      <c r="BK261" s="132">
        <f t="shared" si="69"/>
        <v>0</v>
      </c>
      <c r="BL261" s="13" t="s">
        <v>283</v>
      </c>
      <c r="BM261" s="131" t="s">
        <v>1635</v>
      </c>
    </row>
    <row r="262" spans="2:65" s="1" customFormat="1" ht="16.5" customHeight="1" x14ac:dyDescent="0.2">
      <c r="B262" s="119"/>
      <c r="C262" s="120" t="s">
        <v>370</v>
      </c>
      <c r="D262" s="120" t="s">
        <v>141</v>
      </c>
      <c r="E262" s="121" t="s">
        <v>873</v>
      </c>
      <c r="F262" s="122" t="s">
        <v>874</v>
      </c>
      <c r="G262" s="123" t="s">
        <v>700</v>
      </c>
      <c r="H262" s="124">
        <v>2</v>
      </c>
      <c r="I262" s="125"/>
      <c r="J262" s="125">
        <f t="shared" si="60"/>
        <v>0</v>
      </c>
      <c r="K262" s="126"/>
      <c r="L262" s="25"/>
      <c r="M262" s="127" t="s">
        <v>1</v>
      </c>
      <c r="N262" s="128" t="s">
        <v>35</v>
      </c>
      <c r="O262" s="129">
        <v>0</v>
      </c>
      <c r="P262" s="129">
        <f t="shared" si="61"/>
        <v>0</v>
      </c>
      <c r="Q262" s="129">
        <v>0</v>
      </c>
      <c r="R262" s="129">
        <f t="shared" si="62"/>
        <v>0</v>
      </c>
      <c r="S262" s="129">
        <v>0</v>
      </c>
      <c r="T262" s="130">
        <f t="shared" si="63"/>
        <v>0</v>
      </c>
      <c r="AR262" s="131" t="s">
        <v>283</v>
      </c>
      <c r="AT262" s="131" t="s">
        <v>141</v>
      </c>
      <c r="AU262" s="131" t="s">
        <v>80</v>
      </c>
      <c r="AY262" s="13" t="s">
        <v>140</v>
      </c>
      <c r="BE262" s="132">
        <f t="shared" si="64"/>
        <v>0</v>
      </c>
      <c r="BF262" s="132">
        <f t="shared" si="65"/>
        <v>0</v>
      </c>
      <c r="BG262" s="132">
        <f t="shared" si="66"/>
        <v>0</v>
      </c>
      <c r="BH262" s="132">
        <f t="shared" si="67"/>
        <v>0</v>
      </c>
      <c r="BI262" s="132">
        <f t="shared" si="68"/>
        <v>0</v>
      </c>
      <c r="BJ262" s="13" t="s">
        <v>78</v>
      </c>
      <c r="BK262" s="132">
        <f t="shared" si="69"/>
        <v>0</v>
      </c>
      <c r="BL262" s="13" t="s">
        <v>283</v>
      </c>
      <c r="BM262" s="131" t="s">
        <v>1634</v>
      </c>
    </row>
    <row r="263" spans="2:65" s="1" customFormat="1" ht="16.5" customHeight="1" x14ac:dyDescent="0.2">
      <c r="B263" s="119"/>
      <c r="C263" s="133" t="s">
        <v>927</v>
      </c>
      <c r="D263" s="133" t="s">
        <v>248</v>
      </c>
      <c r="E263" s="134" t="s">
        <v>875</v>
      </c>
      <c r="F263" s="135" t="s">
        <v>876</v>
      </c>
      <c r="G263" s="136" t="s">
        <v>700</v>
      </c>
      <c r="H263" s="137">
        <v>2</v>
      </c>
      <c r="I263" s="138"/>
      <c r="J263" s="138">
        <f t="shared" si="60"/>
        <v>0</v>
      </c>
      <c r="K263" s="139"/>
      <c r="L263" s="140"/>
      <c r="M263" s="141" t="s">
        <v>1</v>
      </c>
      <c r="N263" s="142" t="s">
        <v>35</v>
      </c>
      <c r="O263" s="129">
        <v>0</v>
      </c>
      <c r="P263" s="129">
        <f t="shared" si="61"/>
        <v>0</v>
      </c>
      <c r="Q263" s="129">
        <v>0</v>
      </c>
      <c r="R263" s="129">
        <f t="shared" si="62"/>
        <v>0</v>
      </c>
      <c r="S263" s="129">
        <v>0</v>
      </c>
      <c r="T263" s="130">
        <f t="shared" si="63"/>
        <v>0</v>
      </c>
      <c r="AR263" s="131" t="s">
        <v>813</v>
      </c>
      <c r="AT263" s="131" t="s">
        <v>248</v>
      </c>
      <c r="AU263" s="131" t="s">
        <v>80</v>
      </c>
      <c r="AY263" s="13" t="s">
        <v>140</v>
      </c>
      <c r="BE263" s="132">
        <f t="shared" si="64"/>
        <v>0</v>
      </c>
      <c r="BF263" s="132">
        <f t="shared" si="65"/>
        <v>0</v>
      </c>
      <c r="BG263" s="132">
        <f t="shared" si="66"/>
        <v>0</v>
      </c>
      <c r="BH263" s="132">
        <f t="shared" si="67"/>
        <v>0</v>
      </c>
      <c r="BI263" s="132">
        <f t="shared" si="68"/>
        <v>0</v>
      </c>
      <c r="BJ263" s="13" t="s">
        <v>78</v>
      </c>
      <c r="BK263" s="132">
        <f t="shared" si="69"/>
        <v>0</v>
      </c>
      <c r="BL263" s="13" t="s">
        <v>283</v>
      </c>
      <c r="BM263" s="131" t="s">
        <v>1633</v>
      </c>
    </row>
    <row r="264" spans="2:65" s="1" customFormat="1" ht="16.5" customHeight="1" x14ac:dyDescent="0.2">
      <c r="B264" s="119"/>
      <c r="C264" s="120" t="s">
        <v>375</v>
      </c>
      <c r="D264" s="120" t="s">
        <v>141</v>
      </c>
      <c r="E264" s="121" t="s">
        <v>878</v>
      </c>
      <c r="F264" s="122" t="s">
        <v>879</v>
      </c>
      <c r="G264" s="123" t="s">
        <v>180</v>
      </c>
      <c r="H264" s="124">
        <v>2</v>
      </c>
      <c r="I264" s="125"/>
      <c r="J264" s="125">
        <f t="shared" si="60"/>
        <v>0</v>
      </c>
      <c r="K264" s="126"/>
      <c r="L264" s="25"/>
      <c r="M264" s="127" t="s">
        <v>1</v>
      </c>
      <c r="N264" s="128" t="s">
        <v>35</v>
      </c>
      <c r="O264" s="129">
        <v>0.45400000000000001</v>
      </c>
      <c r="P264" s="129">
        <f t="shared" si="61"/>
        <v>0.90800000000000003</v>
      </c>
      <c r="Q264" s="129">
        <v>0</v>
      </c>
      <c r="R264" s="129">
        <f t="shared" si="62"/>
        <v>0</v>
      </c>
      <c r="S264" s="129">
        <v>0</v>
      </c>
      <c r="T264" s="130">
        <f t="shared" si="63"/>
        <v>0</v>
      </c>
      <c r="AR264" s="131" t="s">
        <v>283</v>
      </c>
      <c r="AT264" s="131" t="s">
        <v>141</v>
      </c>
      <c r="AU264" s="131" t="s">
        <v>80</v>
      </c>
      <c r="AY264" s="13" t="s">
        <v>140</v>
      </c>
      <c r="BE264" s="132">
        <f t="shared" si="64"/>
        <v>0</v>
      </c>
      <c r="BF264" s="132">
        <f t="shared" si="65"/>
        <v>0</v>
      </c>
      <c r="BG264" s="132">
        <f t="shared" si="66"/>
        <v>0</v>
      </c>
      <c r="BH264" s="132">
        <f t="shared" si="67"/>
        <v>0</v>
      </c>
      <c r="BI264" s="132">
        <f t="shared" si="68"/>
        <v>0</v>
      </c>
      <c r="BJ264" s="13" t="s">
        <v>78</v>
      </c>
      <c r="BK264" s="132">
        <f t="shared" si="69"/>
        <v>0</v>
      </c>
      <c r="BL264" s="13" t="s">
        <v>283</v>
      </c>
      <c r="BM264" s="131" t="s">
        <v>1632</v>
      </c>
    </row>
    <row r="265" spans="2:65" s="1" customFormat="1" ht="16.5" customHeight="1" x14ac:dyDescent="0.2">
      <c r="B265" s="119"/>
      <c r="C265" s="133" t="s">
        <v>932</v>
      </c>
      <c r="D265" s="133" t="s">
        <v>248</v>
      </c>
      <c r="E265" s="134" t="s">
        <v>881</v>
      </c>
      <c r="F265" s="135" t="s">
        <v>882</v>
      </c>
      <c r="G265" s="136" t="s">
        <v>665</v>
      </c>
      <c r="H265" s="137">
        <v>2</v>
      </c>
      <c r="I265" s="138"/>
      <c r="J265" s="138">
        <f t="shared" si="60"/>
        <v>0</v>
      </c>
      <c r="K265" s="139"/>
      <c r="L265" s="140"/>
      <c r="M265" s="141" t="s">
        <v>1</v>
      </c>
      <c r="N265" s="142" t="s">
        <v>35</v>
      </c>
      <c r="O265" s="129">
        <v>0</v>
      </c>
      <c r="P265" s="129">
        <f t="shared" si="61"/>
        <v>0</v>
      </c>
      <c r="Q265" s="129">
        <v>0</v>
      </c>
      <c r="R265" s="129">
        <f t="shared" si="62"/>
        <v>0</v>
      </c>
      <c r="S265" s="129">
        <v>0</v>
      </c>
      <c r="T265" s="130">
        <f t="shared" si="63"/>
        <v>0</v>
      </c>
      <c r="AR265" s="131" t="s">
        <v>813</v>
      </c>
      <c r="AT265" s="131" t="s">
        <v>248</v>
      </c>
      <c r="AU265" s="131" t="s">
        <v>80</v>
      </c>
      <c r="AY265" s="13" t="s">
        <v>140</v>
      </c>
      <c r="BE265" s="132">
        <f t="shared" si="64"/>
        <v>0</v>
      </c>
      <c r="BF265" s="132">
        <f t="shared" si="65"/>
        <v>0</v>
      </c>
      <c r="BG265" s="132">
        <f t="shared" si="66"/>
        <v>0</v>
      </c>
      <c r="BH265" s="132">
        <f t="shared" si="67"/>
        <v>0</v>
      </c>
      <c r="BI265" s="132">
        <f t="shared" si="68"/>
        <v>0</v>
      </c>
      <c r="BJ265" s="13" t="s">
        <v>78</v>
      </c>
      <c r="BK265" s="132">
        <f t="shared" si="69"/>
        <v>0</v>
      </c>
      <c r="BL265" s="13" t="s">
        <v>283</v>
      </c>
      <c r="BM265" s="131" t="s">
        <v>1631</v>
      </c>
    </row>
    <row r="266" spans="2:65" s="1" customFormat="1" ht="33" customHeight="1" x14ac:dyDescent="0.2">
      <c r="B266" s="119"/>
      <c r="C266" s="120" t="s">
        <v>778</v>
      </c>
      <c r="D266" s="120" t="s">
        <v>141</v>
      </c>
      <c r="E266" s="121" t="s">
        <v>884</v>
      </c>
      <c r="F266" s="122" t="s">
        <v>885</v>
      </c>
      <c r="G266" s="123" t="s">
        <v>228</v>
      </c>
      <c r="H266" s="124">
        <v>88</v>
      </c>
      <c r="I266" s="125"/>
      <c r="J266" s="125">
        <f t="shared" si="60"/>
        <v>0</v>
      </c>
      <c r="K266" s="126"/>
      <c r="L266" s="25"/>
      <c r="M266" s="127" t="s">
        <v>1</v>
      </c>
      <c r="N266" s="128" t="s">
        <v>35</v>
      </c>
      <c r="O266" s="129">
        <v>0.30599999999999999</v>
      </c>
      <c r="P266" s="129">
        <f t="shared" si="61"/>
        <v>26.928000000000001</v>
      </c>
      <c r="Q266" s="129">
        <v>0</v>
      </c>
      <c r="R266" s="129">
        <f t="shared" si="62"/>
        <v>0</v>
      </c>
      <c r="S266" s="129">
        <v>0</v>
      </c>
      <c r="T266" s="130">
        <f t="shared" si="63"/>
        <v>0</v>
      </c>
      <c r="AR266" s="131" t="s">
        <v>283</v>
      </c>
      <c r="AT266" s="131" t="s">
        <v>141</v>
      </c>
      <c r="AU266" s="131" t="s">
        <v>80</v>
      </c>
      <c r="AY266" s="13" t="s">
        <v>140</v>
      </c>
      <c r="BE266" s="132">
        <f t="shared" si="64"/>
        <v>0</v>
      </c>
      <c r="BF266" s="132">
        <f t="shared" si="65"/>
        <v>0</v>
      </c>
      <c r="BG266" s="132">
        <f t="shared" si="66"/>
        <v>0</v>
      </c>
      <c r="BH266" s="132">
        <f t="shared" si="67"/>
        <v>0</v>
      </c>
      <c r="BI266" s="132">
        <f t="shared" si="68"/>
        <v>0</v>
      </c>
      <c r="BJ266" s="13" t="s">
        <v>78</v>
      </c>
      <c r="BK266" s="132">
        <f t="shared" si="69"/>
        <v>0</v>
      </c>
      <c r="BL266" s="13" t="s">
        <v>283</v>
      </c>
      <c r="BM266" s="131" t="s">
        <v>1630</v>
      </c>
    </row>
    <row r="267" spans="2:65" s="1" customFormat="1" ht="16.5" customHeight="1" x14ac:dyDescent="0.2">
      <c r="B267" s="119"/>
      <c r="C267" s="133" t="s">
        <v>937</v>
      </c>
      <c r="D267" s="133" t="s">
        <v>248</v>
      </c>
      <c r="E267" s="134" t="s">
        <v>887</v>
      </c>
      <c r="F267" s="135" t="s">
        <v>888</v>
      </c>
      <c r="G267" s="136" t="s">
        <v>734</v>
      </c>
      <c r="H267" s="137">
        <v>80.08</v>
      </c>
      <c r="I267" s="138"/>
      <c r="J267" s="138">
        <f t="shared" si="60"/>
        <v>0</v>
      </c>
      <c r="K267" s="139"/>
      <c r="L267" s="140"/>
      <c r="M267" s="141" t="s">
        <v>1</v>
      </c>
      <c r="N267" s="142" t="s">
        <v>35</v>
      </c>
      <c r="O267" s="129">
        <v>0</v>
      </c>
      <c r="P267" s="129">
        <f t="shared" si="61"/>
        <v>0</v>
      </c>
      <c r="Q267" s="129">
        <v>1E-3</v>
      </c>
      <c r="R267" s="129">
        <f t="shared" si="62"/>
        <v>8.0079999999999998E-2</v>
      </c>
      <c r="S267" s="129">
        <v>0</v>
      </c>
      <c r="T267" s="130">
        <f t="shared" si="63"/>
        <v>0</v>
      </c>
      <c r="AR267" s="131" t="s">
        <v>789</v>
      </c>
      <c r="AT267" s="131" t="s">
        <v>248</v>
      </c>
      <c r="AU267" s="131" t="s">
        <v>80</v>
      </c>
      <c r="AY267" s="13" t="s">
        <v>140</v>
      </c>
      <c r="BE267" s="132">
        <f t="shared" si="64"/>
        <v>0</v>
      </c>
      <c r="BF267" s="132">
        <f t="shared" si="65"/>
        <v>0</v>
      </c>
      <c r="BG267" s="132">
        <f t="shared" si="66"/>
        <v>0</v>
      </c>
      <c r="BH267" s="132">
        <f t="shared" si="67"/>
        <v>0</v>
      </c>
      <c r="BI267" s="132">
        <f t="shared" si="68"/>
        <v>0</v>
      </c>
      <c r="BJ267" s="13" t="s">
        <v>78</v>
      </c>
      <c r="BK267" s="132">
        <f t="shared" si="69"/>
        <v>0</v>
      </c>
      <c r="BL267" s="13" t="s">
        <v>789</v>
      </c>
      <c r="BM267" s="131" t="s">
        <v>1629</v>
      </c>
    </row>
    <row r="268" spans="2:65" s="1" customFormat="1" ht="33" customHeight="1" x14ac:dyDescent="0.2">
      <c r="B268" s="119"/>
      <c r="C268" s="120" t="s">
        <v>783</v>
      </c>
      <c r="D268" s="120" t="s">
        <v>141</v>
      </c>
      <c r="E268" s="121" t="s">
        <v>890</v>
      </c>
      <c r="F268" s="122" t="s">
        <v>891</v>
      </c>
      <c r="G268" s="123" t="s">
        <v>228</v>
      </c>
      <c r="H268" s="124">
        <v>35</v>
      </c>
      <c r="I268" s="125"/>
      <c r="J268" s="125">
        <f t="shared" si="60"/>
        <v>0</v>
      </c>
      <c r="K268" s="126"/>
      <c r="L268" s="25"/>
      <c r="M268" s="127" t="s">
        <v>1</v>
      </c>
      <c r="N268" s="128" t="s">
        <v>35</v>
      </c>
      <c r="O268" s="129">
        <v>0.17899999999999999</v>
      </c>
      <c r="P268" s="129">
        <f t="shared" si="61"/>
        <v>6.2649999999999997</v>
      </c>
      <c r="Q268" s="129">
        <v>0</v>
      </c>
      <c r="R268" s="129">
        <f t="shared" si="62"/>
        <v>0</v>
      </c>
      <c r="S268" s="129">
        <v>0</v>
      </c>
      <c r="T268" s="130">
        <f t="shared" si="63"/>
        <v>0</v>
      </c>
      <c r="AR268" s="131" t="s">
        <v>283</v>
      </c>
      <c r="AT268" s="131" t="s">
        <v>141</v>
      </c>
      <c r="AU268" s="131" t="s">
        <v>80</v>
      </c>
      <c r="AY268" s="13" t="s">
        <v>140</v>
      </c>
      <c r="BE268" s="132">
        <f t="shared" si="64"/>
        <v>0</v>
      </c>
      <c r="BF268" s="132">
        <f t="shared" si="65"/>
        <v>0</v>
      </c>
      <c r="BG268" s="132">
        <f t="shared" si="66"/>
        <v>0</v>
      </c>
      <c r="BH268" s="132">
        <f t="shared" si="67"/>
        <v>0</v>
      </c>
      <c r="BI268" s="132">
        <f t="shared" si="68"/>
        <v>0</v>
      </c>
      <c r="BJ268" s="13" t="s">
        <v>78</v>
      </c>
      <c r="BK268" s="132">
        <f t="shared" si="69"/>
        <v>0</v>
      </c>
      <c r="BL268" s="13" t="s">
        <v>283</v>
      </c>
      <c r="BM268" s="131" t="s">
        <v>1628</v>
      </c>
    </row>
    <row r="269" spans="2:65" s="1" customFormat="1" ht="16.5" customHeight="1" x14ac:dyDescent="0.2">
      <c r="B269" s="119"/>
      <c r="C269" s="133" t="s">
        <v>940</v>
      </c>
      <c r="D269" s="133" t="s">
        <v>248</v>
      </c>
      <c r="E269" s="134" t="s">
        <v>893</v>
      </c>
      <c r="F269" s="135" t="s">
        <v>894</v>
      </c>
      <c r="G269" s="136" t="s">
        <v>734</v>
      </c>
      <c r="H269" s="137">
        <v>22.4</v>
      </c>
      <c r="I269" s="138"/>
      <c r="J269" s="138">
        <f t="shared" si="60"/>
        <v>0</v>
      </c>
      <c r="K269" s="139"/>
      <c r="L269" s="140"/>
      <c r="M269" s="141" t="s">
        <v>1</v>
      </c>
      <c r="N269" s="142" t="s">
        <v>35</v>
      </c>
      <c r="O269" s="129">
        <v>0</v>
      </c>
      <c r="P269" s="129">
        <f t="shared" si="61"/>
        <v>0</v>
      </c>
      <c r="Q269" s="129">
        <v>1E-3</v>
      </c>
      <c r="R269" s="129">
        <f t="shared" si="62"/>
        <v>2.24E-2</v>
      </c>
      <c r="S269" s="129">
        <v>0</v>
      </c>
      <c r="T269" s="130">
        <f t="shared" si="63"/>
        <v>0</v>
      </c>
      <c r="AR269" s="131" t="s">
        <v>789</v>
      </c>
      <c r="AT269" s="131" t="s">
        <v>248</v>
      </c>
      <c r="AU269" s="131" t="s">
        <v>80</v>
      </c>
      <c r="AY269" s="13" t="s">
        <v>140</v>
      </c>
      <c r="BE269" s="132">
        <f t="shared" si="64"/>
        <v>0</v>
      </c>
      <c r="BF269" s="132">
        <f t="shared" si="65"/>
        <v>0</v>
      </c>
      <c r="BG269" s="132">
        <f t="shared" si="66"/>
        <v>0</v>
      </c>
      <c r="BH269" s="132">
        <f t="shared" si="67"/>
        <v>0</v>
      </c>
      <c r="BI269" s="132">
        <f t="shared" si="68"/>
        <v>0</v>
      </c>
      <c r="BJ269" s="13" t="s">
        <v>78</v>
      </c>
      <c r="BK269" s="132">
        <f t="shared" si="69"/>
        <v>0</v>
      </c>
      <c r="BL269" s="13" t="s">
        <v>789</v>
      </c>
      <c r="BM269" s="131" t="s">
        <v>1627</v>
      </c>
    </row>
    <row r="270" spans="2:65" s="1" customFormat="1" ht="24.2" customHeight="1" x14ac:dyDescent="0.2">
      <c r="B270" s="119"/>
      <c r="C270" s="120" t="s">
        <v>786</v>
      </c>
      <c r="D270" s="120" t="s">
        <v>141</v>
      </c>
      <c r="E270" s="121" t="s">
        <v>896</v>
      </c>
      <c r="F270" s="122" t="s">
        <v>897</v>
      </c>
      <c r="G270" s="123" t="s">
        <v>228</v>
      </c>
      <c r="H270" s="124">
        <v>135</v>
      </c>
      <c r="I270" s="125"/>
      <c r="J270" s="125">
        <f t="shared" si="60"/>
        <v>0</v>
      </c>
      <c r="K270" s="126"/>
      <c r="L270" s="25"/>
      <c r="M270" s="127" t="s">
        <v>1</v>
      </c>
      <c r="N270" s="128" t="s">
        <v>35</v>
      </c>
      <c r="O270" s="129">
        <v>0.497</v>
      </c>
      <c r="P270" s="129">
        <f t="shared" si="61"/>
        <v>67.094999999999999</v>
      </c>
      <c r="Q270" s="129">
        <v>0</v>
      </c>
      <c r="R270" s="129">
        <f t="shared" si="62"/>
        <v>0</v>
      </c>
      <c r="S270" s="129">
        <v>0</v>
      </c>
      <c r="T270" s="130">
        <f t="shared" si="63"/>
        <v>0</v>
      </c>
      <c r="AR270" s="131" t="s">
        <v>283</v>
      </c>
      <c r="AT270" s="131" t="s">
        <v>141</v>
      </c>
      <c r="AU270" s="131" t="s">
        <v>80</v>
      </c>
      <c r="AY270" s="13" t="s">
        <v>140</v>
      </c>
      <c r="BE270" s="132">
        <f t="shared" si="64"/>
        <v>0</v>
      </c>
      <c r="BF270" s="132">
        <f t="shared" si="65"/>
        <v>0</v>
      </c>
      <c r="BG270" s="132">
        <f t="shared" si="66"/>
        <v>0</v>
      </c>
      <c r="BH270" s="132">
        <f t="shared" si="67"/>
        <v>0</v>
      </c>
      <c r="BI270" s="132">
        <f t="shared" si="68"/>
        <v>0</v>
      </c>
      <c r="BJ270" s="13" t="s">
        <v>78</v>
      </c>
      <c r="BK270" s="132">
        <f t="shared" si="69"/>
        <v>0</v>
      </c>
      <c r="BL270" s="13" t="s">
        <v>283</v>
      </c>
      <c r="BM270" s="131" t="s">
        <v>1626</v>
      </c>
    </row>
    <row r="271" spans="2:65" s="1" customFormat="1" ht="16.5" customHeight="1" x14ac:dyDescent="0.2">
      <c r="B271" s="119"/>
      <c r="C271" s="133" t="s">
        <v>943</v>
      </c>
      <c r="D271" s="133" t="s">
        <v>248</v>
      </c>
      <c r="E271" s="134" t="s">
        <v>900</v>
      </c>
      <c r="F271" s="135" t="s">
        <v>901</v>
      </c>
      <c r="G271" s="136" t="s">
        <v>734</v>
      </c>
      <c r="H271" s="137">
        <v>18.459</v>
      </c>
      <c r="I271" s="138"/>
      <c r="J271" s="138">
        <f t="shared" si="60"/>
        <v>0</v>
      </c>
      <c r="K271" s="139"/>
      <c r="L271" s="140"/>
      <c r="M271" s="141" t="s">
        <v>1</v>
      </c>
      <c r="N271" s="142" t="s">
        <v>35</v>
      </c>
      <c r="O271" s="129">
        <v>0</v>
      </c>
      <c r="P271" s="129">
        <f t="shared" si="61"/>
        <v>0</v>
      </c>
      <c r="Q271" s="129">
        <v>1E-3</v>
      </c>
      <c r="R271" s="129">
        <f t="shared" si="62"/>
        <v>1.8459E-2</v>
      </c>
      <c r="S271" s="129">
        <v>0</v>
      </c>
      <c r="T271" s="130">
        <f t="shared" si="63"/>
        <v>0</v>
      </c>
      <c r="AR271" s="131" t="s">
        <v>789</v>
      </c>
      <c r="AT271" s="131" t="s">
        <v>248</v>
      </c>
      <c r="AU271" s="131" t="s">
        <v>80</v>
      </c>
      <c r="AY271" s="13" t="s">
        <v>140</v>
      </c>
      <c r="BE271" s="132">
        <f t="shared" si="64"/>
        <v>0</v>
      </c>
      <c r="BF271" s="132">
        <f t="shared" si="65"/>
        <v>0</v>
      </c>
      <c r="BG271" s="132">
        <f t="shared" si="66"/>
        <v>0</v>
      </c>
      <c r="BH271" s="132">
        <f t="shared" si="67"/>
        <v>0</v>
      </c>
      <c r="BI271" s="132">
        <f t="shared" si="68"/>
        <v>0</v>
      </c>
      <c r="BJ271" s="13" t="s">
        <v>78</v>
      </c>
      <c r="BK271" s="132">
        <f t="shared" si="69"/>
        <v>0</v>
      </c>
      <c r="BL271" s="13" t="s">
        <v>789</v>
      </c>
      <c r="BM271" s="131" t="s">
        <v>1625</v>
      </c>
    </row>
    <row r="272" spans="2:65" s="1" customFormat="1" ht="33" customHeight="1" x14ac:dyDescent="0.2">
      <c r="B272" s="119"/>
      <c r="C272" s="133" t="s">
        <v>789</v>
      </c>
      <c r="D272" s="133" t="s">
        <v>248</v>
      </c>
      <c r="E272" s="134" t="s">
        <v>903</v>
      </c>
      <c r="F272" s="135" t="s">
        <v>904</v>
      </c>
      <c r="G272" s="136" t="s">
        <v>665</v>
      </c>
      <c r="H272" s="137">
        <v>24</v>
      </c>
      <c r="I272" s="138"/>
      <c r="J272" s="138">
        <f t="shared" si="60"/>
        <v>0</v>
      </c>
      <c r="K272" s="139"/>
      <c r="L272" s="140"/>
      <c r="M272" s="141" t="s">
        <v>1</v>
      </c>
      <c r="N272" s="142" t="s">
        <v>35</v>
      </c>
      <c r="O272" s="129">
        <v>0</v>
      </c>
      <c r="P272" s="129">
        <f t="shared" si="61"/>
        <v>0</v>
      </c>
      <c r="Q272" s="129">
        <v>0</v>
      </c>
      <c r="R272" s="129">
        <f t="shared" si="62"/>
        <v>0</v>
      </c>
      <c r="S272" s="129">
        <v>0</v>
      </c>
      <c r="T272" s="130">
        <f t="shared" si="63"/>
        <v>0</v>
      </c>
      <c r="AR272" s="131" t="s">
        <v>789</v>
      </c>
      <c r="AT272" s="131" t="s">
        <v>248</v>
      </c>
      <c r="AU272" s="131" t="s">
        <v>80</v>
      </c>
      <c r="AY272" s="13" t="s">
        <v>140</v>
      </c>
      <c r="BE272" s="132">
        <f t="shared" si="64"/>
        <v>0</v>
      </c>
      <c r="BF272" s="132">
        <f t="shared" si="65"/>
        <v>0</v>
      </c>
      <c r="BG272" s="132">
        <f t="shared" si="66"/>
        <v>0</v>
      </c>
      <c r="BH272" s="132">
        <f t="shared" si="67"/>
        <v>0</v>
      </c>
      <c r="BI272" s="132">
        <f t="shared" si="68"/>
        <v>0</v>
      </c>
      <c r="BJ272" s="13" t="s">
        <v>78</v>
      </c>
      <c r="BK272" s="132">
        <f t="shared" si="69"/>
        <v>0</v>
      </c>
      <c r="BL272" s="13" t="s">
        <v>789</v>
      </c>
      <c r="BM272" s="131" t="s">
        <v>1624</v>
      </c>
    </row>
    <row r="273" spans="2:65" s="1" customFormat="1" ht="16.5" customHeight="1" x14ac:dyDescent="0.2">
      <c r="B273" s="119"/>
      <c r="C273" s="120" t="s">
        <v>947</v>
      </c>
      <c r="D273" s="120" t="s">
        <v>141</v>
      </c>
      <c r="E273" s="121" t="s">
        <v>907</v>
      </c>
      <c r="F273" s="122" t="s">
        <v>908</v>
      </c>
      <c r="G273" s="123" t="s">
        <v>180</v>
      </c>
      <c r="H273" s="124">
        <v>6</v>
      </c>
      <c r="I273" s="125"/>
      <c r="J273" s="125">
        <f t="shared" si="60"/>
        <v>0</v>
      </c>
      <c r="K273" s="126"/>
      <c r="L273" s="25"/>
      <c r="M273" s="127" t="s">
        <v>1</v>
      </c>
      <c r="N273" s="128" t="s">
        <v>35</v>
      </c>
      <c r="O273" s="129">
        <v>0.80200000000000005</v>
      </c>
      <c r="P273" s="129">
        <f t="shared" si="61"/>
        <v>4.8120000000000003</v>
      </c>
      <c r="Q273" s="129">
        <v>0</v>
      </c>
      <c r="R273" s="129">
        <f t="shared" si="62"/>
        <v>0</v>
      </c>
      <c r="S273" s="129">
        <v>0</v>
      </c>
      <c r="T273" s="130">
        <f t="shared" si="63"/>
        <v>0</v>
      </c>
      <c r="AR273" s="131" t="s">
        <v>283</v>
      </c>
      <c r="AT273" s="131" t="s">
        <v>141</v>
      </c>
      <c r="AU273" s="131" t="s">
        <v>80</v>
      </c>
      <c r="AY273" s="13" t="s">
        <v>140</v>
      </c>
      <c r="BE273" s="132">
        <f t="shared" si="64"/>
        <v>0</v>
      </c>
      <c r="BF273" s="132">
        <f t="shared" si="65"/>
        <v>0</v>
      </c>
      <c r="BG273" s="132">
        <f t="shared" si="66"/>
        <v>0</v>
      </c>
      <c r="BH273" s="132">
        <f t="shared" si="67"/>
        <v>0</v>
      </c>
      <c r="BI273" s="132">
        <f t="shared" si="68"/>
        <v>0</v>
      </c>
      <c r="BJ273" s="13" t="s">
        <v>78</v>
      </c>
      <c r="BK273" s="132">
        <f t="shared" si="69"/>
        <v>0</v>
      </c>
      <c r="BL273" s="13" t="s">
        <v>283</v>
      </c>
      <c r="BM273" s="131" t="s">
        <v>1623</v>
      </c>
    </row>
    <row r="274" spans="2:65" s="1" customFormat="1" ht="21.75" customHeight="1" x14ac:dyDescent="0.2">
      <c r="B274" s="119"/>
      <c r="C274" s="133" t="s">
        <v>415</v>
      </c>
      <c r="D274" s="133" t="s">
        <v>248</v>
      </c>
      <c r="E274" s="134" t="s">
        <v>910</v>
      </c>
      <c r="F274" s="135" t="s">
        <v>911</v>
      </c>
      <c r="G274" s="136" t="s">
        <v>180</v>
      </c>
      <c r="H274" s="137">
        <v>6</v>
      </c>
      <c r="I274" s="138"/>
      <c r="J274" s="138">
        <f t="shared" si="60"/>
        <v>0</v>
      </c>
      <c r="K274" s="139"/>
      <c r="L274" s="140"/>
      <c r="M274" s="141" t="s">
        <v>1</v>
      </c>
      <c r="N274" s="142" t="s">
        <v>35</v>
      </c>
      <c r="O274" s="129">
        <v>0</v>
      </c>
      <c r="P274" s="129">
        <f t="shared" si="61"/>
        <v>0</v>
      </c>
      <c r="Q274" s="129">
        <v>4.0000000000000001E-3</v>
      </c>
      <c r="R274" s="129">
        <f t="shared" si="62"/>
        <v>2.4E-2</v>
      </c>
      <c r="S274" s="129">
        <v>0</v>
      </c>
      <c r="T274" s="130">
        <f t="shared" si="63"/>
        <v>0</v>
      </c>
      <c r="AR274" s="131" t="s">
        <v>789</v>
      </c>
      <c r="AT274" s="131" t="s">
        <v>248</v>
      </c>
      <c r="AU274" s="131" t="s">
        <v>80</v>
      </c>
      <c r="AY274" s="13" t="s">
        <v>140</v>
      </c>
      <c r="BE274" s="132">
        <f t="shared" si="64"/>
        <v>0</v>
      </c>
      <c r="BF274" s="132">
        <f t="shared" si="65"/>
        <v>0</v>
      </c>
      <c r="BG274" s="132">
        <f t="shared" si="66"/>
        <v>0</v>
      </c>
      <c r="BH274" s="132">
        <f t="shared" si="67"/>
        <v>0</v>
      </c>
      <c r="BI274" s="132">
        <f t="shared" si="68"/>
        <v>0</v>
      </c>
      <c r="BJ274" s="13" t="s">
        <v>78</v>
      </c>
      <c r="BK274" s="132">
        <f t="shared" si="69"/>
        <v>0</v>
      </c>
      <c r="BL274" s="13" t="s">
        <v>789</v>
      </c>
      <c r="BM274" s="131" t="s">
        <v>1622</v>
      </c>
    </row>
    <row r="275" spans="2:65" s="1" customFormat="1" ht="24.2" customHeight="1" x14ac:dyDescent="0.2">
      <c r="B275" s="119"/>
      <c r="C275" s="120" t="s">
        <v>952</v>
      </c>
      <c r="D275" s="120" t="s">
        <v>141</v>
      </c>
      <c r="E275" s="121" t="s">
        <v>914</v>
      </c>
      <c r="F275" s="122" t="s">
        <v>915</v>
      </c>
      <c r="G275" s="123" t="s">
        <v>180</v>
      </c>
      <c r="H275" s="124">
        <v>6</v>
      </c>
      <c r="I275" s="125"/>
      <c r="J275" s="125">
        <f t="shared" si="60"/>
        <v>0</v>
      </c>
      <c r="K275" s="126"/>
      <c r="L275" s="25"/>
      <c r="M275" s="127" t="s">
        <v>1</v>
      </c>
      <c r="N275" s="128" t="s">
        <v>35</v>
      </c>
      <c r="O275" s="129">
        <v>0.80200000000000005</v>
      </c>
      <c r="P275" s="129">
        <f t="shared" si="61"/>
        <v>4.8120000000000003</v>
      </c>
      <c r="Q275" s="129">
        <v>0</v>
      </c>
      <c r="R275" s="129">
        <f t="shared" si="62"/>
        <v>0</v>
      </c>
      <c r="S275" s="129">
        <v>0</v>
      </c>
      <c r="T275" s="130">
        <f t="shared" si="63"/>
        <v>0</v>
      </c>
      <c r="AR275" s="131" t="s">
        <v>283</v>
      </c>
      <c r="AT275" s="131" t="s">
        <v>141</v>
      </c>
      <c r="AU275" s="131" t="s">
        <v>80</v>
      </c>
      <c r="AY275" s="13" t="s">
        <v>140</v>
      </c>
      <c r="BE275" s="132">
        <f t="shared" si="64"/>
        <v>0</v>
      </c>
      <c r="BF275" s="132">
        <f t="shared" si="65"/>
        <v>0</v>
      </c>
      <c r="BG275" s="132">
        <f t="shared" si="66"/>
        <v>0</v>
      </c>
      <c r="BH275" s="132">
        <f t="shared" si="67"/>
        <v>0</v>
      </c>
      <c r="BI275" s="132">
        <f t="shared" si="68"/>
        <v>0</v>
      </c>
      <c r="BJ275" s="13" t="s">
        <v>78</v>
      </c>
      <c r="BK275" s="132">
        <f t="shared" si="69"/>
        <v>0</v>
      </c>
      <c r="BL275" s="13" t="s">
        <v>283</v>
      </c>
      <c r="BM275" s="131" t="s">
        <v>1621</v>
      </c>
    </row>
    <row r="276" spans="2:65" s="1" customFormat="1" ht="16.5" customHeight="1" x14ac:dyDescent="0.2">
      <c r="B276" s="119"/>
      <c r="C276" s="133" t="s">
        <v>418</v>
      </c>
      <c r="D276" s="133" t="s">
        <v>248</v>
      </c>
      <c r="E276" s="134" t="s">
        <v>917</v>
      </c>
      <c r="F276" s="135" t="s">
        <v>918</v>
      </c>
      <c r="G276" s="136" t="s">
        <v>700</v>
      </c>
      <c r="H276" s="137">
        <v>6</v>
      </c>
      <c r="I276" s="138"/>
      <c r="J276" s="138">
        <f t="shared" si="60"/>
        <v>0</v>
      </c>
      <c r="K276" s="139"/>
      <c r="L276" s="140"/>
      <c r="M276" s="141" t="s">
        <v>1</v>
      </c>
      <c r="N276" s="142" t="s">
        <v>35</v>
      </c>
      <c r="O276" s="129">
        <v>0</v>
      </c>
      <c r="P276" s="129">
        <f t="shared" si="61"/>
        <v>0</v>
      </c>
      <c r="Q276" s="129">
        <v>0</v>
      </c>
      <c r="R276" s="129">
        <f t="shared" si="62"/>
        <v>0</v>
      </c>
      <c r="S276" s="129">
        <v>0</v>
      </c>
      <c r="T276" s="130">
        <f t="shared" si="63"/>
        <v>0</v>
      </c>
      <c r="AR276" s="131" t="s">
        <v>813</v>
      </c>
      <c r="AT276" s="131" t="s">
        <v>248</v>
      </c>
      <c r="AU276" s="131" t="s">
        <v>80</v>
      </c>
      <c r="AY276" s="13" t="s">
        <v>140</v>
      </c>
      <c r="BE276" s="132">
        <f t="shared" si="64"/>
        <v>0</v>
      </c>
      <c r="BF276" s="132">
        <f t="shared" si="65"/>
        <v>0</v>
      </c>
      <c r="BG276" s="132">
        <f t="shared" si="66"/>
        <v>0</v>
      </c>
      <c r="BH276" s="132">
        <f t="shared" si="67"/>
        <v>0</v>
      </c>
      <c r="BI276" s="132">
        <f t="shared" si="68"/>
        <v>0</v>
      </c>
      <c r="BJ276" s="13" t="s">
        <v>78</v>
      </c>
      <c r="BK276" s="132">
        <f t="shared" si="69"/>
        <v>0</v>
      </c>
      <c r="BL276" s="13" t="s">
        <v>283</v>
      </c>
      <c r="BM276" s="131" t="s">
        <v>1620</v>
      </c>
    </row>
    <row r="277" spans="2:65" s="1" customFormat="1" ht="16.5" customHeight="1" x14ac:dyDescent="0.2">
      <c r="B277" s="119"/>
      <c r="C277" s="133" t="s">
        <v>957</v>
      </c>
      <c r="D277" s="133" t="s">
        <v>248</v>
      </c>
      <c r="E277" s="134" t="s">
        <v>921</v>
      </c>
      <c r="F277" s="135" t="s">
        <v>922</v>
      </c>
      <c r="G277" s="136" t="s">
        <v>700</v>
      </c>
      <c r="H277" s="137">
        <v>6</v>
      </c>
      <c r="I277" s="138"/>
      <c r="J277" s="138">
        <f t="shared" si="60"/>
        <v>0</v>
      </c>
      <c r="K277" s="139"/>
      <c r="L277" s="140"/>
      <c r="M277" s="141" t="s">
        <v>1</v>
      </c>
      <c r="N277" s="142" t="s">
        <v>35</v>
      </c>
      <c r="O277" s="129">
        <v>0</v>
      </c>
      <c r="P277" s="129">
        <f t="shared" si="61"/>
        <v>0</v>
      </c>
      <c r="Q277" s="129">
        <v>0</v>
      </c>
      <c r="R277" s="129">
        <f t="shared" si="62"/>
        <v>0</v>
      </c>
      <c r="S277" s="129">
        <v>0</v>
      </c>
      <c r="T277" s="130">
        <f t="shared" si="63"/>
        <v>0</v>
      </c>
      <c r="AR277" s="131" t="s">
        <v>813</v>
      </c>
      <c r="AT277" s="131" t="s">
        <v>248</v>
      </c>
      <c r="AU277" s="131" t="s">
        <v>80</v>
      </c>
      <c r="AY277" s="13" t="s">
        <v>140</v>
      </c>
      <c r="BE277" s="132">
        <f t="shared" si="64"/>
        <v>0</v>
      </c>
      <c r="BF277" s="132">
        <f t="shared" si="65"/>
        <v>0</v>
      </c>
      <c r="BG277" s="132">
        <f t="shared" si="66"/>
        <v>0</v>
      </c>
      <c r="BH277" s="132">
        <f t="shared" si="67"/>
        <v>0</v>
      </c>
      <c r="BI277" s="132">
        <f t="shared" si="68"/>
        <v>0</v>
      </c>
      <c r="BJ277" s="13" t="s">
        <v>78</v>
      </c>
      <c r="BK277" s="132">
        <f t="shared" si="69"/>
        <v>0</v>
      </c>
      <c r="BL277" s="13" t="s">
        <v>283</v>
      </c>
      <c r="BM277" s="131" t="s">
        <v>1619</v>
      </c>
    </row>
    <row r="278" spans="2:65" s="1" customFormat="1" ht="24.2" customHeight="1" x14ac:dyDescent="0.2">
      <c r="B278" s="119"/>
      <c r="C278" s="120" t="s">
        <v>422</v>
      </c>
      <c r="D278" s="120" t="s">
        <v>141</v>
      </c>
      <c r="E278" s="121" t="s">
        <v>924</v>
      </c>
      <c r="F278" s="122" t="s">
        <v>925</v>
      </c>
      <c r="G278" s="123" t="s">
        <v>180</v>
      </c>
      <c r="H278" s="124">
        <v>30</v>
      </c>
      <c r="I278" s="125"/>
      <c r="J278" s="125">
        <f t="shared" si="60"/>
        <v>0</v>
      </c>
      <c r="K278" s="126"/>
      <c r="L278" s="25"/>
      <c r="M278" s="127" t="s">
        <v>1</v>
      </c>
      <c r="N278" s="128" t="s">
        <v>35</v>
      </c>
      <c r="O278" s="129">
        <v>0.252</v>
      </c>
      <c r="P278" s="129">
        <f t="shared" si="61"/>
        <v>7.5600000000000005</v>
      </c>
      <c r="Q278" s="129">
        <v>0</v>
      </c>
      <c r="R278" s="129">
        <f t="shared" si="62"/>
        <v>0</v>
      </c>
      <c r="S278" s="129">
        <v>0</v>
      </c>
      <c r="T278" s="130">
        <f t="shared" si="63"/>
        <v>0</v>
      </c>
      <c r="AR278" s="131" t="s">
        <v>283</v>
      </c>
      <c r="AT278" s="131" t="s">
        <v>141</v>
      </c>
      <c r="AU278" s="131" t="s">
        <v>80</v>
      </c>
      <c r="AY278" s="13" t="s">
        <v>140</v>
      </c>
      <c r="BE278" s="132">
        <f t="shared" si="64"/>
        <v>0</v>
      </c>
      <c r="BF278" s="132">
        <f t="shared" si="65"/>
        <v>0</v>
      </c>
      <c r="BG278" s="132">
        <f t="shared" si="66"/>
        <v>0</v>
      </c>
      <c r="BH278" s="132">
        <f t="shared" si="67"/>
        <v>0</v>
      </c>
      <c r="BI278" s="132">
        <f t="shared" si="68"/>
        <v>0</v>
      </c>
      <c r="BJ278" s="13" t="s">
        <v>78</v>
      </c>
      <c r="BK278" s="132">
        <f t="shared" si="69"/>
        <v>0</v>
      </c>
      <c r="BL278" s="13" t="s">
        <v>283</v>
      </c>
      <c r="BM278" s="131" t="s">
        <v>1618</v>
      </c>
    </row>
    <row r="279" spans="2:65" s="1" customFormat="1" ht="16.5" customHeight="1" x14ac:dyDescent="0.2">
      <c r="B279" s="119"/>
      <c r="C279" s="133" t="s">
        <v>962</v>
      </c>
      <c r="D279" s="133" t="s">
        <v>248</v>
      </c>
      <c r="E279" s="134" t="s">
        <v>928</v>
      </c>
      <c r="F279" s="135" t="s">
        <v>929</v>
      </c>
      <c r="G279" s="136" t="s">
        <v>665</v>
      </c>
      <c r="H279" s="137">
        <v>30</v>
      </c>
      <c r="I279" s="138"/>
      <c r="J279" s="138">
        <f t="shared" si="60"/>
        <v>0</v>
      </c>
      <c r="K279" s="139"/>
      <c r="L279" s="140"/>
      <c r="M279" s="141" t="s">
        <v>1</v>
      </c>
      <c r="N279" s="142" t="s">
        <v>35</v>
      </c>
      <c r="O279" s="129">
        <v>0</v>
      </c>
      <c r="P279" s="129">
        <f t="shared" si="61"/>
        <v>0</v>
      </c>
      <c r="Q279" s="129">
        <v>0</v>
      </c>
      <c r="R279" s="129">
        <f t="shared" si="62"/>
        <v>0</v>
      </c>
      <c r="S279" s="129">
        <v>0</v>
      </c>
      <c r="T279" s="130">
        <f t="shared" si="63"/>
        <v>0</v>
      </c>
      <c r="AR279" s="131" t="s">
        <v>789</v>
      </c>
      <c r="AT279" s="131" t="s">
        <v>248</v>
      </c>
      <c r="AU279" s="131" t="s">
        <v>80</v>
      </c>
      <c r="AY279" s="13" t="s">
        <v>140</v>
      </c>
      <c r="BE279" s="132">
        <f t="shared" si="64"/>
        <v>0</v>
      </c>
      <c r="BF279" s="132">
        <f t="shared" si="65"/>
        <v>0</v>
      </c>
      <c r="BG279" s="132">
        <f t="shared" si="66"/>
        <v>0</v>
      </c>
      <c r="BH279" s="132">
        <f t="shared" si="67"/>
        <v>0</v>
      </c>
      <c r="BI279" s="132">
        <f t="shared" si="68"/>
        <v>0</v>
      </c>
      <c r="BJ279" s="13" t="s">
        <v>78</v>
      </c>
      <c r="BK279" s="132">
        <f t="shared" si="69"/>
        <v>0</v>
      </c>
      <c r="BL279" s="13" t="s">
        <v>789</v>
      </c>
      <c r="BM279" s="131" t="s">
        <v>1617</v>
      </c>
    </row>
    <row r="280" spans="2:65" s="1" customFormat="1" ht="24.2" customHeight="1" x14ac:dyDescent="0.2">
      <c r="B280" s="119"/>
      <c r="C280" s="120" t="s">
        <v>425</v>
      </c>
      <c r="D280" s="120" t="s">
        <v>141</v>
      </c>
      <c r="E280" s="121" t="s">
        <v>924</v>
      </c>
      <c r="F280" s="122" t="s">
        <v>925</v>
      </c>
      <c r="G280" s="123" t="s">
        <v>180</v>
      </c>
      <c r="H280" s="124">
        <v>75</v>
      </c>
      <c r="I280" s="125"/>
      <c r="J280" s="125">
        <f t="shared" si="60"/>
        <v>0</v>
      </c>
      <c r="K280" s="126"/>
      <c r="L280" s="25"/>
      <c r="M280" s="127" t="s">
        <v>1</v>
      </c>
      <c r="N280" s="128" t="s">
        <v>35</v>
      </c>
      <c r="O280" s="129">
        <v>0.252</v>
      </c>
      <c r="P280" s="129">
        <f t="shared" si="61"/>
        <v>18.899999999999999</v>
      </c>
      <c r="Q280" s="129">
        <v>0</v>
      </c>
      <c r="R280" s="129">
        <f t="shared" si="62"/>
        <v>0</v>
      </c>
      <c r="S280" s="129">
        <v>0</v>
      </c>
      <c r="T280" s="130">
        <f t="shared" si="63"/>
        <v>0</v>
      </c>
      <c r="AR280" s="131" t="s">
        <v>283</v>
      </c>
      <c r="AT280" s="131" t="s">
        <v>141</v>
      </c>
      <c r="AU280" s="131" t="s">
        <v>80</v>
      </c>
      <c r="AY280" s="13" t="s">
        <v>140</v>
      </c>
      <c r="BE280" s="132">
        <f t="shared" si="64"/>
        <v>0</v>
      </c>
      <c r="BF280" s="132">
        <f t="shared" si="65"/>
        <v>0</v>
      </c>
      <c r="BG280" s="132">
        <f t="shared" si="66"/>
        <v>0</v>
      </c>
      <c r="BH280" s="132">
        <f t="shared" si="67"/>
        <v>0</v>
      </c>
      <c r="BI280" s="132">
        <f t="shared" si="68"/>
        <v>0</v>
      </c>
      <c r="BJ280" s="13" t="s">
        <v>78</v>
      </c>
      <c r="BK280" s="132">
        <f t="shared" si="69"/>
        <v>0</v>
      </c>
      <c r="BL280" s="13" t="s">
        <v>283</v>
      </c>
      <c r="BM280" s="131" t="s">
        <v>1616</v>
      </c>
    </row>
    <row r="281" spans="2:65" s="1" customFormat="1" ht="16.5" customHeight="1" x14ac:dyDescent="0.2">
      <c r="B281" s="119"/>
      <c r="C281" s="133" t="s">
        <v>967</v>
      </c>
      <c r="D281" s="133" t="s">
        <v>248</v>
      </c>
      <c r="E281" s="134" t="s">
        <v>933</v>
      </c>
      <c r="F281" s="135" t="s">
        <v>934</v>
      </c>
      <c r="G281" s="136" t="s">
        <v>180</v>
      </c>
      <c r="H281" s="137">
        <v>75</v>
      </c>
      <c r="I281" s="138"/>
      <c r="J281" s="138">
        <f t="shared" si="60"/>
        <v>0</v>
      </c>
      <c r="K281" s="139"/>
      <c r="L281" s="140"/>
      <c r="M281" s="141" t="s">
        <v>1</v>
      </c>
      <c r="N281" s="142" t="s">
        <v>35</v>
      </c>
      <c r="O281" s="129">
        <v>0</v>
      </c>
      <c r="P281" s="129">
        <f t="shared" si="61"/>
        <v>0</v>
      </c>
      <c r="Q281" s="129">
        <v>2.3000000000000001E-4</v>
      </c>
      <c r="R281" s="129">
        <f t="shared" si="62"/>
        <v>1.7250000000000001E-2</v>
      </c>
      <c r="S281" s="129">
        <v>0</v>
      </c>
      <c r="T281" s="130">
        <f t="shared" si="63"/>
        <v>0</v>
      </c>
      <c r="AR281" s="131" t="s">
        <v>789</v>
      </c>
      <c r="AT281" s="131" t="s">
        <v>248</v>
      </c>
      <c r="AU281" s="131" t="s">
        <v>80</v>
      </c>
      <c r="AY281" s="13" t="s">
        <v>140</v>
      </c>
      <c r="BE281" s="132">
        <f t="shared" si="64"/>
        <v>0</v>
      </c>
      <c r="BF281" s="132">
        <f t="shared" si="65"/>
        <v>0</v>
      </c>
      <c r="BG281" s="132">
        <f t="shared" si="66"/>
        <v>0</v>
      </c>
      <c r="BH281" s="132">
        <f t="shared" si="67"/>
        <v>0</v>
      </c>
      <c r="BI281" s="132">
        <f t="shared" si="68"/>
        <v>0</v>
      </c>
      <c r="BJ281" s="13" t="s">
        <v>78</v>
      </c>
      <c r="BK281" s="132">
        <f t="shared" si="69"/>
        <v>0</v>
      </c>
      <c r="BL281" s="13" t="s">
        <v>789</v>
      </c>
      <c r="BM281" s="131" t="s">
        <v>1615</v>
      </c>
    </row>
    <row r="282" spans="2:65" s="1" customFormat="1" ht="24.2" customHeight="1" x14ac:dyDescent="0.2">
      <c r="B282" s="119"/>
      <c r="C282" s="120" t="s">
        <v>429</v>
      </c>
      <c r="D282" s="120" t="s">
        <v>141</v>
      </c>
      <c r="E282" s="121" t="s">
        <v>935</v>
      </c>
      <c r="F282" s="122" t="s">
        <v>936</v>
      </c>
      <c r="G282" s="123" t="s">
        <v>180</v>
      </c>
      <c r="H282" s="124">
        <v>8</v>
      </c>
      <c r="I282" s="125"/>
      <c r="J282" s="125">
        <f t="shared" si="60"/>
        <v>0</v>
      </c>
      <c r="K282" s="126"/>
      <c r="L282" s="25"/>
      <c r="M282" s="127" t="s">
        <v>1</v>
      </c>
      <c r="N282" s="128" t="s">
        <v>35</v>
      </c>
      <c r="O282" s="129">
        <v>0.35199999999999998</v>
      </c>
      <c r="P282" s="129">
        <f t="shared" si="61"/>
        <v>2.8159999999999998</v>
      </c>
      <c r="Q282" s="129">
        <v>0</v>
      </c>
      <c r="R282" s="129">
        <f t="shared" si="62"/>
        <v>0</v>
      </c>
      <c r="S282" s="129">
        <v>0</v>
      </c>
      <c r="T282" s="130">
        <f t="shared" si="63"/>
        <v>0</v>
      </c>
      <c r="AR282" s="131" t="s">
        <v>283</v>
      </c>
      <c r="AT282" s="131" t="s">
        <v>141</v>
      </c>
      <c r="AU282" s="131" t="s">
        <v>80</v>
      </c>
      <c r="AY282" s="13" t="s">
        <v>140</v>
      </c>
      <c r="BE282" s="132">
        <f t="shared" si="64"/>
        <v>0</v>
      </c>
      <c r="BF282" s="132">
        <f t="shared" si="65"/>
        <v>0</v>
      </c>
      <c r="BG282" s="132">
        <f t="shared" si="66"/>
        <v>0</v>
      </c>
      <c r="BH282" s="132">
        <f t="shared" si="67"/>
        <v>0</v>
      </c>
      <c r="BI282" s="132">
        <f t="shared" si="68"/>
        <v>0</v>
      </c>
      <c r="BJ282" s="13" t="s">
        <v>78</v>
      </c>
      <c r="BK282" s="132">
        <f t="shared" si="69"/>
        <v>0</v>
      </c>
      <c r="BL282" s="13" t="s">
        <v>283</v>
      </c>
      <c r="BM282" s="131" t="s">
        <v>1614</v>
      </c>
    </row>
    <row r="283" spans="2:65" s="1" customFormat="1" ht="16.5" customHeight="1" x14ac:dyDescent="0.2">
      <c r="B283" s="119"/>
      <c r="C283" s="133" t="s">
        <v>972</v>
      </c>
      <c r="D283" s="133" t="s">
        <v>248</v>
      </c>
      <c r="E283" s="134" t="s">
        <v>938</v>
      </c>
      <c r="F283" s="135" t="s">
        <v>939</v>
      </c>
      <c r="G283" s="136" t="s">
        <v>180</v>
      </c>
      <c r="H283" s="137">
        <v>8</v>
      </c>
      <c r="I283" s="138"/>
      <c r="J283" s="138">
        <f t="shared" si="60"/>
        <v>0</v>
      </c>
      <c r="K283" s="139"/>
      <c r="L283" s="140"/>
      <c r="M283" s="141" t="s">
        <v>1</v>
      </c>
      <c r="N283" s="142" t="s">
        <v>35</v>
      </c>
      <c r="O283" s="129">
        <v>0</v>
      </c>
      <c r="P283" s="129">
        <f t="shared" si="61"/>
        <v>0</v>
      </c>
      <c r="Q283" s="129">
        <v>1.6000000000000001E-4</v>
      </c>
      <c r="R283" s="129">
        <f t="shared" si="62"/>
        <v>1.2800000000000001E-3</v>
      </c>
      <c r="S283" s="129">
        <v>0</v>
      </c>
      <c r="T283" s="130">
        <f t="shared" si="63"/>
        <v>0</v>
      </c>
      <c r="AR283" s="131" t="s">
        <v>789</v>
      </c>
      <c r="AT283" s="131" t="s">
        <v>248</v>
      </c>
      <c r="AU283" s="131" t="s">
        <v>80</v>
      </c>
      <c r="AY283" s="13" t="s">
        <v>140</v>
      </c>
      <c r="BE283" s="132">
        <f t="shared" si="64"/>
        <v>0</v>
      </c>
      <c r="BF283" s="132">
        <f t="shared" si="65"/>
        <v>0</v>
      </c>
      <c r="BG283" s="132">
        <f t="shared" si="66"/>
        <v>0</v>
      </c>
      <c r="BH283" s="132">
        <f t="shared" si="67"/>
        <v>0</v>
      </c>
      <c r="BI283" s="132">
        <f t="shared" si="68"/>
        <v>0</v>
      </c>
      <c r="BJ283" s="13" t="s">
        <v>78</v>
      </c>
      <c r="BK283" s="132">
        <f t="shared" si="69"/>
        <v>0</v>
      </c>
      <c r="BL283" s="13" t="s">
        <v>789</v>
      </c>
      <c r="BM283" s="131" t="s">
        <v>1613</v>
      </c>
    </row>
    <row r="284" spans="2:65" s="1" customFormat="1" ht="24.2" customHeight="1" x14ac:dyDescent="0.2">
      <c r="B284" s="119"/>
      <c r="C284" s="120" t="s">
        <v>433</v>
      </c>
      <c r="D284" s="120" t="s">
        <v>141</v>
      </c>
      <c r="E284" s="121" t="s">
        <v>935</v>
      </c>
      <c r="F284" s="122" t="s">
        <v>936</v>
      </c>
      <c r="G284" s="123" t="s">
        <v>180</v>
      </c>
      <c r="H284" s="124">
        <v>4</v>
      </c>
      <c r="I284" s="125"/>
      <c r="J284" s="125">
        <f t="shared" si="60"/>
        <v>0</v>
      </c>
      <c r="K284" s="126"/>
      <c r="L284" s="25"/>
      <c r="M284" s="127" t="s">
        <v>1</v>
      </c>
      <c r="N284" s="128" t="s">
        <v>35</v>
      </c>
      <c r="O284" s="129">
        <v>0.35199999999999998</v>
      </c>
      <c r="P284" s="129">
        <f t="shared" si="61"/>
        <v>1.4079999999999999</v>
      </c>
      <c r="Q284" s="129">
        <v>0</v>
      </c>
      <c r="R284" s="129">
        <f t="shared" si="62"/>
        <v>0</v>
      </c>
      <c r="S284" s="129">
        <v>0</v>
      </c>
      <c r="T284" s="130">
        <f t="shared" si="63"/>
        <v>0</v>
      </c>
      <c r="AR284" s="131" t="s">
        <v>283</v>
      </c>
      <c r="AT284" s="131" t="s">
        <v>141</v>
      </c>
      <c r="AU284" s="131" t="s">
        <v>80</v>
      </c>
      <c r="AY284" s="13" t="s">
        <v>140</v>
      </c>
      <c r="BE284" s="132">
        <f t="shared" si="64"/>
        <v>0</v>
      </c>
      <c r="BF284" s="132">
        <f t="shared" si="65"/>
        <v>0</v>
      </c>
      <c r="BG284" s="132">
        <f t="shared" si="66"/>
        <v>0</v>
      </c>
      <c r="BH284" s="132">
        <f t="shared" si="67"/>
        <v>0</v>
      </c>
      <c r="BI284" s="132">
        <f t="shared" si="68"/>
        <v>0</v>
      </c>
      <c r="BJ284" s="13" t="s">
        <v>78</v>
      </c>
      <c r="BK284" s="132">
        <f t="shared" si="69"/>
        <v>0</v>
      </c>
      <c r="BL284" s="13" t="s">
        <v>283</v>
      </c>
      <c r="BM284" s="131" t="s">
        <v>1612</v>
      </c>
    </row>
    <row r="285" spans="2:65" s="1" customFormat="1" ht="16.5" customHeight="1" x14ac:dyDescent="0.2">
      <c r="B285" s="119"/>
      <c r="C285" s="133" t="s">
        <v>975</v>
      </c>
      <c r="D285" s="133" t="s">
        <v>248</v>
      </c>
      <c r="E285" s="134" t="s">
        <v>941</v>
      </c>
      <c r="F285" s="135" t="s">
        <v>942</v>
      </c>
      <c r="G285" s="136" t="s">
        <v>180</v>
      </c>
      <c r="H285" s="137">
        <v>4</v>
      </c>
      <c r="I285" s="138"/>
      <c r="J285" s="138">
        <f t="shared" si="60"/>
        <v>0</v>
      </c>
      <c r="K285" s="139"/>
      <c r="L285" s="140"/>
      <c r="M285" s="141" t="s">
        <v>1</v>
      </c>
      <c r="N285" s="142" t="s">
        <v>35</v>
      </c>
      <c r="O285" s="129">
        <v>0</v>
      </c>
      <c r="P285" s="129">
        <f t="shared" si="61"/>
        <v>0</v>
      </c>
      <c r="Q285" s="129">
        <v>1.6000000000000001E-4</v>
      </c>
      <c r="R285" s="129">
        <f t="shared" si="62"/>
        <v>6.4000000000000005E-4</v>
      </c>
      <c r="S285" s="129">
        <v>0</v>
      </c>
      <c r="T285" s="130">
        <f t="shared" si="63"/>
        <v>0</v>
      </c>
      <c r="AR285" s="131" t="s">
        <v>789</v>
      </c>
      <c r="AT285" s="131" t="s">
        <v>248</v>
      </c>
      <c r="AU285" s="131" t="s">
        <v>80</v>
      </c>
      <c r="AY285" s="13" t="s">
        <v>140</v>
      </c>
      <c r="BE285" s="132">
        <f t="shared" si="64"/>
        <v>0</v>
      </c>
      <c r="BF285" s="132">
        <f t="shared" si="65"/>
        <v>0</v>
      </c>
      <c r="BG285" s="132">
        <f t="shared" si="66"/>
        <v>0</v>
      </c>
      <c r="BH285" s="132">
        <f t="shared" si="67"/>
        <v>0</v>
      </c>
      <c r="BI285" s="132">
        <f t="shared" si="68"/>
        <v>0</v>
      </c>
      <c r="BJ285" s="13" t="s">
        <v>78</v>
      </c>
      <c r="BK285" s="132">
        <f t="shared" si="69"/>
        <v>0</v>
      </c>
      <c r="BL285" s="13" t="s">
        <v>789</v>
      </c>
      <c r="BM285" s="131" t="s">
        <v>1611</v>
      </c>
    </row>
    <row r="286" spans="2:65" s="1" customFormat="1" ht="24.2" customHeight="1" x14ac:dyDescent="0.2">
      <c r="B286" s="119"/>
      <c r="C286" s="120" t="s">
        <v>437</v>
      </c>
      <c r="D286" s="120" t="s">
        <v>141</v>
      </c>
      <c r="E286" s="121" t="s">
        <v>935</v>
      </c>
      <c r="F286" s="122" t="s">
        <v>936</v>
      </c>
      <c r="G286" s="123" t="s">
        <v>180</v>
      </c>
      <c r="H286" s="124">
        <v>6</v>
      </c>
      <c r="I286" s="125"/>
      <c r="J286" s="125">
        <f t="shared" si="60"/>
        <v>0</v>
      </c>
      <c r="K286" s="126"/>
      <c r="L286" s="25"/>
      <c r="M286" s="127" t="s">
        <v>1</v>
      </c>
      <c r="N286" s="128" t="s">
        <v>35</v>
      </c>
      <c r="O286" s="129">
        <v>0.35199999999999998</v>
      </c>
      <c r="P286" s="129">
        <f t="shared" si="61"/>
        <v>2.1120000000000001</v>
      </c>
      <c r="Q286" s="129">
        <v>0</v>
      </c>
      <c r="R286" s="129">
        <f t="shared" si="62"/>
        <v>0</v>
      </c>
      <c r="S286" s="129">
        <v>0</v>
      </c>
      <c r="T286" s="130">
        <f t="shared" si="63"/>
        <v>0</v>
      </c>
      <c r="AR286" s="131" t="s">
        <v>283</v>
      </c>
      <c r="AT286" s="131" t="s">
        <v>141</v>
      </c>
      <c r="AU286" s="131" t="s">
        <v>80</v>
      </c>
      <c r="AY286" s="13" t="s">
        <v>140</v>
      </c>
      <c r="BE286" s="132">
        <f t="shared" si="64"/>
        <v>0</v>
      </c>
      <c r="BF286" s="132">
        <f t="shared" si="65"/>
        <v>0</v>
      </c>
      <c r="BG286" s="132">
        <f t="shared" si="66"/>
        <v>0</v>
      </c>
      <c r="BH286" s="132">
        <f t="shared" si="67"/>
        <v>0</v>
      </c>
      <c r="BI286" s="132">
        <f t="shared" si="68"/>
        <v>0</v>
      </c>
      <c r="BJ286" s="13" t="s">
        <v>78</v>
      </c>
      <c r="BK286" s="132">
        <f t="shared" si="69"/>
        <v>0</v>
      </c>
      <c r="BL286" s="13" t="s">
        <v>283</v>
      </c>
      <c r="BM286" s="131" t="s">
        <v>1610</v>
      </c>
    </row>
    <row r="287" spans="2:65" s="1" customFormat="1" ht="21.75" customHeight="1" x14ac:dyDescent="0.2">
      <c r="B287" s="119"/>
      <c r="C287" s="133" t="s">
        <v>978</v>
      </c>
      <c r="D287" s="133" t="s">
        <v>248</v>
      </c>
      <c r="E287" s="134" t="s">
        <v>944</v>
      </c>
      <c r="F287" s="135" t="s">
        <v>945</v>
      </c>
      <c r="G287" s="136" t="s">
        <v>180</v>
      </c>
      <c r="H287" s="137">
        <v>6</v>
      </c>
      <c r="I287" s="138"/>
      <c r="J287" s="138">
        <f t="shared" si="60"/>
        <v>0</v>
      </c>
      <c r="K287" s="139"/>
      <c r="L287" s="140"/>
      <c r="M287" s="141" t="s">
        <v>1</v>
      </c>
      <c r="N287" s="142" t="s">
        <v>35</v>
      </c>
      <c r="O287" s="129">
        <v>0</v>
      </c>
      <c r="P287" s="129">
        <f t="shared" si="61"/>
        <v>0</v>
      </c>
      <c r="Q287" s="129">
        <v>2.0000000000000001E-4</v>
      </c>
      <c r="R287" s="129">
        <f t="shared" si="62"/>
        <v>1.2000000000000001E-3</v>
      </c>
      <c r="S287" s="129">
        <v>0</v>
      </c>
      <c r="T287" s="130">
        <f t="shared" si="63"/>
        <v>0</v>
      </c>
      <c r="AR287" s="131" t="s">
        <v>789</v>
      </c>
      <c r="AT287" s="131" t="s">
        <v>248</v>
      </c>
      <c r="AU287" s="131" t="s">
        <v>80</v>
      </c>
      <c r="AY287" s="13" t="s">
        <v>140</v>
      </c>
      <c r="BE287" s="132">
        <f t="shared" si="64"/>
        <v>0</v>
      </c>
      <c r="BF287" s="132">
        <f t="shared" si="65"/>
        <v>0</v>
      </c>
      <c r="BG287" s="132">
        <f t="shared" si="66"/>
        <v>0</v>
      </c>
      <c r="BH287" s="132">
        <f t="shared" si="67"/>
        <v>0</v>
      </c>
      <c r="BI287" s="132">
        <f t="shared" si="68"/>
        <v>0</v>
      </c>
      <c r="BJ287" s="13" t="s">
        <v>78</v>
      </c>
      <c r="BK287" s="132">
        <f t="shared" si="69"/>
        <v>0</v>
      </c>
      <c r="BL287" s="13" t="s">
        <v>789</v>
      </c>
      <c r="BM287" s="131" t="s">
        <v>1609</v>
      </c>
    </row>
    <row r="288" spans="2:65" s="1" customFormat="1" ht="24.2" customHeight="1" x14ac:dyDescent="0.2">
      <c r="B288" s="119"/>
      <c r="C288" s="120" t="s">
        <v>440</v>
      </c>
      <c r="D288" s="120" t="s">
        <v>141</v>
      </c>
      <c r="E288" s="121" t="s">
        <v>946</v>
      </c>
      <c r="F288" s="122" t="s">
        <v>936</v>
      </c>
      <c r="G288" s="123" t="s">
        <v>180</v>
      </c>
      <c r="H288" s="124">
        <v>24</v>
      </c>
      <c r="I288" s="125"/>
      <c r="J288" s="125">
        <f t="shared" si="60"/>
        <v>0</v>
      </c>
      <c r="K288" s="126"/>
      <c r="L288" s="25"/>
      <c r="M288" s="127" t="s">
        <v>1</v>
      </c>
      <c r="N288" s="128" t="s">
        <v>35</v>
      </c>
      <c r="O288" s="129">
        <v>0.35199999999999998</v>
      </c>
      <c r="P288" s="129">
        <f t="shared" si="61"/>
        <v>8.4480000000000004</v>
      </c>
      <c r="Q288" s="129">
        <v>0</v>
      </c>
      <c r="R288" s="129">
        <f t="shared" si="62"/>
        <v>0</v>
      </c>
      <c r="S288" s="129">
        <v>0</v>
      </c>
      <c r="T288" s="130">
        <f t="shared" si="63"/>
        <v>0</v>
      </c>
      <c r="AR288" s="131" t="s">
        <v>283</v>
      </c>
      <c r="AT288" s="131" t="s">
        <v>141</v>
      </c>
      <c r="AU288" s="131" t="s">
        <v>80</v>
      </c>
      <c r="AY288" s="13" t="s">
        <v>140</v>
      </c>
      <c r="BE288" s="132">
        <f t="shared" si="64"/>
        <v>0</v>
      </c>
      <c r="BF288" s="132">
        <f t="shared" si="65"/>
        <v>0</v>
      </c>
      <c r="BG288" s="132">
        <f t="shared" si="66"/>
        <v>0</v>
      </c>
      <c r="BH288" s="132">
        <f t="shared" si="67"/>
        <v>0</v>
      </c>
      <c r="BI288" s="132">
        <f t="shared" si="68"/>
        <v>0</v>
      </c>
      <c r="BJ288" s="13" t="s">
        <v>78</v>
      </c>
      <c r="BK288" s="132">
        <f t="shared" si="69"/>
        <v>0</v>
      </c>
      <c r="BL288" s="13" t="s">
        <v>283</v>
      </c>
      <c r="BM288" s="131" t="s">
        <v>1608</v>
      </c>
    </row>
    <row r="289" spans="2:65" s="1" customFormat="1" ht="24.2" customHeight="1" x14ac:dyDescent="0.2">
      <c r="B289" s="119"/>
      <c r="C289" s="133" t="s">
        <v>982</v>
      </c>
      <c r="D289" s="133" t="s">
        <v>248</v>
      </c>
      <c r="E289" s="134" t="s">
        <v>948</v>
      </c>
      <c r="F289" s="135" t="s">
        <v>949</v>
      </c>
      <c r="G289" s="136" t="s">
        <v>180</v>
      </c>
      <c r="H289" s="137">
        <v>12</v>
      </c>
      <c r="I289" s="138"/>
      <c r="J289" s="138">
        <f t="shared" si="60"/>
        <v>0</v>
      </c>
      <c r="K289" s="139"/>
      <c r="L289" s="140"/>
      <c r="M289" s="141" t="s">
        <v>1</v>
      </c>
      <c r="N289" s="142" t="s">
        <v>35</v>
      </c>
      <c r="O289" s="129">
        <v>0</v>
      </c>
      <c r="P289" s="129">
        <f t="shared" si="61"/>
        <v>0</v>
      </c>
      <c r="Q289" s="129">
        <v>2.5999999999999998E-4</v>
      </c>
      <c r="R289" s="129">
        <f t="shared" si="62"/>
        <v>3.1199999999999995E-3</v>
      </c>
      <c r="S289" s="129">
        <v>0</v>
      </c>
      <c r="T289" s="130">
        <f t="shared" si="63"/>
        <v>0</v>
      </c>
      <c r="AR289" s="131" t="s">
        <v>789</v>
      </c>
      <c r="AT289" s="131" t="s">
        <v>248</v>
      </c>
      <c r="AU289" s="131" t="s">
        <v>80</v>
      </c>
      <c r="AY289" s="13" t="s">
        <v>140</v>
      </c>
      <c r="BE289" s="132">
        <f t="shared" si="64"/>
        <v>0</v>
      </c>
      <c r="BF289" s="132">
        <f t="shared" si="65"/>
        <v>0</v>
      </c>
      <c r="BG289" s="132">
        <f t="shared" si="66"/>
        <v>0</v>
      </c>
      <c r="BH289" s="132">
        <f t="shared" si="67"/>
        <v>0</v>
      </c>
      <c r="BI289" s="132">
        <f t="shared" si="68"/>
        <v>0</v>
      </c>
      <c r="BJ289" s="13" t="s">
        <v>78</v>
      </c>
      <c r="BK289" s="132">
        <f t="shared" si="69"/>
        <v>0</v>
      </c>
      <c r="BL289" s="13" t="s">
        <v>789</v>
      </c>
      <c r="BM289" s="131" t="s">
        <v>1607</v>
      </c>
    </row>
    <row r="290" spans="2:65" s="1" customFormat="1" ht="33" customHeight="1" x14ac:dyDescent="0.2">
      <c r="B290" s="119"/>
      <c r="C290" s="133" t="s">
        <v>444</v>
      </c>
      <c r="D290" s="133" t="s">
        <v>248</v>
      </c>
      <c r="E290" s="134" t="s">
        <v>950</v>
      </c>
      <c r="F290" s="135" t="s">
        <v>951</v>
      </c>
      <c r="G290" s="136" t="s">
        <v>180</v>
      </c>
      <c r="H290" s="137">
        <v>12</v>
      </c>
      <c r="I290" s="138"/>
      <c r="J290" s="138">
        <f t="shared" ref="J290:J321" si="70">ROUND(I290*H290,2)</f>
        <v>0</v>
      </c>
      <c r="K290" s="139"/>
      <c r="L290" s="140"/>
      <c r="M290" s="141" t="s">
        <v>1</v>
      </c>
      <c r="N290" s="142" t="s">
        <v>35</v>
      </c>
      <c r="O290" s="129">
        <v>0</v>
      </c>
      <c r="P290" s="129">
        <f t="shared" ref="P290:P321" si="71">O290*H290</f>
        <v>0</v>
      </c>
      <c r="Q290" s="129">
        <v>6.9999999999999999E-4</v>
      </c>
      <c r="R290" s="129">
        <f t="shared" ref="R290:R321" si="72">Q290*H290</f>
        <v>8.3999999999999995E-3</v>
      </c>
      <c r="S290" s="129">
        <v>0</v>
      </c>
      <c r="T290" s="130">
        <f t="shared" ref="T290:T321" si="73">S290*H290</f>
        <v>0</v>
      </c>
      <c r="AR290" s="131" t="s">
        <v>789</v>
      </c>
      <c r="AT290" s="131" t="s">
        <v>248</v>
      </c>
      <c r="AU290" s="131" t="s">
        <v>80</v>
      </c>
      <c r="AY290" s="13" t="s">
        <v>140</v>
      </c>
      <c r="BE290" s="132">
        <f t="shared" ref="BE290:BE321" si="74">IF(N290="základní",J290,0)</f>
        <v>0</v>
      </c>
      <c r="BF290" s="132">
        <f t="shared" ref="BF290:BF321" si="75">IF(N290="snížená",J290,0)</f>
        <v>0</v>
      </c>
      <c r="BG290" s="132">
        <f t="shared" ref="BG290:BG321" si="76">IF(N290="zákl. přenesená",J290,0)</f>
        <v>0</v>
      </c>
      <c r="BH290" s="132">
        <f t="shared" ref="BH290:BH321" si="77">IF(N290="sníž. přenesená",J290,0)</f>
        <v>0</v>
      </c>
      <c r="BI290" s="132">
        <f t="shared" ref="BI290:BI321" si="78">IF(N290="nulová",J290,0)</f>
        <v>0</v>
      </c>
      <c r="BJ290" s="13" t="s">
        <v>78</v>
      </c>
      <c r="BK290" s="132">
        <f t="shared" ref="BK290:BK321" si="79">ROUND(I290*H290,2)</f>
        <v>0</v>
      </c>
      <c r="BL290" s="13" t="s">
        <v>789</v>
      </c>
      <c r="BM290" s="131" t="s">
        <v>1606</v>
      </c>
    </row>
    <row r="291" spans="2:65" s="1" customFormat="1" ht="24.2" customHeight="1" x14ac:dyDescent="0.2">
      <c r="B291" s="119"/>
      <c r="C291" s="120" t="s">
        <v>987</v>
      </c>
      <c r="D291" s="120" t="s">
        <v>141</v>
      </c>
      <c r="E291" s="121" t="s">
        <v>953</v>
      </c>
      <c r="F291" s="122" t="s">
        <v>954</v>
      </c>
      <c r="G291" s="123" t="s">
        <v>180</v>
      </c>
      <c r="H291" s="124">
        <v>5</v>
      </c>
      <c r="I291" s="125"/>
      <c r="J291" s="125">
        <f t="shared" si="70"/>
        <v>0</v>
      </c>
      <c r="K291" s="126"/>
      <c r="L291" s="25"/>
      <c r="M291" s="127" t="s">
        <v>1</v>
      </c>
      <c r="N291" s="128" t="s">
        <v>35</v>
      </c>
      <c r="O291" s="129">
        <v>0.26400000000000001</v>
      </c>
      <c r="P291" s="129">
        <f t="shared" si="71"/>
        <v>1.32</v>
      </c>
      <c r="Q291" s="129">
        <v>0</v>
      </c>
      <c r="R291" s="129">
        <f t="shared" si="72"/>
        <v>0</v>
      </c>
      <c r="S291" s="129">
        <v>0</v>
      </c>
      <c r="T291" s="130">
        <f t="shared" si="73"/>
        <v>0</v>
      </c>
      <c r="AR291" s="131" t="s">
        <v>283</v>
      </c>
      <c r="AT291" s="131" t="s">
        <v>141</v>
      </c>
      <c r="AU291" s="131" t="s">
        <v>80</v>
      </c>
      <c r="AY291" s="13" t="s">
        <v>140</v>
      </c>
      <c r="BE291" s="132">
        <f t="shared" si="74"/>
        <v>0</v>
      </c>
      <c r="BF291" s="132">
        <f t="shared" si="75"/>
        <v>0</v>
      </c>
      <c r="BG291" s="132">
        <f t="shared" si="76"/>
        <v>0</v>
      </c>
      <c r="BH291" s="132">
        <f t="shared" si="77"/>
        <v>0</v>
      </c>
      <c r="BI291" s="132">
        <f t="shared" si="78"/>
        <v>0</v>
      </c>
      <c r="BJ291" s="13" t="s">
        <v>78</v>
      </c>
      <c r="BK291" s="132">
        <f t="shared" si="79"/>
        <v>0</v>
      </c>
      <c r="BL291" s="13" t="s">
        <v>283</v>
      </c>
      <c r="BM291" s="131" t="s">
        <v>1605</v>
      </c>
    </row>
    <row r="292" spans="2:65" s="1" customFormat="1" ht="16.5" customHeight="1" x14ac:dyDescent="0.2">
      <c r="B292" s="119"/>
      <c r="C292" s="133" t="s">
        <v>447</v>
      </c>
      <c r="D292" s="133" t="s">
        <v>248</v>
      </c>
      <c r="E292" s="134" t="s">
        <v>955</v>
      </c>
      <c r="F292" s="135" t="s">
        <v>956</v>
      </c>
      <c r="G292" s="136" t="s">
        <v>665</v>
      </c>
      <c r="H292" s="137">
        <v>5</v>
      </c>
      <c r="I292" s="138"/>
      <c r="J292" s="138">
        <f t="shared" si="70"/>
        <v>0</v>
      </c>
      <c r="K292" s="139"/>
      <c r="L292" s="140"/>
      <c r="M292" s="141" t="s">
        <v>1</v>
      </c>
      <c r="N292" s="142" t="s">
        <v>35</v>
      </c>
      <c r="O292" s="129">
        <v>0</v>
      </c>
      <c r="P292" s="129">
        <f t="shared" si="71"/>
        <v>0</v>
      </c>
      <c r="Q292" s="129">
        <v>0</v>
      </c>
      <c r="R292" s="129">
        <f t="shared" si="72"/>
        <v>0</v>
      </c>
      <c r="S292" s="129">
        <v>0</v>
      </c>
      <c r="T292" s="130">
        <f t="shared" si="73"/>
        <v>0</v>
      </c>
      <c r="AR292" s="131" t="s">
        <v>813</v>
      </c>
      <c r="AT292" s="131" t="s">
        <v>248</v>
      </c>
      <c r="AU292" s="131" t="s">
        <v>80</v>
      </c>
      <c r="AY292" s="13" t="s">
        <v>140</v>
      </c>
      <c r="BE292" s="132">
        <f t="shared" si="74"/>
        <v>0</v>
      </c>
      <c r="BF292" s="132">
        <f t="shared" si="75"/>
        <v>0</v>
      </c>
      <c r="BG292" s="132">
        <f t="shared" si="76"/>
        <v>0</v>
      </c>
      <c r="BH292" s="132">
        <f t="shared" si="77"/>
        <v>0</v>
      </c>
      <c r="BI292" s="132">
        <f t="shared" si="78"/>
        <v>0</v>
      </c>
      <c r="BJ292" s="13" t="s">
        <v>78</v>
      </c>
      <c r="BK292" s="132">
        <f t="shared" si="79"/>
        <v>0</v>
      </c>
      <c r="BL292" s="13" t="s">
        <v>283</v>
      </c>
      <c r="BM292" s="131" t="s">
        <v>1604</v>
      </c>
    </row>
    <row r="293" spans="2:65" s="1" customFormat="1" ht="24.2" customHeight="1" x14ac:dyDescent="0.2">
      <c r="B293" s="119"/>
      <c r="C293" s="120" t="s">
        <v>992</v>
      </c>
      <c r="D293" s="120" t="s">
        <v>141</v>
      </c>
      <c r="E293" s="121" t="s">
        <v>958</v>
      </c>
      <c r="F293" s="122" t="s">
        <v>959</v>
      </c>
      <c r="G293" s="123" t="s">
        <v>180</v>
      </c>
      <c r="H293" s="124">
        <v>6</v>
      </c>
      <c r="I293" s="125"/>
      <c r="J293" s="125">
        <f t="shared" si="70"/>
        <v>0</v>
      </c>
      <c r="K293" s="126"/>
      <c r="L293" s="25"/>
      <c r="M293" s="127" t="s">
        <v>1</v>
      </c>
      <c r="N293" s="128" t="s">
        <v>35</v>
      </c>
      <c r="O293" s="129">
        <v>0.871</v>
      </c>
      <c r="P293" s="129">
        <f t="shared" si="71"/>
        <v>5.226</v>
      </c>
      <c r="Q293" s="129">
        <v>0</v>
      </c>
      <c r="R293" s="129">
        <f t="shared" si="72"/>
        <v>0</v>
      </c>
      <c r="S293" s="129">
        <v>0</v>
      </c>
      <c r="T293" s="130">
        <f t="shared" si="73"/>
        <v>0</v>
      </c>
      <c r="AR293" s="131" t="s">
        <v>283</v>
      </c>
      <c r="AT293" s="131" t="s">
        <v>141</v>
      </c>
      <c r="AU293" s="131" t="s">
        <v>80</v>
      </c>
      <c r="AY293" s="13" t="s">
        <v>140</v>
      </c>
      <c r="BE293" s="132">
        <f t="shared" si="74"/>
        <v>0</v>
      </c>
      <c r="BF293" s="132">
        <f t="shared" si="75"/>
        <v>0</v>
      </c>
      <c r="BG293" s="132">
        <f t="shared" si="76"/>
        <v>0</v>
      </c>
      <c r="BH293" s="132">
        <f t="shared" si="77"/>
        <v>0</v>
      </c>
      <c r="BI293" s="132">
        <f t="shared" si="78"/>
        <v>0</v>
      </c>
      <c r="BJ293" s="13" t="s">
        <v>78</v>
      </c>
      <c r="BK293" s="132">
        <f t="shared" si="79"/>
        <v>0</v>
      </c>
      <c r="BL293" s="13" t="s">
        <v>283</v>
      </c>
      <c r="BM293" s="131" t="s">
        <v>1603</v>
      </c>
    </row>
    <row r="294" spans="2:65" s="1" customFormat="1" ht="21.75" customHeight="1" x14ac:dyDescent="0.2">
      <c r="B294" s="119"/>
      <c r="C294" s="133" t="s">
        <v>451</v>
      </c>
      <c r="D294" s="133" t="s">
        <v>248</v>
      </c>
      <c r="E294" s="134" t="s">
        <v>960</v>
      </c>
      <c r="F294" s="135" t="s">
        <v>961</v>
      </c>
      <c r="G294" s="136" t="s">
        <v>180</v>
      </c>
      <c r="H294" s="137">
        <v>6</v>
      </c>
      <c r="I294" s="138"/>
      <c r="J294" s="138">
        <f t="shared" si="70"/>
        <v>0</v>
      </c>
      <c r="K294" s="139"/>
      <c r="L294" s="140"/>
      <c r="M294" s="141" t="s">
        <v>1</v>
      </c>
      <c r="N294" s="142" t="s">
        <v>35</v>
      </c>
      <c r="O294" s="129">
        <v>0</v>
      </c>
      <c r="P294" s="129">
        <f t="shared" si="71"/>
        <v>0</v>
      </c>
      <c r="Q294" s="129">
        <v>4.1999999999999997E-3</v>
      </c>
      <c r="R294" s="129">
        <f t="shared" si="72"/>
        <v>2.52E-2</v>
      </c>
      <c r="S294" s="129">
        <v>0</v>
      </c>
      <c r="T294" s="130">
        <f t="shared" si="73"/>
        <v>0</v>
      </c>
      <c r="AR294" s="131" t="s">
        <v>789</v>
      </c>
      <c r="AT294" s="131" t="s">
        <v>248</v>
      </c>
      <c r="AU294" s="131" t="s">
        <v>80</v>
      </c>
      <c r="AY294" s="13" t="s">
        <v>140</v>
      </c>
      <c r="BE294" s="132">
        <f t="shared" si="74"/>
        <v>0</v>
      </c>
      <c r="BF294" s="132">
        <f t="shared" si="75"/>
        <v>0</v>
      </c>
      <c r="BG294" s="132">
        <f t="shared" si="76"/>
        <v>0</v>
      </c>
      <c r="BH294" s="132">
        <f t="shared" si="77"/>
        <v>0</v>
      </c>
      <c r="BI294" s="132">
        <f t="shared" si="78"/>
        <v>0</v>
      </c>
      <c r="BJ294" s="13" t="s">
        <v>78</v>
      </c>
      <c r="BK294" s="132">
        <f t="shared" si="79"/>
        <v>0</v>
      </c>
      <c r="BL294" s="13" t="s">
        <v>789</v>
      </c>
      <c r="BM294" s="131" t="s">
        <v>1602</v>
      </c>
    </row>
    <row r="295" spans="2:65" s="1" customFormat="1" ht="24.2" customHeight="1" x14ac:dyDescent="0.2">
      <c r="B295" s="119"/>
      <c r="C295" s="133" t="s">
        <v>997</v>
      </c>
      <c r="D295" s="133" t="s">
        <v>248</v>
      </c>
      <c r="E295" s="134" t="s">
        <v>963</v>
      </c>
      <c r="F295" s="135" t="s">
        <v>964</v>
      </c>
      <c r="G295" s="136" t="s">
        <v>180</v>
      </c>
      <c r="H295" s="137">
        <v>12</v>
      </c>
      <c r="I295" s="138"/>
      <c r="J295" s="138">
        <f t="shared" si="70"/>
        <v>0</v>
      </c>
      <c r="K295" s="139"/>
      <c r="L295" s="140"/>
      <c r="M295" s="141" t="s">
        <v>1</v>
      </c>
      <c r="N295" s="142" t="s">
        <v>35</v>
      </c>
      <c r="O295" s="129">
        <v>0</v>
      </c>
      <c r="P295" s="129">
        <f t="shared" si="71"/>
        <v>0</v>
      </c>
      <c r="Q295" s="129">
        <v>3.2000000000000003E-4</v>
      </c>
      <c r="R295" s="129">
        <f t="shared" si="72"/>
        <v>3.8400000000000005E-3</v>
      </c>
      <c r="S295" s="129">
        <v>0</v>
      </c>
      <c r="T295" s="130">
        <f t="shared" si="73"/>
        <v>0</v>
      </c>
      <c r="AR295" s="131" t="s">
        <v>813</v>
      </c>
      <c r="AT295" s="131" t="s">
        <v>248</v>
      </c>
      <c r="AU295" s="131" t="s">
        <v>80</v>
      </c>
      <c r="AY295" s="13" t="s">
        <v>140</v>
      </c>
      <c r="BE295" s="132">
        <f t="shared" si="74"/>
        <v>0</v>
      </c>
      <c r="BF295" s="132">
        <f t="shared" si="75"/>
        <v>0</v>
      </c>
      <c r="BG295" s="132">
        <f t="shared" si="76"/>
        <v>0</v>
      </c>
      <c r="BH295" s="132">
        <f t="shared" si="77"/>
        <v>0</v>
      </c>
      <c r="BI295" s="132">
        <f t="shared" si="78"/>
        <v>0</v>
      </c>
      <c r="BJ295" s="13" t="s">
        <v>78</v>
      </c>
      <c r="BK295" s="132">
        <f t="shared" si="79"/>
        <v>0</v>
      </c>
      <c r="BL295" s="13" t="s">
        <v>283</v>
      </c>
      <c r="BM295" s="131" t="s">
        <v>1601</v>
      </c>
    </row>
    <row r="296" spans="2:65" s="1" customFormat="1" ht="21.75" customHeight="1" x14ac:dyDescent="0.2">
      <c r="B296" s="119"/>
      <c r="C296" s="120" t="s">
        <v>822</v>
      </c>
      <c r="D296" s="120" t="s">
        <v>141</v>
      </c>
      <c r="E296" s="121" t="s">
        <v>965</v>
      </c>
      <c r="F296" s="122" t="s">
        <v>966</v>
      </c>
      <c r="G296" s="123" t="s">
        <v>180</v>
      </c>
      <c r="H296" s="124">
        <v>6</v>
      </c>
      <c r="I296" s="125"/>
      <c r="J296" s="125">
        <f t="shared" si="70"/>
        <v>0</v>
      </c>
      <c r="K296" s="126"/>
      <c r="L296" s="25"/>
      <c r="M296" s="127" t="s">
        <v>1</v>
      </c>
      <c r="N296" s="128" t="s">
        <v>35</v>
      </c>
      <c r="O296" s="129">
        <v>0.18</v>
      </c>
      <c r="P296" s="129">
        <f t="shared" si="71"/>
        <v>1.08</v>
      </c>
      <c r="Q296" s="129">
        <v>0</v>
      </c>
      <c r="R296" s="129">
        <f t="shared" si="72"/>
        <v>0</v>
      </c>
      <c r="S296" s="129">
        <v>0</v>
      </c>
      <c r="T296" s="130">
        <f t="shared" si="73"/>
        <v>0</v>
      </c>
      <c r="AR296" s="131" t="s">
        <v>283</v>
      </c>
      <c r="AT296" s="131" t="s">
        <v>141</v>
      </c>
      <c r="AU296" s="131" t="s">
        <v>80</v>
      </c>
      <c r="AY296" s="13" t="s">
        <v>140</v>
      </c>
      <c r="BE296" s="132">
        <f t="shared" si="74"/>
        <v>0</v>
      </c>
      <c r="BF296" s="132">
        <f t="shared" si="75"/>
        <v>0</v>
      </c>
      <c r="BG296" s="132">
        <f t="shared" si="76"/>
        <v>0</v>
      </c>
      <c r="BH296" s="132">
        <f t="shared" si="77"/>
        <v>0</v>
      </c>
      <c r="BI296" s="132">
        <f t="shared" si="78"/>
        <v>0</v>
      </c>
      <c r="BJ296" s="13" t="s">
        <v>78</v>
      </c>
      <c r="BK296" s="132">
        <f t="shared" si="79"/>
        <v>0</v>
      </c>
      <c r="BL296" s="13" t="s">
        <v>283</v>
      </c>
      <c r="BM296" s="131" t="s">
        <v>1600</v>
      </c>
    </row>
    <row r="297" spans="2:65" s="1" customFormat="1" ht="16.5" customHeight="1" x14ac:dyDescent="0.2">
      <c r="B297" s="119"/>
      <c r="C297" s="133" t="s">
        <v>1002</v>
      </c>
      <c r="D297" s="133" t="s">
        <v>248</v>
      </c>
      <c r="E297" s="134" t="s">
        <v>968</v>
      </c>
      <c r="F297" s="135" t="s">
        <v>969</v>
      </c>
      <c r="G297" s="136" t="s">
        <v>180</v>
      </c>
      <c r="H297" s="137">
        <v>6</v>
      </c>
      <c r="I297" s="138"/>
      <c r="J297" s="138">
        <f t="shared" si="70"/>
        <v>0</v>
      </c>
      <c r="K297" s="139"/>
      <c r="L297" s="140"/>
      <c r="M297" s="141" t="s">
        <v>1</v>
      </c>
      <c r="N297" s="142" t="s">
        <v>35</v>
      </c>
      <c r="O297" s="129">
        <v>0</v>
      </c>
      <c r="P297" s="129">
        <f t="shared" si="71"/>
        <v>0</v>
      </c>
      <c r="Q297" s="129">
        <v>9.9999999999999995E-7</v>
      </c>
      <c r="R297" s="129">
        <f t="shared" si="72"/>
        <v>6.0000000000000002E-6</v>
      </c>
      <c r="S297" s="129">
        <v>0</v>
      </c>
      <c r="T297" s="130">
        <f t="shared" si="73"/>
        <v>0</v>
      </c>
      <c r="AR297" s="131" t="s">
        <v>789</v>
      </c>
      <c r="AT297" s="131" t="s">
        <v>248</v>
      </c>
      <c r="AU297" s="131" t="s">
        <v>80</v>
      </c>
      <c r="AY297" s="13" t="s">
        <v>140</v>
      </c>
      <c r="BE297" s="132">
        <f t="shared" si="74"/>
        <v>0</v>
      </c>
      <c r="BF297" s="132">
        <f t="shared" si="75"/>
        <v>0</v>
      </c>
      <c r="BG297" s="132">
        <f t="shared" si="76"/>
        <v>0</v>
      </c>
      <c r="BH297" s="132">
        <f t="shared" si="77"/>
        <v>0</v>
      </c>
      <c r="BI297" s="132">
        <f t="shared" si="78"/>
        <v>0</v>
      </c>
      <c r="BJ297" s="13" t="s">
        <v>78</v>
      </c>
      <c r="BK297" s="132">
        <f t="shared" si="79"/>
        <v>0</v>
      </c>
      <c r="BL297" s="13" t="s">
        <v>789</v>
      </c>
      <c r="BM297" s="131" t="s">
        <v>1599</v>
      </c>
    </row>
    <row r="298" spans="2:65" s="1" customFormat="1" ht="24.2" customHeight="1" x14ac:dyDescent="0.2">
      <c r="B298" s="119"/>
      <c r="C298" s="120" t="s">
        <v>825</v>
      </c>
      <c r="D298" s="120" t="s">
        <v>141</v>
      </c>
      <c r="E298" s="121" t="s">
        <v>970</v>
      </c>
      <c r="F298" s="122" t="s">
        <v>971</v>
      </c>
      <c r="G298" s="123" t="s">
        <v>228</v>
      </c>
      <c r="H298" s="124">
        <v>50</v>
      </c>
      <c r="I298" s="125"/>
      <c r="J298" s="125">
        <f t="shared" si="70"/>
        <v>0</v>
      </c>
      <c r="K298" s="126"/>
      <c r="L298" s="25"/>
      <c r="M298" s="127" t="s">
        <v>1</v>
      </c>
      <c r="N298" s="128" t="s">
        <v>35</v>
      </c>
      <c r="O298" s="129">
        <v>5.7000000000000002E-2</v>
      </c>
      <c r="P298" s="129">
        <f t="shared" si="71"/>
        <v>2.85</v>
      </c>
      <c r="Q298" s="129">
        <v>0</v>
      </c>
      <c r="R298" s="129">
        <f t="shared" si="72"/>
        <v>0</v>
      </c>
      <c r="S298" s="129">
        <v>0</v>
      </c>
      <c r="T298" s="130">
        <f t="shared" si="73"/>
        <v>0</v>
      </c>
      <c r="AR298" s="131" t="s">
        <v>283</v>
      </c>
      <c r="AT298" s="131" t="s">
        <v>141</v>
      </c>
      <c r="AU298" s="131" t="s">
        <v>80</v>
      </c>
      <c r="AY298" s="13" t="s">
        <v>140</v>
      </c>
      <c r="BE298" s="132">
        <f t="shared" si="74"/>
        <v>0</v>
      </c>
      <c r="BF298" s="132">
        <f t="shared" si="75"/>
        <v>0</v>
      </c>
      <c r="BG298" s="132">
        <f t="shared" si="76"/>
        <v>0</v>
      </c>
      <c r="BH298" s="132">
        <f t="shared" si="77"/>
        <v>0</v>
      </c>
      <c r="BI298" s="132">
        <f t="shared" si="78"/>
        <v>0</v>
      </c>
      <c r="BJ298" s="13" t="s">
        <v>78</v>
      </c>
      <c r="BK298" s="132">
        <f t="shared" si="79"/>
        <v>0</v>
      </c>
      <c r="BL298" s="13" t="s">
        <v>283</v>
      </c>
      <c r="BM298" s="131" t="s">
        <v>1598</v>
      </c>
    </row>
    <row r="299" spans="2:65" s="1" customFormat="1" ht="16.5" customHeight="1" x14ac:dyDescent="0.2">
      <c r="B299" s="119"/>
      <c r="C299" s="133" t="s">
        <v>1007</v>
      </c>
      <c r="D299" s="133" t="s">
        <v>248</v>
      </c>
      <c r="E299" s="134" t="s">
        <v>973</v>
      </c>
      <c r="F299" s="135" t="s">
        <v>974</v>
      </c>
      <c r="G299" s="136" t="s">
        <v>228</v>
      </c>
      <c r="H299" s="137">
        <v>50</v>
      </c>
      <c r="I299" s="138"/>
      <c r="J299" s="138">
        <f t="shared" si="70"/>
        <v>0</v>
      </c>
      <c r="K299" s="139"/>
      <c r="L299" s="140"/>
      <c r="M299" s="141" t="s">
        <v>1</v>
      </c>
      <c r="N299" s="142" t="s">
        <v>35</v>
      </c>
      <c r="O299" s="129">
        <v>0</v>
      </c>
      <c r="P299" s="129">
        <f t="shared" si="71"/>
        <v>0</v>
      </c>
      <c r="Q299" s="129">
        <v>0</v>
      </c>
      <c r="R299" s="129">
        <f t="shared" si="72"/>
        <v>0</v>
      </c>
      <c r="S299" s="129">
        <v>0</v>
      </c>
      <c r="T299" s="130">
        <f t="shared" si="73"/>
        <v>0</v>
      </c>
      <c r="AR299" s="131" t="s">
        <v>813</v>
      </c>
      <c r="AT299" s="131" t="s">
        <v>248</v>
      </c>
      <c r="AU299" s="131" t="s">
        <v>80</v>
      </c>
      <c r="AY299" s="13" t="s">
        <v>140</v>
      </c>
      <c r="BE299" s="132">
        <f t="shared" si="74"/>
        <v>0</v>
      </c>
      <c r="BF299" s="132">
        <f t="shared" si="75"/>
        <v>0</v>
      </c>
      <c r="BG299" s="132">
        <f t="shared" si="76"/>
        <v>0</v>
      </c>
      <c r="BH299" s="132">
        <f t="shared" si="77"/>
        <v>0</v>
      </c>
      <c r="BI299" s="132">
        <f t="shared" si="78"/>
        <v>0</v>
      </c>
      <c r="BJ299" s="13" t="s">
        <v>78</v>
      </c>
      <c r="BK299" s="132">
        <f t="shared" si="79"/>
        <v>0</v>
      </c>
      <c r="BL299" s="13" t="s">
        <v>283</v>
      </c>
      <c r="BM299" s="131" t="s">
        <v>1597</v>
      </c>
    </row>
    <row r="300" spans="2:65" s="1" customFormat="1" ht="24.2" customHeight="1" x14ac:dyDescent="0.2">
      <c r="B300" s="119"/>
      <c r="C300" s="120" t="s">
        <v>828</v>
      </c>
      <c r="D300" s="120" t="s">
        <v>141</v>
      </c>
      <c r="E300" s="121" t="s">
        <v>970</v>
      </c>
      <c r="F300" s="122" t="s">
        <v>971</v>
      </c>
      <c r="G300" s="123" t="s">
        <v>228</v>
      </c>
      <c r="H300" s="124">
        <v>80</v>
      </c>
      <c r="I300" s="125"/>
      <c r="J300" s="125">
        <f t="shared" si="70"/>
        <v>0</v>
      </c>
      <c r="K300" s="126"/>
      <c r="L300" s="25"/>
      <c r="M300" s="127" t="s">
        <v>1</v>
      </c>
      <c r="N300" s="128" t="s">
        <v>35</v>
      </c>
      <c r="O300" s="129">
        <v>5.7000000000000002E-2</v>
      </c>
      <c r="P300" s="129">
        <f t="shared" si="71"/>
        <v>4.5600000000000005</v>
      </c>
      <c r="Q300" s="129">
        <v>0</v>
      </c>
      <c r="R300" s="129">
        <f t="shared" si="72"/>
        <v>0</v>
      </c>
      <c r="S300" s="129">
        <v>0</v>
      </c>
      <c r="T300" s="130">
        <f t="shared" si="73"/>
        <v>0</v>
      </c>
      <c r="AR300" s="131" t="s">
        <v>283</v>
      </c>
      <c r="AT300" s="131" t="s">
        <v>141</v>
      </c>
      <c r="AU300" s="131" t="s">
        <v>80</v>
      </c>
      <c r="AY300" s="13" t="s">
        <v>140</v>
      </c>
      <c r="BE300" s="132">
        <f t="shared" si="74"/>
        <v>0</v>
      </c>
      <c r="BF300" s="132">
        <f t="shared" si="75"/>
        <v>0</v>
      </c>
      <c r="BG300" s="132">
        <f t="shared" si="76"/>
        <v>0</v>
      </c>
      <c r="BH300" s="132">
        <f t="shared" si="77"/>
        <v>0</v>
      </c>
      <c r="BI300" s="132">
        <f t="shared" si="78"/>
        <v>0</v>
      </c>
      <c r="BJ300" s="13" t="s">
        <v>78</v>
      </c>
      <c r="BK300" s="132">
        <f t="shared" si="79"/>
        <v>0</v>
      </c>
      <c r="BL300" s="13" t="s">
        <v>283</v>
      </c>
      <c r="BM300" s="131" t="s">
        <v>1596</v>
      </c>
    </row>
    <row r="301" spans="2:65" s="1" customFormat="1" ht="16.5" customHeight="1" x14ac:dyDescent="0.2">
      <c r="B301" s="119"/>
      <c r="C301" s="133" t="s">
        <v>1012</v>
      </c>
      <c r="D301" s="133" t="s">
        <v>248</v>
      </c>
      <c r="E301" s="134" t="s">
        <v>976</v>
      </c>
      <c r="F301" s="135" t="s">
        <v>977</v>
      </c>
      <c r="G301" s="136" t="s">
        <v>228</v>
      </c>
      <c r="H301" s="137">
        <v>80</v>
      </c>
      <c r="I301" s="138"/>
      <c r="J301" s="138">
        <f t="shared" si="70"/>
        <v>0</v>
      </c>
      <c r="K301" s="139"/>
      <c r="L301" s="140"/>
      <c r="M301" s="141" t="s">
        <v>1</v>
      </c>
      <c r="N301" s="142" t="s">
        <v>35</v>
      </c>
      <c r="O301" s="129">
        <v>0</v>
      </c>
      <c r="P301" s="129">
        <f t="shared" si="71"/>
        <v>0</v>
      </c>
      <c r="Q301" s="129">
        <v>0</v>
      </c>
      <c r="R301" s="129">
        <f t="shared" si="72"/>
        <v>0</v>
      </c>
      <c r="S301" s="129">
        <v>0</v>
      </c>
      <c r="T301" s="130">
        <f t="shared" si="73"/>
        <v>0</v>
      </c>
      <c r="AR301" s="131" t="s">
        <v>813</v>
      </c>
      <c r="AT301" s="131" t="s">
        <v>248</v>
      </c>
      <c r="AU301" s="131" t="s">
        <v>80</v>
      </c>
      <c r="AY301" s="13" t="s">
        <v>140</v>
      </c>
      <c r="BE301" s="132">
        <f t="shared" si="74"/>
        <v>0</v>
      </c>
      <c r="BF301" s="132">
        <f t="shared" si="75"/>
        <v>0</v>
      </c>
      <c r="BG301" s="132">
        <f t="shared" si="76"/>
        <v>0</v>
      </c>
      <c r="BH301" s="132">
        <f t="shared" si="77"/>
        <v>0</v>
      </c>
      <c r="BI301" s="132">
        <f t="shared" si="78"/>
        <v>0</v>
      </c>
      <c r="BJ301" s="13" t="s">
        <v>78</v>
      </c>
      <c r="BK301" s="132">
        <f t="shared" si="79"/>
        <v>0</v>
      </c>
      <c r="BL301" s="13" t="s">
        <v>283</v>
      </c>
      <c r="BM301" s="131" t="s">
        <v>1595</v>
      </c>
    </row>
    <row r="302" spans="2:65" s="1" customFormat="1" ht="24.2" customHeight="1" x14ac:dyDescent="0.2">
      <c r="B302" s="119"/>
      <c r="C302" s="120" t="s">
        <v>454</v>
      </c>
      <c r="D302" s="120" t="s">
        <v>141</v>
      </c>
      <c r="E302" s="121" t="s">
        <v>970</v>
      </c>
      <c r="F302" s="122" t="s">
        <v>971</v>
      </c>
      <c r="G302" s="123" t="s">
        <v>228</v>
      </c>
      <c r="H302" s="124">
        <v>90</v>
      </c>
      <c r="I302" s="125"/>
      <c r="J302" s="125">
        <f t="shared" si="70"/>
        <v>0</v>
      </c>
      <c r="K302" s="126"/>
      <c r="L302" s="25"/>
      <c r="M302" s="127" t="s">
        <v>1</v>
      </c>
      <c r="N302" s="128" t="s">
        <v>35</v>
      </c>
      <c r="O302" s="129">
        <v>5.7000000000000002E-2</v>
      </c>
      <c r="P302" s="129">
        <f t="shared" si="71"/>
        <v>5.13</v>
      </c>
      <c r="Q302" s="129">
        <v>0</v>
      </c>
      <c r="R302" s="129">
        <f t="shared" si="72"/>
        <v>0</v>
      </c>
      <c r="S302" s="129">
        <v>0</v>
      </c>
      <c r="T302" s="130">
        <f t="shared" si="73"/>
        <v>0</v>
      </c>
      <c r="AR302" s="131" t="s">
        <v>283</v>
      </c>
      <c r="AT302" s="131" t="s">
        <v>141</v>
      </c>
      <c r="AU302" s="131" t="s">
        <v>80</v>
      </c>
      <c r="AY302" s="13" t="s">
        <v>140</v>
      </c>
      <c r="BE302" s="132">
        <f t="shared" si="74"/>
        <v>0</v>
      </c>
      <c r="BF302" s="132">
        <f t="shared" si="75"/>
        <v>0</v>
      </c>
      <c r="BG302" s="132">
        <f t="shared" si="76"/>
        <v>0</v>
      </c>
      <c r="BH302" s="132">
        <f t="shared" si="77"/>
        <v>0</v>
      </c>
      <c r="BI302" s="132">
        <f t="shared" si="78"/>
        <v>0</v>
      </c>
      <c r="BJ302" s="13" t="s">
        <v>78</v>
      </c>
      <c r="BK302" s="132">
        <f t="shared" si="79"/>
        <v>0</v>
      </c>
      <c r="BL302" s="13" t="s">
        <v>283</v>
      </c>
      <c r="BM302" s="131" t="s">
        <v>1594</v>
      </c>
    </row>
    <row r="303" spans="2:65" s="1" customFormat="1" ht="16.5" customHeight="1" x14ac:dyDescent="0.2">
      <c r="B303" s="119"/>
      <c r="C303" s="133" t="s">
        <v>1017</v>
      </c>
      <c r="D303" s="133" t="s">
        <v>248</v>
      </c>
      <c r="E303" s="134" t="s">
        <v>979</v>
      </c>
      <c r="F303" s="135" t="s">
        <v>980</v>
      </c>
      <c r="G303" s="136" t="s">
        <v>228</v>
      </c>
      <c r="H303" s="137">
        <v>90</v>
      </c>
      <c r="I303" s="138"/>
      <c r="J303" s="138">
        <f t="shared" si="70"/>
        <v>0</v>
      </c>
      <c r="K303" s="139"/>
      <c r="L303" s="140"/>
      <c r="M303" s="141" t="s">
        <v>1</v>
      </c>
      <c r="N303" s="142" t="s">
        <v>35</v>
      </c>
      <c r="O303" s="129">
        <v>0</v>
      </c>
      <c r="P303" s="129">
        <f t="shared" si="71"/>
        <v>0</v>
      </c>
      <c r="Q303" s="129">
        <v>0</v>
      </c>
      <c r="R303" s="129">
        <f t="shared" si="72"/>
        <v>0</v>
      </c>
      <c r="S303" s="129">
        <v>0</v>
      </c>
      <c r="T303" s="130">
        <f t="shared" si="73"/>
        <v>0</v>
      </c>
      <c r="AR303" s="131" t="s">
        <v>813</v>
      </c>
      <c r="AT303" s="131" t="s">
        <v>248</v>
      </c>
      <c r="AU303" s="131" t="s">
        <v>80</v>
      </c>
      <c r="AY303" s="13" t="s">
        <v>140</v>
      </c>
      <c r="BE303" s="132">
        <f t="shared" si="74"/>
        <v>0</v>
      </c>
      <c r="BF303" s="132">
        <f t="shared" si="75"/>
        <v>0</v>
      </c>
      <c r="BG303" s="132">
        <f t="shared" si="76"/>
        <v>0</v>
      </c>
      <c r="BH303" s="132">
        <f t="shared" si="77"/>
        <v>0</v>
      </c>
      <c r="BI303" s="132">
        <f t="shared" si="78"/>
        <v>0</v>
      </c>
      <c r="BJ303" s="13" t="s">
        <v>78</v>
      </c>
      <c r="BK303" s="132">
        <f t="shared" si="79"/>
        <v>0</v>
      </c>
      <c r="BL303" s="13" t="s">
        <v>283</v>
      </c>
      <c r="BM303" s="131" t="s">
        <v>1593</v>
      </c>
    </row>
    <row r="304" spans="2:65" s="1" customFormat="1" ht="24.2" customHeight="1" x14ac:dyDescent="0.2">
      <c r="B304" s="119"/>
      <c r="C304" s="120" t="s">
        <v>468</v>
      </c>
      <c r="D304" s="120" t="s">
        <v>141</v>
      </c>
      <c r="E304" s="121" t="s">
        <v>981</v>
      </c>
      <c r="F304" s="122" t="s">
        <v>971</v>
      </c>
      <c r="G304" s="123" t="s">
        <v>228</v>
      </c>
      <c r="H304" s="124">
        <v>15</v>
      </c>
      <c r="I304" s="125"/>
      <c r="J304" s="125">
        <f t="shared" si="70"/>
        <v>0</v>
      </c>
      <c r="K304" s="126"/>
      <c r="L304" s="25"/>
      <c r="M304" s="127" t="s">
        <v>1</v>
      </c>
      <c r="N304" s="128" t="s">
        <v>35</v>
      </c>
      <c r="O304" s="129">
        <v>5.7000000000000002E-2</v>
      </c>
      <c r="P304" s="129">
        <f t="shared" si="71"/>
        <v>0.85499999999999998</v>
      </c>
      <c r="Q304" s="129">
        <v>0</v>
      </c>
      <c r="R304" s="129">
        <f t="shared" si="72"/>
        <v>0</v>
      </c>
      <c r="S304" s="129">
        <v>0</v>
      </c>
      <c r="T304" s="130">
        <f t="shared" si="73"/>
        <v>0</v>
      </c>
      <c r="AR304" s="131" t="s">
        <v>283</v>
      </c>
      <c r="AT304" s="131" t="s">
        <v>141</v>
      </c>
      <c r="AU304" s="131" t="s">
        <v>80</v>
      </c>
      <c r="AY304" s="13" t="s">
        <v>140</v>
      </c>
      <c r="BE304" s="132">
        <f t="shared" si="74"/>
        <v>0</v>
      </c>
      <c r="BF304" s="132">
        <f t="shared" si="75"/>
        <v>0</v>
      </c>
      <c r="BG304" s="132">
        <f t="shared" si="76"/>
        <v>0</v>
      </c>
      <c r="BH304" s="132">
        <f t="shared" si="77"/>
        <v>0</v>
      </c>
      <c r="BI304" s="132">
        <f t="shared" si="78"/>
        <v>0</v>
      </c>
      <c r="BJ304" s="13" t="s">
        <v>78</v>
      </c>
      <c r="BK304" s="132">
        <f t="shared" si="79"/>
        <v>0</v>
      </c>
      <c r="BL304" s="13" t="s">
        <v>283</v>
      </c>
      <c r="BM304" s="131" t="s">
        <v>1592</v>
      </c>
    </row>
    <row r="305" spans="2:65" s="1" customFormat="1" ht="16.5" customHeight="1" x14ac:dyDescent="0.2">
      <c r="B305" s="119"/>
      <c r="C305" s="133" t="s">
        <v>1022</v>
      </c>
      <c r="D305" s="133" t="s">
        <v>248</v>
      </c>
      <c r="E305" s="134" t="s">
        <v>983</v>
      </c>
      <c r="F305" s="135" t="s">
        <v>984</v>
      </c>
      <c r="G305" s="136" t="s">
        <v>228</v>
      </c>
      <c r="H305" s="137">
        <v>15</v>
      </c>
      <c r="I305" s="138"/>
      <c r="J305" s="138">
        <f t="shared" si="70"/>
        <v>0</v>
      </c>
      <c r="K305" s="139"/>
      <c r="L305" s="140"/>
      <c r="M305" s="141" t="s">
        <v>1</v>
      </c>
      <c r="N305" s="142" t="s">
        <v>35</v>
      </c>
      <c r="O305" s="129">
        <v>0</v>
      </c>
      <c r="P305" s="129">
        <f t="shared" si="71"/>
        <v>0</v>
      </c>
      <c r="Q305" s="129">
        <v>2.7E-4</v>
      </c>
      <c r="R305" s="129">
        <f t="shared" si="72"/>
        <v>4.0499999999999998E-3</v>
      </c>
      <c r="S305" s="129">
        <v>0</v>
      </c>
      <c r="T305" s="130">
        <f t="shared" si="73"/>
        <v>0</v>
      </c>
      <c r="AR305" s="131" t="s">
        <v>789</v>
      </c>
      <c r="AT305" s="131" t="s">
        <v>248</v>
      </c>
      <c r="AU305" s="131" t="s">
        <v>80</v>
      </c>
      <c r="AY305" s="13" t="s">
        <v>140</v>
      </c>
      <c r="BE305" s="132">
        <f t="shared" si="74"/>
        <v>0</v>
      </c>
      <c r="BF305" s="132">
        <f t="shared" si="75"/>
        <v>0</v>
      </c>
      <c r="BG305" s="132">
        <f t="shared" si="76"/>
        <v>0</v>
      </c>
      <c r="BH305" s="132">
        <f t="shared" si="77"/>
        <v>0</v>
      </c>
      <c r="BI305" s="132">
        <f t="shared" si="78"/>
        <v>0</v>
      </c>
      <c r="BJ305" s="13" t="s">
        <v>78</v>
      </c>
      <c r="BK305" s="132">
        <f t="shared" si="79"/>
        <v>0</v>
      </c>
      <c r="BL305" s="13" t="s">
        <v>789</v>
      </c>
      <c r="BM305" s="131" t="s">
        <v>1591</v>
      </c>
    </row>
    <row r="306" spans="2:65" s="1" customFormat="1" ht="37.9" customHeight="1" x14ac:dyDescent="0.2">
      <c r="B306" s="119"/>
      <c r="C306" s="120" t="s">
        <v>474</v>
      </c>
      <c r="D306" s="120" t="s">
        <v>141</v>
      </c>
      <c r="E306" s="121" t="s">
        <v>985</v>
      </c>
      <c r="F306" s="122" t="s">
        <v>986</v>
      </c>
      <c r="G306" s="123" t="s">
        <v>228</v>
      </c>
      <c r="H306" s="124">
        <v>40</v>
      </c>
      <c r="I306" s="125"/>
      <c r="J306" s="125">
        <f t="shared" si="70"/>
        <v>0</v>
      </c>
      <c r="K306" s="126"/>
      <c r="L306" s="25"/>
      <c r="M306" s="127" t="s">
        <v>1</v>
      </c>
      <c r="N306" s="128" t="s">
        <v>35</v>
      </c>
      <c r="O306" s="129">
        <v>6.8000000000000005E-2</v>
      </c>
      <c r="P306" s="129">
        <f t="shared" si="71"/>
        <v>2.72</v>
      </c>
      <c r="Q306" s="129">
        <v>0</v>
      </c>
      <c r="R306" s="129">
        <f t="shared" si="72"/>
        <v>0</v>
      </c>
      <c r="S306" s="129">
        <v>0</v>
      </c>
      <c r="T306" s="130">
        <f t="shared" si="73"/>
        <v>0</v>
      </c>
      <c r="AR306" s="131" t="s">
        <v>283</v>
      </c>
      <c r="AT306" s="131" t="s">
        <v>141</v>
      </c>
      <c r="AU306" s="131" t="s">
        <v>80</v>
      </c>
      <c r="AY306" s="13" t="s">
        <v>140</v>
      </c>
      <c r="BE306" s="132">
        <f t="shared" si="74"/>
        <v>0</v>
      </c>
      <c r="BF306" s="132">
        <f t="shared" si="75"/>
        <v>0</v>
      </c>
      <c r="BG306" s="132">
        <f t="shared" si="76"/>
        <v>0</v>
      </c>
      <c r="BH306" s="132">
        <f t="shared" si="77"/>
        <v>0</v>
      </c>
      <c r="BI306" s="132">
        <f t="shared" si="78"/>
        <v>0</v>
      </c>
      <c r="BJ306" s="13" t="s">
        <v>78</v>
      </c>
      <c r="BK306" s="132">
        <f t="shared" si="79"/>
        <v>0</v>
      </c>
      <c r="BL306" s="13" t="s">
        <v>283</v>
      </c>
      <c r="BM306" s="131" t="s">
        <v>1590</v>
      </c>
    </row>
    <row r="307" spans="2:65" s="1" customFormat="1" ht="16.5" customHeight="1" x14ac:dyDescent="0.2">
      <c r="B307" s="119"/>
      <c r="C307" s="133" t="s">
        <v>1027</v>
      </c>
      <c r="D307" s="133" t="s">
        <v>248</v>
      </c>
      <c r="E307" s="134" t="s">
        <v>988</v>
      </c>
      <c r="F307" s="135" t="s">
        <v>989</v>
      </c>
      <c r="G307" s="136" t="s">
        <v>228</v>
      </c>
      <c r="H307" s="137">
        <v>40</v>
      </c>
      <c r="I307" s="138"/>
      <c r="J307" s="138">
        <f t="shared" si="70"/>
        <v>0</v>
      </c>
      <c r="K307" s="139"/>
      <c r="L307" s="140"/>
      <c r="M307" s="141" t="s">
        <v>1</v>
      </c>
      <c r="N307" s="142" t="s">
        <v>35</v>
      </c>
      <c r="O307" s="129">
        <v>0</v>
      </c>
      <c r="P307" s="129">
        <f t="shared" si="71"/>
        <v>0</v>
      </c>
      <c r="Q307" s="129">
        <v>1.35E-4</v>
      </c>
      <c r="R307" s="129">
        <f t="shared" si="72"/>
        <v>5.4000000000000003E-3</v>
      </c>
      <c r="S307" s="129">
        <v>0</v>
      </c>
      <c r="T307" s="130">
        <f t="shared" si="73"/>
        <v>0</v>
      </c>
      <c r="AR307" s="131" t="s">
        <v>789</v>
      </c>
      <c r="AT307" s="131" t="s">
        <v>248</v>
      </c>
      <c r="AU307" s="131" t="s">
        <v>80</v>
      </c>
      <c r="AY307" s="13" t="s">
        <v>140</v>
      </c>
      <c r="BE307" s="132">
        <f t="shared" si="74"/>
        <v>0</v>
      </c>
      <c r="BF307" s="132">
        <f t="shared" si="75"/>
        <v>0</v>
      </c>
      <c r="BG307" s="132">
        <f t="shared" si="76"/>
        <v>0</v>
      </c>
      <c r="BH307" s="132">
        <f t="shared" si="77"/>
        <v>0</v>
      </c>
      <c r="BI307" s="132">
        <f t="shared" si="78"/>
        <v>0</v>
      </c>
      <c r="BJ307" s="13" t="s">
        <v>78</v>
      </c>
      <c r="BK307" s="132">
        <f t="shared" si="79"/>
        <v>0</v>
      </c>
      <c r="BL307" s="13" t="s">
        <v>789</v>
      </c>
      <c r="BM307" s="131" t="s">
        <v>1589</v>
      </c>
    </row>
    <row r="308" spans="2:65" s="1" customFormat="1" ht="33" customHeight="1" x14ac:dyDescent="0.2">
      <c r="B308" s="119"/>
      <c r="C308" s="120" t="s">
        <v>478</v>
      </c>
      <c r="D308" s="120" t="s">
        <v>141</v>
      </c>
      <c r="E308" s="121" t="s">
        <v>990</v>
      </c>
      <c r="F308" s="122" t="s">
        <v>991</v>
      </c>
      <c r="G308" s="123" t="s">
        <v>228</v>
      </c>
      <c r="H308" s="124">
        <v>40</v>
      </c>
      <c r="I308" s="125"/>
      <c r="J308" s="125">
        <f t="shared" si="70"/>
        <v>0</v>
      </c>
      <c r="K308" s="126"/>
      <c r="L308" s="25"/>
      <c r="M308" s="127" t="s">
        <v>1</v>
      </c>
      <c r="N308" s="128" t="s">
        <v>35</v>
      </c>
      <c r="O308" s="129">
        <v>4.5999999999999999E-2</v>
      </c>
      <c r="P308" s="129">
        <f t="shared" si="71"/>
        <v>1.8399999999999999</v>
      </c>
      <c r="Q308" s="129">
        <v>0</v>
      </c>
      <c r="R308" s="129">
        <f t="shared" si="72"/>
        <v>0</v>
      </c>
      <c r="S308" s="129">
        <v>0</v>
      </c>
      <c r="T308" s="130">
        <f t="shared" si="73"/>
        <v>0</v>
      </c>
      <c r="AR308" s="131" t="s">
        <v>283</v>
      </c>
      <c r="AT308" s="131" t="s">
        <v>141</v>
      </c>
      <c r="AU308" s="131" t="s">
        <v>80</v>
      </c>
      <c r="AY308" s="13" t="s">
        <v>140</v>
      </c>
      <c r="BE308" s="132">
        <f t="shared" si="74"/>
        <v>0</v>
      </c>
      <c r="BF308" s="132">
        <f t="shared" si="75"/>
        <v>0</v>
      </c>
      <c r="BG308" s="132">
        <f t="shared" si="76"/>
        <v>0</v>
      </c>
      <c r="BH308" s="132">
        <f t="shared" si="77"/>
        <v>0</v>
      </c>
      <c r="BI308" s="132">
        <f t="shared" si="78"/>
        <v>0</v>
      </c>
      <c r="BJ308" s="13" t="s">
        <v>78</v>
      </c>
      <c r="BK308" s="132">
        <f t="shared" si="79"/>
        <v>0</v>
      </c>
      <c r="BL308" s="13" t="s">
        <v>283</v>
      </c>
      <c r="BM308" s="131" t="s">
        <v>1588</v>
      </c>
    </row>
    <row r="309" spans="2:65" s="1" customFormat="1" ht="16.5" customHeight="1" x14ac:dyDescent="0.2">
      <c r="B309" s="119"/>
      <c r="C309" s="133" t="s">
        <v>1032</v>
      </c>
      <c r="D309" s="133" t="s">
        <v>248</v>
      </c>
      <c r="E309" s="134" t="s">
        <v>993</v>
      </c>
      <c r="F309" s="135" t="s">
        <v>994</v>
      </c>
      <c r="G309" s="136" t="s">
        <v>228</v>
      </c>
      <c r="H309" s="137">
        <v>40</v>
      </c>
      <c r="I309" s="138"/>
      <c r="J309" s="138">
        <f t="shared" si="70"/>
        <v>0</v>
      </c>
      <c r="K309" s="139"/>
      <c r="L309" s="140"/>
      <c r="M309" s="141" t="s">
        <v>1</v>
      </c>
      <c r="N309" s="142" t="s">
        <v>35</v>
      </c>
      <c r="O309" s="129">
        <v>0</v>
      </c>
      <c r="P309" s="129">
        <f t="shared" si="71"/>
        <v>0</v>
      </c>
      <c r="Q309" s="129">
        <v>1.4999999999999999E-4</v>
      </c>
      <c r="R309" s="129">
        <f t="shared" si="72"/>
        <v>5.9999999999999993E-3</v>
      </c>
      <c r="S309" s="129">
        <v>0</v>
      </c>
      <c r="T309" s="130">
        <f t="shared" si="73"/>
        <v>0</v>
      </c>
      <c r="AR309" s="131" t="s">
        <v>789</v>
      </c>
      <c r="AT309" s="131" t="s">
        <v>248</v>
      </c>
      <c r="AU309" s="131" t="s">
        <v>80</v>
      </c>
      <c r="AY309" s="13" t="s">
        <v>140</v>
      </c>
      <c r="BE309" s="132">
        <f t="shared" si="74"/>
        <v>0</v>
      </c>
      <c r="BF309" s="132">
        <f t="shared" si="75"/>
        <v>0</v>
      </c>
      <c r="BG309" s="132">
        <f t="shared" si="76"/>
        <v>0</v>
      </c>
      <c r="BH309" s="132">
        <f t="shared" si="77"/>
        <v>0</v>
      </c>
      <c r="BI309" s="132">
        <f t="shared" si="78"/>
        <v>0</v>
      </c>
      <c r="BJ309" s="13" t="s">
        <v>78</v>
      </c>
      <c r="BK309" s="132">
        <f t="shared" si="79"/>
        <v>0</v>
      </c>
      <c r="BL309" s="13" t="s">
        <v>789</v>
      </c>
      <c r="BM309" s="131" t="s">
        <v>1587</v>
      </c>
    </row>
    <row r="310" spans="2:65" s="1" customFormat="1" ht="33" customHeight="1" x14ac:dyDescent="0.2">
      <c r="B310" s="119"/>
      <c r="C310" s="120" t="s">
        <v>483</v>
      </c>
      <c r="D310" s="120" t="s">
        <v>141</v>
      </c>
      <c r="E310" s="121" t="s">
        <v>995</v>
      </c>
      <c r="F310" s="122" t="s">
        <v>996</v>
      </c>
      <c r="G310" s="123" t="s">
        <v>228</v>
      </c>
      <c r="H310" s="124">
        <v>80</v>
      </c>
      <c r="I310" s="125"/>
      <c r="J310" s="125">
        <f t="shared" si="70"/>
        <v>0</v>
      </c>
      <c r="K310" s="126"/>
      <c r="L310" s="25"/>
      <c r="M310" s="127" t="s">
        <v>1</v>
      </c>
      <c r="N310" s="128" t="s">
        <v>35</v>
      </c>
      <c r="O310" s="129">
        <v>5.8000000000000003E-2</v>
      </c>
      <c r="P310" s="129">
        <f t="shared" si="71"/>
        <v>4.6400000000000006</v>
      </c>
      <c r="Q310" s="129">
        <v>0</v>
      </c>
      <c r="R310" s="129">
        <f t="shared" si="72"/>
        <v>0</v>
      </c>
      <c r="S310" s="129">
        <v>0</v>
      </c>
      <c r="T310" s="130">
        <f t="shared" si="73"/>
        <v>0</v>
      </c>
      <c r="AR310" s="131" t="s">
        <v>283</v>
      </c>
      <c r="AT310" s="131" t="s">
        <v>141</v>
      </c>
      <c r="AU310" s="131" t="s">
        <v>80</v>
      </c>
      <c r="AY310" s="13" t="s">
        <v>140</v>
      </c>
      <c r="BE310" s="132">
        <f t="shared" si="74"/>
        <v>0</v>
      </c>
      <c r="BF310" s="132">
        <f t="shared" si="75"/>
        <v>0</v>
      </c>
      <c r="BG310" s="132">
        <f t="shared" si="76"/>
        <v>0</v>
      </c>
      <c r="BH310" s="132">
        <f t="shared" si="77"/>
        <v>0</v>
      </c>
      <c r="BI310" s="132">
        <f t="shared" si="78"/>
        <v>0</v>
      </c>
      <c r="BJ310" s="13" t="s">
        <v>78</v>
      </c>
      <c r="BK310" s="132">
        <f t="shared" si="79"/>
        <v>0</v>
      </c>
      <c r="BL310" s="13" t="s">
        <v>283</v>
      </c>
      <c r="BM310" s="131" t="s">
        <v>1586</v>
      </c>
    </row>
    <row r="311" spans="2:65" s="1" customFormat="1" ht="16.5" customHeight="1" x14ac:dyDescent="0.2">
      <c r="B311" s="119"/>
      <c r="C311" s="133" t="s">
        <v>1036</v>
      </c>
      <c r="D311" s="133" t="s">
        <v>248</v>
      </c>
      <c r="E311" s="134" t="s">
        <v>998</v>
      </c>
      <c r="F311" s="135" t="s">
        <v>999</v>
      </c>
      <c r="G311" s="136" t="s">
        <v>248</v>
      </c>
      <c r="H311" s="137">
        <v>80</v>
      </c>
      <c r="I311" s="138"/>
      <c r="J311" s="138">
        <f t="shared" si="70"/>
        <v>0</v>
      </c>
      <c r="K311" s="139"/>
      <c r="L311" s="140"/>
      <c r="M311" s="141" t="s">
        <v>1</v>
      </c>
      <c r="N311" s="142" t="s">
        <v>35</v>
      </c>
      <c r="O311" s="129">
        <v>0</v>
      </c>
      <c r="P311" s="129">
        <f t="shared" si="71"/>
        <v>0</v>
      </c>
      <c r="Q311" s="129">
        <v>0</v>
      </c>
      <c r="R311" s="129">
        <f t="shared" si="72"/>
        <v>0</v>
      </c>
      <c r="S311" s="129">
        <v>0</v>
      </c>
      <c r="T311" s="130">
        <f t="shared" si="73"/>
        <v>0</v>
      </c>
      <c r="AR311" s="131" t="s">
        <v>813</v>
      </c>
      <c r="AT311" s="131" t="s">
        <v>248</v>
      </c>
      <c r="AU311" s="131" t="s">
        <v>80</v>
      </c>
      <c r="AY311" s="13" t="s">
        <v>140</v>
      </c>
      <c r="BE311" s="132">
        <f t="shared" si="74"/>
        <v>0</v>
      </c>
      <c r="BF311" s="132">
        <f t="shared" si="75"/>
        <v>0</v>
      </c>
      <c r="BG311" s="132">
        <f t="shared" si="76"/>
        <v>0</v>
      </c>
      <c r="BH311" s="132">
        <f t="shared" si="77"/>
        <v>0</v>
      </c>
      <c r="BI311" s="132">
        <f t="shared" si="78"/>
        <v>0</v>
      </c>
      <c r="BJ311" s="13" t="s">
        <v>78</v>
      </c>
      <c r="BK311" s="132">
        <f t="shared" si="79"/>
        <v>0</v>
      </c>
      <c r="BL311" s="13" t="s">
        <v>283</v>
      </c>
      <c r="BM311" s="131" t="s">
        <v>1585</v>
      </c>
    </row>
    <row r="312" spans="2:65" s="1" customFormat="1" ht="33" customHeight="1" x14ac:dyDescent="0.2">
      <c r="B312" s="119"/>
      <c r="C312" s="120" t="s">
        <v>489</v>
      </c>
      <c r="D312" s="120" t="s">
        <v>141</v>
      </c>
      <c r="E312" s="121" t="s">
        <v>1000</v>
      </c>
      <c r="F312" s="122" t="s">
        <v>1001</v>
      </c>
      <c r="G312" s="123" t="s">
        <v>228</v>
      </c>
      <c r="H312" s="124">
        <v>120</v>
      </c>
      <c r="I312" s="125"/>
      <c r="J312" s="125">
        <f t="shared" si="70"/>
        <v>0</v>
      </c>
      <c r="K312" s="126"/>
      <c r="L312" s="25"/>
      <c r="M312" s="127" t="s">
        <v>1</v>
      </c>
      <c r="N312" s="128" t="s">
        <v>35</v>
      </c>
      <c r="O312" s="129">
        <v>4.5999999999999999E-2</v>
      </c>
      <c r="P312" s="129">
        <f t="shared" si="71"/>
        <v>5.52</v>
      </c>
      <c r="Q312" s="129">
        <v>0</v>
      </c>
      <c r="R312" s="129">
        <f t="shared" si="72"/>
        <v>0</v>
      </c>
      <c r="S312" s="129">
        <v>0</v>
      </c>
      <c r="T312" s="130">
        <f t="shared" si="73"/>
        <v>0</v>
      </c>
      <c r="AR312" s="131" t="s">
        <v>283</v>
      </c>
      <c r="AT312" s="131" t="s">
        <v>141</v>
      </c>
      <c r="AU312" s="131" t="s">
        <v>80</v>
      </c>
      <c r="AY312" s="13" t="s">
        <v>140</v>
      </c>
      <c r="BE312" s="132">
        <f t="shared" si="74"/>
        <v>0</v>
      </c>
      <c r="BF312" s="132">
        <f t="shared" si="75"/>
        <v>0</v>
      </c>
      <c r="BG312" s="132">
        <f t="shared" si="76"/>
        <v>0</v>
      </c>
      <c r="BH312" s="132">
        <f t="shared" si="77"/>
        <v>0</v>
      </c>
      <c r="BI312" s="132">
        <f t="shared" si="78"/>
        <v>0</v>
      </c>
      <c r="BJ312" s="13" t="s">
        <v>78</v>
      </c>
      <c r="BK312" s="132">
        <f t="shared" si="79"/>
        <v>0</v>
      </c>
      <c r="BL312" s="13" t="s">
        <v>283</v>
      </c>
      <c r="BM312" s="131" t="s">
        <v>1584</v>
      </c>
    </row>
    <row r="313" spans="2:65" s="1" customFormat="1" ht="16.5" customHeight="1" x14ac:dyDescent="0.2">
      <c r="B313" s="119"/>
      <c r="C313" s="133" t="s">
        <v>1040</v>
      </c>
      <c r="D313" s="133" t="s">
        <v>248</v>
      </c>
      <c r="E313" s="134" t="s">
        <v>1003</v>
      </c>
      <c r="F313" s="135" t="s">
        <v>1004</v>
      </c>
      <c r="G313" s="136" t="s">
        <v>228</v>
      </c>
      <c r="H313" s="137">
        <v>120</v>
      </c>
      <c r="I313" s="138"/>
      <c r="J313" s="138">
        <f t="shared" si="70"/>
        <v>0</v>
      </c>
      <c r="K313" s="139"/>
      <c r="L313" s="140"/>
      <c r="M313" s="141" t="s">
        <v>1</v>
      </c>
      <c r="N313" s="142" t="s">
        <v>35</v>
      </c>
      <c r="O313" s="129">
        <v>0</v>
      </c>
      <c r="P313" s="129">
        <f t="shared" si="71"/>
        <v>0</v>
      </c>
      <c r="Q313" s="129">
        <v>1.6000000000000001E-4</v>
      </c>
      <c r="R313" s="129">
        <f t="shared" si="72"/>
        <v>1.9200000000000002E-2</v>
      </c>
      <c r="S313" s="129">
        <v>0</v>
      </c>
      <c r="T313" s="130">
        <f t="shared" si="73"/>
        <v>0</v>
      </c>
      <c r="AR313" s="131" t="s">
        <v>789</v>
      </c>
      <c r="AT313" s="131" t="s">
        <v>248</v>
      </c>
      <c r="AU313" s="131" t="s">
        <v>80</v>
      </c>
      <c r="AY313" s="13" t="s">
        <v>140</v>
      </c>
      <c r="BE313" s="132">
        <f t="shared" si="74"/>
        <v>0</v>
      </c>
      <c r="BF313" s="132">
        <f t="shared" si="75"/>
        <v>0</v>
      </c>
      <c r="BG313" s="132">
        <f t="shared" si="76"/>
        <v>0</v>
      </c>
      <c r="BH313" s="132">
        <f t="shared" si="77"/>
        <v>0</v>
      </c>
      <c r="BI313" s="132">
        <f t="shared" si="78"/>
        <v>0</v>
      </c>
      <c r="BJ313" s="13" t="s">
        <v>78</v>
      </c>
      <c r="BK313" s="132">
        <f t="shared" si="79"/>
        <v>0</v>
      </c>
      <c r="BL313" s="13" t="s">
        <v>789</v>
      </c>
      <c r="BM313" s="131" t="s">
        <v>1583</v>
      </c>
    </row>
    <row r="314" spans="2:65" s="1" customFormat="1" ht="33" customHeight="1" x14ac:dyDescent="0.2">
      <c r="B314" s="119"/>
      <c r="C314" s="120" t="s">
        <v>493</v>
      </c>
      <c r="D314" s="120" t="s">
        <v>141</v>
      </c>
      <c r="E314" s="121" t="s">
        <v>1005</v>
      </c>
      <c r="F314" s="122" t="s">
        <v>1006</v>
      </c>
      <c r="G314" s="123" t="s">
        <v>228</v>
      </c>
      <c r="H314" s="124">
        <v>1545</v>
      </c>
      <c r="I314" s="125"/>
      <c r="J314" s="125">
        <f t="shared" si="70"/>
        <v>0</v>
      </c>
      <c r="K314" s="126"/>
      <c r="L314" s="25"/>
      <c r="M314" s="127" t="s">
        <v>1</v>
      </c>
      <c r="N314" s="128" t="s">
        <v>35</v>
      </c>
      <c r="O314" s="129">
        <v>0.09</v>
      </c>
      <c r="P314" s="129">
        <f t="shared" si="71"/>
        <v>139.04999999999998</v>
      </c>
      <c r="Q314" s="129">
        <v>0</v>
      </c>
      <c r="R314" s="129">
        <f t="shared" si="72"/>
        <v>0</v>
      </c>
      <c r="S314" s="129">
        <v>0</v>
      </c>
      <c r="T314" s="130">
        <f t="shared" si="73"/>
        <v>0</v>
      </c>
      <c r="AR314" s="131" t="s">
        <v>283</v>
      </c>
      <c r="AT314" s="131" t="s">
        <v>141</v>
      </c>
      <c r="AU314" s="131" t="s">
        <v>80</v>
      </c>
      <c r="AY314" s="13" t="s">
        <v>140</v>
      </c>
      <c r="BE314" s="132">
        <f t="shared" si="74"/>
        <v>0</v>
      </c>
      <c r="BF314" s="132">
        <f t="shared" si="75"/>
        <v>0</v>
      </c>
      <c r="BG314" s="132">
        <f t="shared" si="76"/>
        <v>0</v>
      </c>
      <c r="BH314" s="132">
        <f t="shared" si="77"/>
        <v>0</v>
      </c>
      <c r="BI314" s="132">
        <f t="shared" si="78"/>
        <v>0</v>
      </c>
      <c r="BJ314" s="13" t="s">
        <v>78</v>
      </c>
      <c r="BK314" s="132">
        <f t="shared" si="79"/>
        <v>0</v>
      </c>
      <c r="BL314" s="13" t="s">
        <v>283</v>
      </c>
      <c r="BM314" s="131" t="s">
        <v>1582</v>
      </c>
    </row>
    <row r="315" spans="2:65" s="1" customFormat="1" ht="16.5" customHeight="1" x14ac:dyDescent="0.2">
      <c r="B315" s="119"/>
      <c r="C315" s="133" t="s">
        <v>1045</v>
      </c>
      <c r="D315" s="133" t="s">
        <v>248</v>
      </c>
      <c r="E315" s="134" t="s">
        <v>1008</v>
      </c>
      <c r="F315" s="135" t="s">
        <v>1009</v>
      </c>
      <c r="G315" s="136" t="s">
        <v>228</v>
      </c>
      <c r="H315" s="137">
        <v>1545</v>
      </c>
      <c r="I315" s="138"/>
      <c r="J315" s="138">
        <f t="shared" si="70"/>
        <v>0</v>
      </c>
      <c r="K315" s="139"/>
      <c r="L315" s="140"/>
      <c r="M315" s="141" t="s">
        <v>1</v>
      </c>
      <c r="N315" s="142" t="s">
        <v>35</v>
      </c>
      <c r="O315" s="129">
        <v>0</v>
      </c>
      <c r="P315" s="129">
        <f t="shared" si="71"/>
        <v>0</v>
      </c>
      <c r="Q315" s="129">
        <v>1.17E-4</v>
      </c>
      <c r="R315" s="129">
        <f t="shared" si="72"/>
        <v>0.18076500000000001</v>
      </c>
      <c r="S315" s="129">
        <v>0</v>
      </c>
      <c r="T315" s="130">
        <f t="shared" si="73"/>
        <v>0</v>
      </c>
      <c r="AR315" s="131" t="s">
        <v>789</v>
      </c>
      <c r="AT315" s="131" t="s">
        <v>248</v>
      </c>
      <c r="AU315" s="131" t="s">
        <v>80</v>
      </c>
      <c r="AY315" s="13" t="s">
        <v>140</v>
      </c>
      <c r="BE315" s="132">
        <f t="shared" si="74"/>
        <v>0</v>
      </c>
      <c r="BF315" s="132">
        <f t="shared" si="75"/>
        <v>0</v>
      </c>
      <c r="BG315" s="132">
        <f t="shared" si="76"/>
        <v>0</v>
      </c>
      <c r="BH315" s="132">
        <f t="shared" si="77"/>
        <v>0</v>
      </c>
      <c r="BI315" s="132">
        <f t="shared" si="78"/>
        <v>0</v>
      </c>
      <c r="BJ315" s="13" t="s">
        <v>78</v>
      </c>
      <c r="BK315" s="132">
        <f t="shared" si="79"/>
        <v>0</v>
      </c>
      <c r="BL315" s="13" t="s">
        <v>789</v>
      </c>
      <c r="BM315" s="131" t="s">
        <v>1581</v>
      </c>
    </row>
    <row r="316" spans="2:65" s="1" customFormat="1" ht="33" customHeight="1" x14ac:dyDescent="0.2">
      <c r="B316" s="119"/>
      <c r="C316" s="120" t="s">
        <v>497</v>
      </c>
      <c r="D316" s="120" t="s">
        <v>141</v>
      </c>
      <c r="E316" s="121" t="s">
        <v>1010</v>
      </c>
      <c r="F316" s="122" t="s">
        <v>1011</v>
      </c>
      <c r="G316" s="123" t="s">
        <v>228</v>
      </c>
      <c r="H316" s="124">
        <v>1230</v>
      </c>
      <c r="I316" s="125"/>
      <c r="J316" s="125">
        <f t="shared" si="70"/>
        <v>0</v>
      </c>
      <c r="K316" s="126"/>
      <c r="L316" s="25"/>
      <c r="M316" s="127" t="s">
        <v>1</v>
      </c>
      <c r="N316" s="128" t="s">
        <v>35</v>
      </c>
      <c r="O316" s="129">
        <v>0.09</v>
      </c>
      <c r="P316" s="129">
        <f t="shared" si="71"/>
        <v>110.7</v>
      </c>
      <c r="Q316" s="129">
        <v>0</v>
      </c>
      <c r="R316" s="129">
        <f t="shared" si="72"/>
        <v>0</v>
      </c>
      <c r="S316" s="129">
        <v>0</v>
      </c>
      <c r="T316" s="130">
        <f t="shared" si="73"/>
        <v>0</v>
      </c>
      <c r="AR316" s="131" t="s">
        <v>283</v>
      </c>
      <c r="AT316" s="131" t="s">
        <v>141</v>
      </c>
      <c r="AU316" s="131" t="s">
        <v>80</v>
      </c>
      <c r="AY316" s="13" t="s">
        <v>140</v>
      </c>
      <c r="BE316" s="132">
        <f t="shared" si="74"/>
        <v>0</v>
      </c>
      <c r="BF316" s="132">
        <f t="shared" si="75"/>
        <v>0</v>
      </c>
      <c r="BG316" s="132">
        <f t="shared" si="76"/>
        <v>0</v>
      </c>
      <c r="BH316" s="132">
        <f t="shared" si="77"/>
        <v>0</v>
      </c>
      <c r="BI316" s="132">
        <f t="shared" si="78"/>
        <v>0</v>
      </c>
      <c r="BJ316" s="13" t="s">
        <v>78</v>
      </c>
      <c r="BK316" s="132">
        <f t="shared" si="79"/>
        <v>0</v>
      </c>
      <c r="BL316" s="13" t="s">
        <v>283</v>
      </c>
      <c r="BM316" s="131" t="s">
        <v>1580</v>
      </c>
    </row>
    <row r="317" spans="2:65" s="1" customFormat="1" ht="16.5" customHeight="1" x14ac:dyDescent="0.2">
      <c r="B317" s="119"/>
      <c r="C317" s="133" t="s">
        <v>1050</v>
      </c>
      <c r="D317" s="133" t="s">
        <v>248</v>
      </c>
      <c r="E317" s="134" t="s">
        <v>1013</v>
      </c>
      <c r="F317" s="135" t="s">
        <v>1014</v>
      </c>
      <c r="G317" s="136" t="s">
        <v>228</v>
      </c>
      <c r="H317" s="137">
        <v>1230</v>
      </c>
      <c r="I317" s="138"/>
      <c r="J317" s="138">
        <f t="shared" si="70"/>
        <v>0</v>
      </c>
      <c r="K317" s="139"/>
      <c r="L317" s="140"/>
      <c r="M317" s="141" t="s">
        <v>1</v>
      </c>
      <c r="N317" s="142" t="s">
        <v>35</v>
      </c>
      <c r="O317" s="129">
        <v>0</v>
      </c>
      <c r="P317" s="129">
        <f t="shared" si="71"/>
        <v>0</v>
      </c>
      <c r="Q317" s="129">
        <v>1.6699999999999999E-4</v>
      </c>
      <c r="R317" s="129">
        <f t="shared" si="72"/>
        <v>0.20540999999999998</v>
      </c>
      <c r="S317" s="129">
        <v>0</v>
      </c>
      <c r="T317" s="130">
        <f t="shared" si="73"/>
        <v>0</v>
      </c>
      <c r="AR317" s="131" t="s">
        <v>789</v>
      </c>
      <c r="AT317" s="131" t="s">
        <v>248</v>
      </c>
      <c r="AU317" s="131" t="s">
        <v>80</v>
      </c>
      <c r="AY317" s="13" t="s">
        <v>140</v>
      </c>
      <c r="BE317" s="132">
        <f t="shared" si="74"/>
        <v>0</v>
      </c>
      <c r="BF317" s="132">
        <f t="shared" si="75"/>
        <v>0</v>
      </c>
      <c r="BG317" s="132">
        <f t="shared" si="76"/>
        <v>0</v>
      </c>
      <c r="BH317" s="132">
        <f t="shared" si="77"/>
        <v>0</v>
      </c>
      <c r="BI317" s="132">
        <f t="shared" si="78"/>
        <v>0</v>
      </c>
      <c r="BJ317" s="13" t="s">
        <v>78</v>
      </c>
      <c r="BK317" s="132">
        <f t="shared" si="79"/>
        <v>0</v>
      </c>
      <c r="BL317" s="13" t="s">
        <v>789</v>
      </c>
      <c r="BM317" s="131" t="s">
        <v>1579</v>
      </c>
    </row>
    <row r="318" spans="2:65" s="1" customFormat="1" ht="33" customHeight="1" x14ac:dyDescent="0.2">
      <c r="B318" s="119"/>
      <c r="C318" s="120" t="s">
        <v>501</v>
      </c>
      <c r="D318" s="120" t="s">
        <v>141</v>
      </c>
      <c r="E318" s="121" t="s">
        <v>1015</v>
      </c>
      <c r="F318" s="122" t="s">
        <v>1016</v>
      </c>
      <c r="G318" s="123" t="s">
        <v>228</v>
      </c>
      <c r="H318" s="124">
        <v>130</v>
      </c>
      <c r="I318" s="125"/>
      <c r="J318" s="125">
        <f t="shared" si="70"/>
        <v>0</v>
      </c>
      <c r="K318" s="126"/>
      <c r="L318" s="25"/>
      <c r="M318" s="127" t="s">
        <v>1</v>
      </c>
      <c r="N318" s="128" t="s">
        <v>35</v>
      </c>
      <c r="O318" s="129">
        <v>0.09</v>
      </c>
      <c r="P318" s="129">
        <f t="shared" si="71"/>
        <v>11.7</v>
      </c>
      <c r="Q318" s="129">
        <v>0</v>
      </c>
      <c r="R318" s="129">
        <f t="shared" si="72"/>
        <v>0</v>
      </c>
      <c r="S318" s="129">
        <v>0</v>
      </c>
      <c r="T318" s="130">
        <f t="shared" si="73"/>
        <v>0</v>
      </c>
      <c r="AR318" s="131" t="s">
        <v>283</v>
      </c>
      <c r="AT318" s="131" t="s">
        <v>141</v>
      </c>
      <c r="AU318" s="131" t="s">
        <v>80</v>
      </c>
      <c r="AY318" s="13" t="s">
        <v>140</v>
      </c>
      <c r="BE318" s="132">
        <f t="shared" si="74"/>
        <v>0</v>
      </c>
      <c r="BF318" s="132">
        <f t="shared" si="75"/>
        <v>0</v>
      </c>
      <c r="BG318" s="132">
        <f t="shared" si="76"/>
        <v>0</v>
      </c>
      <c r="BH318" s="132">
        <f t="shared" si="77"/>
        <v>0</v>
      </c>
      <c r="BI318" s="132">
        <f t="shared" si="78"/>
        <v>0</v>
      </c>
      <c r="BJ318" s="13" t="s">
        <v>78</v>
      </c>
      <c r="BK318" s="132">
        <f t="shared" si="79"/>
        <v>0</v>
      </c>
      <c r="BL318" s="13" t="s">
        <v>283</v>
      </c>
      <c r="BM318" s="131" t="s">
        <v>1578</v>
      </c>
    </row>
    <row r="319" spans="2:65" s="1" customFormat="1" ht="16.5" customHeight="1" x14ac:dyDescent="0.2">
      <c r="B319" s="119"/>
      <c r="C319" s="133" t="s">
        <v>1055</v>
      </c>
      <c r="D319" s="133" t="s">
        <v>248</v>
      </c>
      <c r="E319" s="134" t="s">
        <v>1018</v>
      </c>
      <c r="F319" s="135" t="s">
        <v>1019</v>
      </c>
      <c r="G319" s="136" t="s">
        <v>228</v>
      </c>
      <c r="H319" s="137">
        <v>130</v>
      </c>
      <c r="I319" s="138"/>
      <c r="J319" s="138">
        <f t="shared" si="70"/>
        <v>0</v>
      </c>
      <c r="K319" s="139"/>
      <c r="L319" s="140"/>
      <c r="M319" s="141" t="s">
        <v>1</v>
      </c>
      <c r="N319" s="142" t="s">
        <v>35</v>
      </c>
      <c r="O319" s="129">
        <v>0</v>
      </c>
      <c r="P319" s="129">
        <f t="shared" si="71"/>
        <v>0</v>
      </c>
      <c r="Q319" s="129">
        <v>1.4200000000000001E-4</v>
      </c>
      <c r="R319" s="129">
        <f t="shared" si="72"/>
        <v>1.8460000000000001E-2</v>
      </c>
      <c r="S319" s="129">
        <v>0</v>
      </c>
      <c r="T319" s="130">
        <f t="shared" si="73"/>
        <v>0</v>
      </c>
      <c r="AR319" s="131" t="s">
        <v>789</v>
      </c>
      <c r="AT319" s="131" t="s">
        <v>248</v>
      </c>
      <c r="AU319" s="131" t="s">
        <v>80</v>
      </c>
      <c r="AY319" s="13" t="s">
        <v>140</v>
      </c>
      <c r="BE319" s="132">
        <f t="shared" si="74"/>
        <v>0</v>
      </c>
      <c r="BF319" s="132">
        <f t="shared" si="75"/>
        <v>0</v>
      </c>
      <c r="BG319" s="132">
        <f t="shared" si="76"/>
        <v>0</v>
      </c>
      <c r="BH319" s="132">
        <f t="shared" si="77"/>
        <v>0</v>
      </c>
      <c r="BI319" s="132">
        <f t="shared" si="78"/>
        <v>0</v>
      </c>
      <c r="BJ319" s="13" t="s">
        <v>78</v>
      </c>
      <c r="BK319" s="132">
        <f t="shared" si="79"/>
        <v>0</v>
      </c>
      <c r="BL319" s="13" t="s">
        <v>789</v>
      </c>
      <c r="BM319" s="131" t="s">
        <v>1577</v>
      </c>
    </row>
    <row r="320" spans="2:65" s="1" customFormat="1" ht="33" customHeight="1" x14ac:dyDescent="0.2">
      <c r="B320" s="119"/>
      <c r="C320" s="120" t="s">
        <v>504</v>
      </c>
      <c r="D320" s="120" t="s">
        <v>141</v>
      </c>
      <c r="E320" s="121" t="s">
        <v>1020</v>
      </c>
      <c r="F320" s="122" t="s">
        <v>1021</v>
      </c>
      <c r="G320" s="123" t="s">
        <v>228</v>
      </c>
      <c r="H320" s="124">
        <v>90</v>
      </c>
      <c r="I320" s="125"/>
      <c r="J320" s="125">
        <f t="shared" si="70"/>
        <v>0</v>
      </c>
      <c r="K320" s="126"/>
      <c r="L320" s="25"/>
      <c r="M320" s="127" t="s">
        <v>1</v>
      </c>
      <c r="N320" s="128" t="s">
        <v>35</v>
      </c>
      <c r="O320" s="129">
        <v>0.09</v>
      </c>
      <c r="P320" s="129">
        <f t="shared" si="71"/>
        <v>8.1</v>
      </c>
      <c r="Q320" s="129">
        <v>0</v>
      </c>
      <c r="R320" s="129">
        <f t="shared" si="72"/>
        <v>0</v>
      </c>
      <c r="S320" s="129">
        <v>0</v>
      </c>
      <c r="T320" s="130">
        <f t="shared" si="73"/>
        <v>0</v>
      </c>
      <c r="AR320" s="131" t="s">
        <v>283</v>
      </c>
      <c r="AT320" s="131" t="s">
        <v>141</v>
      </c>
      <c r="AU320" s="131" t="s">
        <v>80</v>
      </c>
      <c r="AY320" s="13" t="s">
        <v>140</v>
      </c>
      <c r="BE320" s="132">
        <f t="shared" si="74"/>
        <v>0</v>
      </c>
      <c r="BF320" s="132">
        <f t="shared" si="75"/>
        <v>0</v>
      </c>
      <c r="BG320" s="132">
        <f t="shared" si="76"/>
        <v>0</v>
      </c>
      <c r="BH320" s="132">
        <f t="shared" si="77"/>
        <v>0</v>
      </c>
      <c r="BI320" s="132">
        <f t="shared" si="78"/>
        <v>0</v>
      </c>
      <c r="BJ320" s="13" t="s">
        <v>78</v>
      </c>
      <c r="BK320" s="132">
        <f t="shared" si="79"/>
        <v>0</v>
      </c>
      <c r="BL320" s="13" t="s">
        <v>283</v>
      </c>
      <c r="BM320" s="131" t="s">
        <v>1576</v>
      </c>
    </row>
    <row r="321" spans="2:65" s="1" customFormat="1" ht="16.5" customHeight="1" x14ac:dyDescent="0.2">
      <c r="B321" s="119"/>
      <c r="C321" s="133" t="s">
        <v>1060</v>
      </c>
      <c r="D321" s="133" t="s">
        <v>248</v>
      </c>
      <c r="E321" s="134" t="s">
        <v>1023</v>
      </c>
      <c r="F321" s="135" t="s">
        <v>1024</v>
      </c>
      <c r="G321" s="136" t="s">
        <v>228</v>
      </c>
      <c r="H321" s="137">
        <v>90</v>
      </c>
      <c r="I321" s="138"/>
      <c r="J321" s="138">
        <f t="shared" si="70"/>
        <v>0</v>
      </c>
      <c r="K321" s="139"/>
      <c r="L321" s="140"/>
      <c r="M321" s="141" t="s">
        <v>1</v>
      </c>
      <c r="N321" s="142" t="s">
        <v>35</v>
      </c>
      <c r="O321" s="129">
        <v>0</v>
      </c>
      <c r="P321" s="129">
        <f t="shared" si="71"/>
        <v>0</v>
      </c>
      <c r="Q321" s="129">
        <v>2.5300000000000002E-4</v>
      </c>
      <c r="R321" s="129">
        <f t="shared" si="72"/>
        <v>2.2770000000000002E-2</v>
      </c>
      <c r="S321" s="129">
        <v>0</v>
      </c>
      <c r="T321" s="130">
        <f t="shared" si="73"/>
        <v>0</v>
      </c>
      <c r="AR321" s="131" t="s">
        <v>789</v>
      </c>
      <c r="AT321" s="131" t="s">
        <v>248</v>
      </c>
      <c r="AU321" s="131" t="s">
        <v>80</v>
      </c>
      <c r="AY321" s="13" t="s">
        <v>140</v>
      </c>
      <c r="BE321" s="132">
        <f t="shared" si="74"/>
        <v>0</v>
      </c>
      <c r="BF321" s="132">
        <f t="shared" si="75"/>
        <v>0</v>
      </c>
      <c r="BG321" s="132">
        <f t="shared" si="76"/>
        <v>0</v>
      </c>
      <c r="BH321" s="132">
        <f t="shared" si="77"/>
        <v>0</v>
      </c>
      <c r="BI321" s="132">
        <f t="shared" si="78"/>
        <v>0</v>
      </c>
      <c r="BJ321" s="13" t="s">
        <v>78</v>
      </c>
      <c r="BK321" s="132">
        <f t="shared" si="79"/>
        <v>0</v>
      </c>
      <c r="BL321" s="13" t="s">
        <v>789</v>
      </c>
      <c r="BM321" s="131" t="s">
        <v>1575</v>
      </c>
    </row>
    <row r="322" spans="2:65" s="1" customFormat="1" ht="33" customHeight="1" x14ac:dyDescent="0.2">
      <c r="B322" s="119"/>
      <c r="C322" s="120" t="s">
        <v>510</v>
      </c>
      <c r="D322" s="120" t="s">
        <v>141</v>
      </c>
      <c r="E322" s="121" t="s">
        <v>1025</v>
      </c>
      <c r="F322" s="122" t="s">
        <v>1026</v>
      </c>
      <c r="G322" s="123" t="s">
        <v>228</v>
      </c>
      <c r="H322" s="124">
        <v>30</v>
      </c>
      <c r="I322" s="125"/>
      <c r="J322" s="125">
        <f t="shared" ref="J322:J329" si="80">ROUND(I322*H322,2)</f>
        <v>0</v>
      </c>
      <c r="K322" s="126"/>
      <c r="L322" s="25"/>
      <c r="M322" s="127" t="s">
        <v>1</v>
      </c>
      <c r="N322" s="128" t="s">
        <v>35</v>
      </c>
      <c r="O322" s="129">
        <v>9.6000000000000002E-2</v>
      </c>
      <c r="P322" s="129">
        <f t="shared" ref="P322:P329" si="81">O322*H322</f>
        <v>2.88</v>
      </c>
      <c r="Q322" s="129">
        <v>0</v>
      </c>
      <c r="R322" s="129">
        <f t="shared" ref="R322:R329" si="82">Q322*H322</f>
        <v>0</v>
      </c>
      <c r="S322" s="129">
        <v>0</v>
      </c>
      <c r="T322" s="130">
        <f t="shared" ref="T322:T329" si="83">S322*H322</f>
        <v>0</v>
      </c>
      <c r="AR322" s="131" t="s">
        <v>283</v>
      </c>
      <c r="AT322" s="131" t="s">
        <v>141</v>
      </c>
      <c r="AU322" s="131" t="s">
        <v>80</v>
      </c>
      <c r="AY322" s="13" t="s">
        <v>140</v>
      </c>
      <c r="BE322" s="132">
        <f t="shared" ref="BE322:BE329" si="84">IF(N322="základní",J322,0)</f>
        <v>0</v>
      </c>
      <c r="BF322" s="132">
        <f t="shared" ref="BF322:BF329" si="85">IF(N322="snížená",J322,0)</f>
        <v>0</v>
      </c>
      <c r="BG322" s="132">
        <f t="shared" ref="BG322:BG329" si="86">IF(N322="zákl. přenesená",J322,0)</f>
        <v>0</v>
      </c>
      <c r="BH322" s="132">
        <f t="shared" ref="BH322:BH329" si="87">IF(N322="sníž. přenesená",J322,0)</f>
        <v>0</v>
      </c>
      <c r="BI322" s="132">
        <f t="shared" ref="BI322:BI329" si="88">IF(N322="nulová",J322,0)</f>
        <v>0</v>
      </c>
      <c r="BJ322" s="13" t="s">
        <v>78</v>
      </c>
      <c r="BK322" s="132">
        <f t="shared" ref="BK322:BK329" si="89">ROUND(I322*H322,2)</f>
        <v>0</v>
      </c>
      <c r="BL322" s="13" t="s">
        <v>283</v>
      </c>
      <c r="BM322" s="131" t="s">
        <v>1574</v>
      </c>
    </row>
    <row r="323" spans="2:65" s="1" customFormat="1" ht="16.5" customHeight="1" x14ac:dyDescent="0.2">
      <c r="B323" s="119"/>
      <c r="C323" s="133" t="s">
        <v>1065</v>
      </c>
      <c r="D323" s="133" t="s">
        <v>248</v>
      </c>
      <c r="E323" s="134" t="s">
        <v>1028</v>
      </c>
      <c r="F323" s="135" t="s">
        <v>1029</v>
      </c>
      <c r="G323" s="136" t="s">
        <v>228</v>
      </c>
      <c r="H323" s="137">
        <v>30</v>
      </c>
      <c r="I323" s="138"/>
      <c r="J323" s="138">
        <f t="shared" si="80"/>
        <v>0</v>
      </c>
      <c r="K323" s="139"/>
      <c r="L323" s="140"/>
      <c r="M323" s="141" t="s">
        <v>1</v>
      </c>
      <c r="N323" s="142" t="s">
        <v>35</v>
      </c>
      <c r="O323" s="129">
        <v>0</v>
      </c>
      <c r="P323" s="129">
        <f t="shared" si="81"/>
        <v>0</v>
      </c>
      <c r="Q323" s="129">
        <v>3.4499999999999998E-4</v>
      </c>
      <c r="R323" s="129">
        <f t="shared" si="82"/>
        <v>1.035E-2</v>
      </c>
      <c r="S323" s="129">
        <v>0</v>
      </c>
      <c r="T323" s="130">
        <f t="shared" si="83"/>
        <v>0</v>
      </c>
      <c r="AR323" s="131" t="s">
        <v>789</v>
      </c>
      <c r="AT323" s="131" t="s">
        <v>248</v>
      </c>
      <c r="AU323" s="131" t="s">
        <v>80</v>
      </c>
      <c r="AY323" s="13" t="s">
        <v>140</v>
      </c>
      <c r="BE323" s="132">
        <f t="shared" si="84"/>
        <v>0</v>
      </c>
      <c r="BF323" s="132">
        <f t="shared" si="85"/>
        <v>0</v>
      </c>
      <c r="BG323" s="132">
        <f t="shared" si="86"/>
        <v>0</v>
      </c>
      <c r="BH323" s="132">
        <f t="shared" si="87"/>
        <v>0</v>
      </c>
      <c r="BI323" s="132">
        <f t="shared" si="88"/>
        <v>0</v>
      </c>
      <c r="BJ323" s="13" t="s">
        <v>78</v>
      </c>
      <c r="BK323" s="132">
        <f t="shared" si="89"/>
        <v>0</v>
      </c>
      <c r="BL323" s="13" t="s">
        <v>789</v>
      </c>
      <c r="BM323" s="131" t="s">
        <v>1573</v>
      </c>
    </row>
    <row r="324" spans="2:65" s="1" customFormat="1" ht="24.2" customHeight="1" x14ac:dyDescent="0.2">
      <c r="B324" s="119"/>
      <c r="C324" s="120" t="s">
        <v>516</v>
      </c>
      <c r="D324" s="120" t="s">
        <v>141</v>
      </c>
      <c r="E324" s="121" t="s">
        <v>1030</v>
      </c>
      <c r="F324" s="122" t="s">
        <v>1031</v>
      </c>
      <c r="G324" s="123" t="s">
        <v>228</v>
      </c>
      <c r="H324" s="124">
        <v>80</v>
      </c>
      <c r="I324" s="125"/>
      <c r="J324" s="125">
        <f t="shared" si="80"/>
        <v>0</v>
      </c>
      <c r="K324" s="126"/>
      <c r="L324" s="25"/>
      <c r="M324" s="127" t="s">
        <v>1</v>
      </c>
      <c r="N324" s="128" t="s">
        <v>35</v>
      </c>
      <c r="O324" s="129">
        <v>0.497</v>
      </c>
      <c r="P324" s="129">
        <f t="shared" si="81"/>
        <v>39.76</v>
      </c>
      <c r="Q324" s="129">
        <v>0</v>
      </c>
      <c r="R324" s="129">
        <f t="shared" si="82"/>
        <v>0</v>
      </c>
      <c r="S324" s="129">
        <v>0</v>
      </c>
      <c r="T324" s="130">
        <f t="shared" si="83"/>
        <v>0</v>
      </c>
      <c r="AR324" s="131" t="s">
        <v>168</v>
      </c>
      <c r="AT324" s="131" t="s">
        <v>141</v>
      </c>
      <c r="AU324" s="131" t="s">
        <v>80</v>
      </c>
      <c r="AY324" s="13" t="s">
        <v>140</v>
      </c>
      <c r="BE324" s="132">
        <f t="shared" si="84"/>
        <v>0</v>
      </c>
      <c r="BF324" s="132">
        <f t="shared" si="85"/>
        <v>0</v>
      </c>
      <c r="BG324" s="132">
        <f t="shared" si="86"/>
        <v>0</v>
      </c>
      <c r="BH324" s="132">
        <f t="shared" si="87"/>
        <v>0</v>
      </c>
      <c r="BI324" s="132">
        <f t="shared" si="88"/>
        <v>0</v>
      </c>
      <c r="BJ324" s="13" t="s">
        <v>78</v>
      </c>
      <c r="BK324" s="132">
        <f t="shared" si="89"/>
        <v>0</v>
      </c>
      <c r="BL324" s="13" t="s">
        <v>168</v>
      </c>
      <c r="BM324" s="131" t="s">
        <v>1572</v>
      </c>
    </row>
    <row r="325" spans="2:65" s="1" customFormat="1" ht="24.2" customHeight="1" x14ac:dyDescent="0.2">
      <c r="B325" s="119"/>
      <c r="C325" s="133" t="s">
        <v>1068</v>
      </c>
      <c r="D325" s="133" t="s">
        <v>248</v>
      </c>
      <c r="E325" s="134" t="s">
        <v>1033</v>
      </c>
      <c r="F325" s="135" t="s">
        <v>1034</v>
      </c>
      <c r="G325" s="136" t="s">
        <v>700</v>
      </c>
      <c r="H325" s="137">
        <v>80</v>
      </c>
      <c r="I325" s="138"/>
      <c r="J325" s="138">
        <f t="shared" si="80"/>
        <v>0</v>
      </c>
      <c r="K325" s="139"/>
      <c r="L325" s="140"/>
      <c r="M325" s="141" t="s">
        <v>1</v>
      </c>
      <c r="N325" s="142" t="s">
        <v>35</v>
      </c>
      <c r="O325" s="129">
        <v>0</v>
      </c>
      <c r="P325" s="129">
        <f t="shared" si="81"/>
        <v>0</v>
      </c>
      <c r="Q325" s="129">
        <v>0</v>
      </c>
      <c r="R325" s="129">
        <f t="shared" si="82"/>
        <v>0</v>
      </c>
      <c r="S325" s="129">
        <v>0</v>
      </c>
      <c r="T325" s="130">
        <f t="shared" si="83"/>
        <v>0</v>
      </c>
      <c r="AR325" s="131" t="s">
        <v>200</v>
      </c>
      <c r="AT325" s="131" t="s">
        <v>248</v>
      </c>
      <c r="AU325" s="131" t="s">
        <v>80</v>
      </c>
      <c r="AY325" s="13" t="s">
        <v>140</v>
      </c>
      <c r="BE325" s="132">
        <f t="shared" si="84"/>
        <v>0</v>
      </c>
      <c r="BF325" s="132">
        <f t="shared" si="85"/>
        <v>0</v>
      </c>
      <c r="BG325" s="132">
        <f t="shared" si="86"/>
        <v>0</v>
      </c>
      <c r="BH325" s="132">
        <f t="shared" si="87"/>
        <v>0</v>
      </c>
      <c r="BI325" s="132">
        <f t="shared" si="88"/>
        <v>0</v>
      </c>
      <c r="BJ325" s="13" t="s">
        <v>78</v>
      </c>
      <c r="BK325" s="132">
        <f t="shared" si="89"/>
        <v>0</v>
      </c>
      <c r="BL325" s="13" t="s">
        <v>168</v>
      </c>
      <c r="BM325" s="131" t="s">
        <v>1571</v>
      </c>
    </row>
    <row r="326" spans="2:65" s="1" customFormat="1" ht="16.5" customHeight="1" x14ac:dyDescent="0.2">
      <c r="B326" s="119"/>
      <c r="C326" s="120" t="s">
        <v>519</v>
      </c>
      <c r="D326" s="120" t="s">
        <v>141</v>
      </c>
      <c r="E326" s="121" t="s">
        <v>1035</v>
      </c>
      <c r="F326" s="122" t="s">
        <v>704</v>
      </c>
      <c r="G326" s="123" t="s">
        <v>269</v>
      </c>
      <c r="H326" s="124">
        <v>3245.5039999999999</v>
      </c>
      <c r="I326" s="125"/>
      <c r="J326" s="125">
        <f t="shared" si="80"/>
        <v>0</v>
      </c>
      <c r="K326" s="126"/>
      <c r="L326" s="25"/>
      <c r="M326" s="127" t="s">
        <v>1</v>
      </c>
      <c r="N326" s="128" t="s">
        <v>35</v>
      </c>
      <c r="O326" s="129">
        <v>0</v>
      </c>
      <c r="P326" s="129">
        <f t="shared" si="81"/>
        <v>0</v>
      </c>
      <c r="Q326" s="129">
        <v>0</v>
      </c>
      <c r="R326" s="129">
        <f t="shared" si="82"/>
        <v>0</v>
      </c>
      <c r="S326" s="129">
        <v>0</v>
      </c>
      <c r="T326" s="130">
        <f t="shared" si="83"/>
        <v>0</v>
      </c>
      <c r="AR326" s="131" t="s">
        <v>283</v>
      </c>
      <c r="AT326" s="131" t="s">
        <v>141</v>
      </c>
      <c r="AU326" s="131" t="s">
        <v>80</v>
      </c>
      <c r="AY326" s="13" t="s">
        <v>140</v>
      </c>
      <c r="BE326" s="132">
        <f t="shared" si="84"/>
        <v>0</v>
      </c>
      <c r="BF326" s="132">
        <f t="shared" si="85"/>
        <v>0</v>
      </c>
      <c r="BG326" s="132">
        <f t="shared" si="86"/>
        <v>0</v>
      </c>
      <c r="BH326" s="132">
        <f t="shared" si="87"/>
        <v>0</v>
      </c>
      <c r="BI326" s="132">
        <f t="shared" si="88"/>
        <v>0</v>
      </c>
      <c r="BJ326" s="13" t="s">
        <v>78</v>
      </c>
      <c r="BK326" s="132">
        <f t="shared" si="89"/>
        <v>0</v>
      </c>
      <c r="BL326" s="13" t="s">
        <v>283</v>
      </c>
      <c r="BM326" s="131" t="s">
        <v>1570</v>
      </c>
    </row>
    <row r="327" spans="2:65" s="1" customFormat="1" ht="16.5" customHeight="1" x14ac:dyDescent="0.2">
      <c r="B327" s="119"/>
      <c r="C327" s="120" t="s">
        <v>1074</v>
      </c>
      <c r="D327" s="120" t="s">
        <v>141</v>
      </c>
      <c r="E327" s="121" t="s">
        <v>1037</v>
      </c>
      <c r="F327" s="122" t="s">
        <v>706</v>
      </c>
      <c r="G327" s="123" t="s">
        <v>269</v>
      </c>
      <c r="H327" s="124">
        <v>3245.5039999999999</v>
      </c>
      <c r="I327" s="125"/>
      <c r="J327" s="125">
        <f t="shared" si="80"/>
        <v>0</v>
      </c>
      <c r="K327" s="126"/>
      <c r="L327" s="25"/>
      <c r="M327" s="127" t="s">
        <v>1</v>
      </c>
      <c r="N327" s="128" t="s">
        <v>35</v>
      </c>
      <c r="O327" s="129">
        <v>0</v>
      </c>
      <c r="P327" s="129">
        <f t="shared" si="81"/>
        <v>0</v>
      </c>
      <c r="Q327" s="129">
        <v>0</v>
      </c>
      <c r="R327" s="129">
        <f t="shared" si="82"/>
        <v>0</v>
      </c>
      <c r="S327" s="129">
        <v>0</v>
      </c>
      <c r="T327" s="130">
        <f t="shared" si="83"/>
        <v>0</v>
      </c>
      <c r="AR327" s="131" t="s">
        <v>789</v>
      </c>
      <c r="AT327" s="131" t="s">
        <v>141</v>
      </c>
      <c r="AU327" s="131" t="s">
        <v>80</v>
      </c>
      <c r="AY327" s="13" t="s">
        <v>140</v>
      </c>
      <c r="BE327" s="132">
        <f t="shared" si="84"/>
        <v>0</v>
      </c>
      <c r="BF327" s="132">
        <f t="shared" si="85"/>
        <v>0</v>
      </c>
      <c r="BG327" s="132">
        <f t="shared" si="86"/>
        <v>0</v>
      </c>
      <c r="BH327" s="132">
        <f t="shared" si="87"/>
        <v>0</v>
      </c>
      <c r="BI327" s="132">
        <f t="shared" si="88"/>
        <v>0</v>
      </c>
      <c r="BJ327" s="13" t="s">
        <v>78</v>
      </c>
      <c r="BK327" s="132">
        <f t="shared" si="89"/>
        <v>0</v>
      </c>
      <c r="BL327" s="13" t="s">
        <v>789</v>
      </c>
      <c r="BM327" s="131" t="s">
        <v>1569</v>
      </c>
    </row>
    <row r="328" spans="2:65" s="1" customFormat="1" ht="16.5" customHeight="1" x14ac:dyDescent="0.2">
      <c r="B328" s="119"/>
      <c r="C328" s="120" t="s">
        <v>522</v>
      </c>
      <c r="D328" s="120" t="s">
        <v>141</v>
      </c>
      <c r="E328" s="121" t="s">
        <v>1038</v>
      </c>
      <c r="F328" s="122" t="s">
        <v>1039</v>
      </c>
      <c r="G328" s="123" t="s">
        <v>269</v>
      </c>
      <c r="H328" s="124">
        <v>3245.5039999999999</v>
      </c>
      <c r="I328" s="125"/>
      <c r="J328" s="125">
        <f t="shared" si="80"/>
        <v>0</v>
      </c>
      <c r="K328" s="126"/>
      <c r="L328" s="25"/>
      <c r="M328" s="127" t="s">
        <v>1</v>
      </c>
      <c r="N328" s="128" t="s">
        <v>35</v>
      </c>
      <c r="O328" s="129">
        <v>0</v>
      </c>
      <c r="P328" s="129">
        <f t="shared" si="81"/>
        <v>0</v>
      </c>
      <c r="Q328" s="129">
        <v>0</v>
      </c>
      <c r="R328" s="129">
        <f t="shared" si="82"/>
        <v>0</v>
      </c>
      <c r="S328" s="129">
        <v>0</v>
      </c>
      <c r="T328" s="130">
        <f t="shared" si="83"/>
        <v>0</v>
      </c>
      <c r="AR328" s="131" t="s">
        <v>283</v>
      </c>
      <c r="AT328" s="131" t="s">
        <v>141</v>
      </c>
      <c r="AU328" s="131" t="s">
        <v>80</v>
      </c>
      <c r="AY328" s="13" t="s">
        <v>140</v>
      </c>
      <c r="BE328" s="132">
        <f t="shared" si="84"/>
        <v>0</v>
      </c>
      <c r="BF328" s="132">
        <f t="shared" si="85"/>
        <v>0</v>
      </c>
      <c r="BG328" s="132">
        <f t="shared" si="86"/>
        <v>0</v>
      </c>
      <c r="BH328" s="132">
        <f t="shared" si="87"/>
        <v>0</v>
      </c>
      <c r="BI328" s="132">
        <f t="shared" si="88"/>
        <v>0</v>
      </c>
      <c r="BJ328" s="13" t="s">
        <v>78</v>
      </c>
      <c r="BK328" s="132">
        <f t="shared" si="89"/>
        <v>0</v>
      </c>
      <c r="BL328" s="13" t="s">
        <v>283</v>
      </c>
      <c r="BM328" s="131" t="s">
        <v>1568</v>
      </c>
    </row>
    <row r="329" spans="2:65" s="1" customFormat="1" ht="16.5" customHeight="1" x14ac:dyDescent="0.2">
      <c r="B329" s="119"/>
      <c r="C329" s="120" t="s">
        <v>1079</v>
      </c>
      <c r="D329" s="120" t="s">
        <v>141</v>
      </c>
      <c r="E329" s="121" t="s">
        <v>1041</v>
      </c>
      <c r="F329" s="122" t="s">
        <v>1042</v>
      </c>
      <c r="G329" s="123" t="s">
        <v>269</v>
      </c>
      <c r="H329" s="124">
        <v>2927.7689999999998</v>
      </c>
      <c r="I329" s="125"/>
      <c r="J329" s="125">
        <f t="shared" si="80"/>
        <v>0</v>
      </c>
      <c r="K329" s="126"/>
      <c r="L329" s="25"/>
      <c r="M329" s="127" t="s">
        <v>1</v>
      </c>
      <c r="N329" s="128" t="s">
        <v>35</v>
      </c>
      <c r="O329" s="129">
        <v>0</v>
      </c>
      <c r="P329" s="129">
        <f t="shared" si="81"/>
        <v>0</v>
      </c>
      <c r="Q329" s="129">
        <v>0</v>
      </c>
      <c r="R329" s="129">
        <f t="shared" si="82"/>
        <v>0</v>
      </c>
      <c r="S329" s="129">
        <v>0</v>
      </c>
      <c r="T329" s="130">
        <f t="shared" si="83"/>
        <v>0</v>
      </c>
      <c r="AR329" s="131" t="s">
        <v>283</v>
      </c>
      <c r="AT329" s="131" t="s">
        <v>141</v>
      </c>
      <c r="AU329" s="131" t="s">
        <v>80</v>
      </c>
      <c r="AY329" s="13" t="s">
        <v>140</v>
      </c>
      <c r="BE329" s="132">
        <f t="shared" si="84"/>
        <v>0</v>
      </c>
      <c r="BF329" s="132">
        <f t="shared" si="85"/>
        <v>0</v>
      </c>
      <c r="BG329" s="132">
        <f t="shared" si="86"/>
        <v>0</v>
      </c>
      <c r="BH329" s="132">
        <f t="shared" si="87"/>
        <v>0</v>
      </c>
      <c r="BI329" s="132">
        <f t="shared" si="88"/>
        <v>0</v>
      </c>
      <c r="BJ329" s="13" t="s">
        <v>78</v>
      </c>
      <c r="BK329" s="132">
        <f t="shared" si="89"/>
        <v>0</v>
      </c>
      <c r="BL329" s="13" t="s">
        <v>283</v>
      </c>
      <c r="BM329" s="131" t="s">
        <v>1567</v>
      </c>
    </row>
    <row r="330" spans="2:65" s="10" customFormat="1" ht="22.9" customHeight="1" x14ac:dyDescent="0.2">
      <c r="B330" s="110"/>
      <c r="D330" s="111" t="s">
        <v>69</v>
      </c>
      <c r="E330" s="154" t="s">
        <v>1043</v>
      </c>
      <c r="F330" s="154" t="s">
        <v>1044</v>
      </c>
      <c r="J330" s="155">
        <f>BK330</f>
        <v>0</v>
      </c>
      <c r="L330" s="110"/>
      <c r="M330" s="114"/>
      <c r="P330" s="115">
        <f>SUM(P331:P365)</f>
        <v>26.330000000000002</v>
      </c>
      <c r="R330" s="115">
        <f>SUM(R331:R365)</f>
        <v>1.2E-4</v>
      </c>
      <c r="T330" s="116">
        <f>SUM(T331:T365)</f>
        <v>0</v>
      </c>
      <c r="AR330" s="111" t="s">
        <v>148</v>
      </c>
      <c r="AT330" s="117" t="s">
        <v>69</v>
      </c>
      <c r="AU330" s="117" t="s">
        <v>78</v>
      </c>
      <c r="AY330" s="111" t="s">
        <v>140</v>
      </c>
      <c r="BK330" s="118">
        <f>SUM(BK331:BK365)</f>
        <v>0</v>
      </c>
    </row>
    <row r="331" spans="2:65" s="1" customFormat="1" ht="16.5" customHeight="1" x14ac:dyDescent="0.2">
      <c r="B331" s="119"/>
      <c r="C331" s="120" t="s">
        <v>527</v>
      </c>
      <c r="D331" s="120" t="s">
        <v>141</v>
      </c>
      <c r="E331" s="121" t="s">
        <v>666</v>
      </c>
      <c r="F331" s="122" t="s">
        <v>667</v>
      </c>
      <c r="G331" s="123" t="s">
        <v>228</v>
      </c>
      <c r="H331" s="124">
        <v>320</v>
      </c>
      <c r="I331" s="125"/>
      <c r="J331" s="125">
        <f t="shared" ref="J331:J365" si="90">ROUND(I331*H331,2)</f>
        <v>0</v>
      </c>
      <c r="K331" s="126"/>
      <c r="L331" s="25"/>
      <c r="M331" s="127" t="s">
        <v>1</v>
      </c>
      <c r="N331" s="128" t="s">
        <v>35</v>
      </c>
      <c r="O331" s="129">
        <v>0</v>
      </c>
      <c r="P331" s="129">
        <f t="shared" ref="P331:P365" si="91">O331*H331</f>
        <v>0</v>
      </c>
      <c r="Q331" s="129">
        <v>0</v>
      </c>
      <c r="R331" s="129">
        <f t="shared" ref="R331:R365" si="92">Q331*H331</f>
        <v>0</v>
      </c>
      <c r="S331" s="129">
        <v>0</v>
      </c>
      <c r="T331" s="130">
        <f t="shared" ref="T331:T365" si="93">S331*H331</f>
        <v>0</v>
      </c>
      <c r="AR331" s="131" t="s">
        <v>283</v>
      </c>
      <c r="AT331" s="131" t="s">
        <v>141</v>
      </c>
      <c r="AU331" s="131" t="s">
        <v>80</v>
      </c>
      <c r="AY331" s="13" t="s">
        <v>140</v>
      </c>
      <c r="BE331" s="132">
        <f t="shared" ref="BE331:BE365" si="94">IF(N331="základní",J331,0)</f>
        <v>0</v>
      </c>
      <c r="BF331" s="132">
        <f t="shared" ref="BF331:BF365" si="95">IF(N331="snížená",J331,0)</f>
        <v>0</v>
      </c>
      <c r="BG331" s="132">
        <f t="shared" ref="BG331:BG365" si="96">IF(N331="zákl. přenesená",J331,0)</f>
        <v>0</v>
      </c>
      <c r="BH331" s="132">
        <f t="shared" ref="BH331:BH365" si="97">IF(N331="sníž. přenesená",J331,0)</f>
        <v>0</v>
      </c>
      <c r="BI331" s="132">
        <f t="shared" ref="BI331:BI365" si="98">IF(N331="nulová",J331,0)</f>
        <v>0</v>
      </c>
      <c r="BJ331" s="13" t="s">
        <v>78</v>
      </c>
      <c r="BK331" s="132">
        <f t="shared" ref="BK331:BK365" si="99">ROUND(I331*H331,2)</f>
        <v>0</v>
      </c>
      <c r="BL331" s="13" t="s">
        <v>283</v>
      </c>
      <c r="BM331" s="131" t="s">
        <v>1566</v>
      </c>
    </row>
    <row r="332" spans="2:65" s="1" customFormat="1" ht="16.5" customHeight="1" x14ac:dyDescent="0.2">
      <c r="B332" s="119"/>
      <c r="C332" s="133" t="s">
        <v>1084</v>
      </c>
      <c r="D332" s="133" t="s">
        <v>248</v>
      </c>
      <c r="E332" s="134" t="s">
        <v>1046</v>
      </c>
      <c r="F332" s="135" t="s">
        <v>1047</v>
      </c>
      <c r="G332" s="136" t="s">
        <v>248</v>
      </c>
      <c r="H332" s="137">
        <v>320</v>
      </c>
      <c r="I332" s="138"/>
      <c r="J332" s="138">
        <f t="shared" si="90"/>
        <v>0</v>
      </c>
      <c r="K332" s="139"/>
      <c r="L332" s="140"/>
      <c r="M332" s="141" t="s">
        <v>1</v>
      </c>
      <c r="N332" s="142" t="s">
        <v>35</v>
      </c>
      <c r="O332" s="129">
        <v>0</v>
      </c>
      <c r="P332" s="129">
        <f t="shared" si="91"/>
        <v>0</v>
      </c>
      <c r="Q332" s="129">
        <v>0</v>
      </c>
      <c r="R332" s="129">
        <f t="shared" si="92"/>
        <v>0</v>
      </c>
      <c r="S332" s="129">
        <v>0</v>
      </c>
      <c r="T332" s="130">
        <f t="shared" si="93"/>
        <v>0</v>
      </c>
      <c r="AR332" s="131" t="s">
        <v>813</v>
      </c>
      <c r="AT332" s="131" t="s">
        <v>248</v>
      </c>
      <c r="AU332" s="131" t="s">
        <v>80</v>
      </c>
      <c r="AY332" s="13" t="s">
        <v>140</v>
      </c>
      <c r="BE332" s="132">
        <f t="shared" si="94"/>
        <v>0</v>
      </c>
      <c r="BF332" s="132">
        <f t="shared" si="95"/>
        <v>0</v>
      </c>
      <c r="BG332" s="132">
        <f t="shared" si="96"/>
        <v>0</v>
      </c>
      <c r="BH332" s="132">
        <f t="shared" si="97"/>
        <v>0</v>
      </c>
      <c r="BI332" s="132">
        <f t="shared" si="98"/>
        <v>0</v>
      </c>
      <c r="BJ332" s="13" t="s">
        <v>78</v>
      </c>
      <c r="BK332" s="132">
        <f t="shared" si="99"/>
        <v>0</v>
      </c>
      <c r="BL332" s="13" t="s">
        <v>283</v>
      </c>
      <c r="BM332" s="131" t="s">
        <v>1565</v>
      </c>
    </row>
    <row r="333" spans="2:65" s="1" customFormat="1" ht="24.2" customHeight="1" x14ac:dyDescent="0.2">
      <c r="B333" s="119"/>
      <c r="C333" s="120" t="s">
        <v>534</v>
      </c>
      <c r="D333" s="120" t="s">
        <v>141</v>
      </c>
      <c r="E333" s="121" t="s">
        <v>1048</v>
      </c>
      <c r="F333" s="122" t="s">
        <v>1049</v>
      </c>
      <c r="G333" s="123" t="s">
        <v>228</v>
      </c>
      <c r="H333" s="124">
        <v>90</v>
      </c>
      <c r="I333" s="125"/>
      <c r="J333" s="125">
        <f t="shared" si="90"/>
        <v>0</v>
      </c>
      <c r="K333" s="126"/>
      <c r="L333" s="25"/>
      <c r="M333" s="127" t="s">
        <v>1</v>
      </c>
      <c r="N333" s="128" t="s">
        <v>35</v>
      </c>
      <c r="O333" s="129">
        <v>4.3999999999999997E-2</v>
      </c>
      <c r="P333" s="129">
        <f t="shared" si="91"/>
        <v>3.96</v>
      </c>
      <c r="Q333" s="129">
        <v>0</v>
      </c>
      <c r="R333" s="129">
        <f t="shared" si="92"/>
        <v>0</v>
      </c>
      <c r="S333" s="129">
        <v>0</v>
      </c>
      <c r="T333" s="130">
        <f t="shared" si="93"/>
        <v>0</v>
      </c>
      <c r="AR333" s="131" t="s">
        <v>283</v>
      </c>
      <c r="AT333" s="131" t="s">
        <v>141</v>
      </c>
      <c r="AU333" s="131" t="s">
        <v>80</v>
      </c>
      <c r="AY333" s="13" t="s">
        <v>140</v>
      </c>
      <c r="BE333" s="132">
        <f t="shared" si="94"/>
        <v>0</v>
      </c>
      <c r="BF333" s="132">
        <f t="shared" si="95"/>
        <v>0</v>
      </c>
      <c r="BG333" s="132">
        <f t="shared" si="96"/>
        <v>0</v>
      </c>
      <c r="BH333" s="132">
        <f t="shared" si="97"/>
        <v>0</v>
      </c>
      <c r="BI333" s="132">
        <f t="shared" si="98"/>
        <v>0</v>
      </c>
      <c r="BJ333" s="13" t="s">
        <v>78</v>
      </c>
      <c r="BK333" s="132">
        <f t="shared" si="99"/>
        <v>0</v>
      </c>
      <c r="BL333" s="13" t="s">
        <v>283</v>
      </c>
      <c r="BM333" s="131" t="s">
        <v>1564</v>
      </c>
    </row>
    <row r="334" spans="2:65" s="1" customFormat="1" ht="16.5" customHeight="1" x14ac:dyDescent="0.2">
      <c r="B334" s="119"/>
      <c r="C334" s="133" t="s">
        <v>1089</v>
      </c>
      <c r="D334" s="133" t="s">
        <v>248</v>
      </c>
      <c r="E334" s="134" t="s">
        <v>1051</v>
      </c>
      <c r="F334" s="135" t="s">
        <v>1052</v>
      </c>
      <c r="G334" s="136" t="s">
        <v>248</v>
      </c>
      <c r="H334" s="137">
        <v>90</v>
      </c>
      <c r="I334" s="138"/>
      <c r="J334" s="138">
        <f t="shared" si="90"/>
        <v>0</v>
      </c>
      <c r="K334" s="139"/>
      <c r="L334" s="140"/>
      <c r="M334" s="141" t="s">
        <v>1</v>
      </c>
      <c r="N334" s="142" t="s">
        <v>35</v>
      </c>
      <c r="O334" s="129">
        <v>0</v>
      </c>
      <c r="P334" s="129">
        <f t="shared" si="91"/>
        <v>0</v>
      </c>
      <c r="Q334" s="129">
        <v>0</v>
      </c>
      <c r="R334" s="129">
        <f t="shared" si="92"/>
        <v>0</v>
      </c>
      <c r="S334" s="129">
        <v>0</v>
      </c>
      <c r="T334" s="130">
        <f t="shared" si="93"/>
        <v>0</v>
      </c>
      <c r="AR334" s="131" t="s">
        <v>813</v>
      </c>
      <c r="AT334" s="131" t="s">
        <v>248</v>
      </c>
      <c r="AU334" s="131" t="s">
        <v>80</v>
      </c>
      <c r="AY334" s="13" t="s">
        <v>140</v>
      </c>
      <c r="BE334" s="132">
        <f t="shared" si="94"/>
        <v>0</v>
      </c>
      <c r="BF334" s="132">
        <f t="shared" si="95"/>
        <v>0</v>
      </c>
      <c r="BG334" s="132">
        <f t="shared" si="96"/>
        <v>0</v>
      </c>
      <c r="BH334" s="132">
        <f t="shared" si="97"/>
        <v>0</v>
      </c>
      <c r="BI334" s="132">
        <f t="shared" si="98"/>
        <v>0</v>
      </c>
      <c r="BJ334" s="13" t="s">
        <v>78</v>
      </c>
      <c r="BK334" s="132">
        <f t="shared" si="99"/>
        <v>0</v>
      </c>
      <c r="BL334" s="13" t="s">
        <v>283</v>
      </c>
      <c r="BM334" s="131" t="s">
        <v>1563</v>
      </c>
    </row>
    <row r="335" spans="2:65" s="1" customFormat="1" ht="16.5" customHeight="1" x14ac:dyDescent="0.2">
      <c r="B335" s="119"/>
      <c r="C335" s="120" t="s">
        <v>538</v>
      </c>
      <c r="D335" s="120" t="s">
        <v>141</v>
      </c>
      <c r="E335" s="121" t="s">
        <v>1053</v>
      </c>
      <c r="F335" s="122" t="s">
        <v>1054</v>
      </c>
      <c r="G335" s="123" t="s">
        <v>228</v>
      </c>
      <c r="H335" s="124">
        <v>140</v>
      </c>
      <c r="I335" s="125"/>
      <c r="J335" s="125">
        <f t="shared" si="90"/>
        <v>0</v>
      </c>
      <c r="K335" s="126"/>
      <c r="L335" s="25"/>
      <c r="M335" s="127" t="s">
        <v>1</v>
      </c>
      <c r="N335" s="128" t="s">
        <v>35</v>
      </c>
      <c r="O335" s="129">
        <v>0</v>
      </c>
      <c r="P335" s="129">
        <f t="shared" si="91"/>
        <v>0</v>
      </c>
      <c r="Q335" s="129">
        <v>0</v>
      </c>
      <c r="R335" s="129">
        <f t="shared" si="92"/>
        <v>0</v>
      </c>
      <c r="S335" s="129">
        <v>0</v>
      </c>
      <c r="T335" s="130">
        <f t="shared" si="93"/>
        <v>0</v>
      </c>
      <c r="AR335" s="131" t="s">
        <v>283</v>
      </c>
      <c r="AT335" s="131" t="s">
        <v>141</v>
      </c>
      <c r="AU335" s="131" t="s">
        <v>80</v>
      </c>
      <c r="AY335" s="13" t="s">
        <v>140</v>
      </c>
      <c r="BE335" s="132">
        <f t="shared" si="94"/>
        <v>0</v>
      </c>
      <c r="BF335" s="132">
        <f t="shared" si="95"/>
        <v>0</v>
      </c>
      <c r="BG335" s="132">
        <f t="shared" si="96"/>
        <v>0</v>
      </c>
      <c r="BH335" s="132">
        <f t="shared" si="97"/>
        <v>0</v>
      </c>
      <c r="BI335" s="132">
        <f t="shared" si="98"/>
        <v>0</v>
      </c>
      <c r="BJ335" s="13" t="s">
        <v>78</v>
      </c>
      <c r="BK335" s="132">
        <f t="shared" si="99"/>
        <v>0</v>
      </c>
      <c r="BL335" s="13" t="s">
        <v>283</v>
      </c>
      <c r="BM335" s="131" t="s">
        <v>1562</v>
      </c>
    </row>
    <row r="336" spans="2:65" s="1" customFormat="1" ht="16.5" customHeight="1" x14ac:dyDescent="0.2">
      <c r="B336" s="119"/>
      <c r="C336" s="133" t="s">
        <v>1094</v>
      </c>
      <c r="D336" s="133" t="s">
        <v>248</v>
      </c>
      <c r="E336" s="134" t="s">
        <v>1056</v>
      </c>
      <c r="F336" s="135" t="s">
        <v>1057</v>
      </c>
      <c r="G336" s="136" t="s">
        <v>248</v>
      </c>
      <c r="H336" s="137">
        <v>140</v>
      </c>
      <c r="I336" s="138"/>
      <c r="J336" s="138">
        <f t="shared" si="90"/>
        <v>0</v>
      </c>
      <c r="K336" s="139"/>
      <c r="L336" s="140"/>
      <c r="M336" s="141" t="s">
        <v>1</v>
      </c>
      <c r="N336" s="142" t="s">
        <v>35</v>
      </c>
      <c r="O336" s="129">
        <v>0</v>
      </c>
      <c r="P336" s="129">
        <f t="shared" si="91"/>
        <v>0</v>
      </c>
      <c r="Q336" s="129">
        <v>0</v>
      </c>
      <c r="R336" s="129">
        <f t="shared" si="92"/>
        <v>0</v>
      </c>
      <c r="S336" s="129">
        <v>0</v>
      </c>
      <c r="T336" s="130">
        <f t="shared" si="93"/>
        <v>0</v>
      </c>
      <c r="AR336" s="131" t="s">
        <v>813</v>
      </c>
      <c r="AT336" s="131" t="s">
        <v>248</v>
      </c>
      <c r="AU336" s="131" t="s">
        <v>80</v>
      </c>
      <c r="AY336" s="13" t="s">
        <v>140</v>
      </c>
      <c r="BE336" s="132">
        <f t="shared" si="94"/>
        <v>0</v>
      </c>
      <c r="BF336" s="132">
        <f t="shared" si="95"/>
        <v>0</v>
      </c>
      <c r="BG336" s="132">
        <f t="shared" si="96"/>
        <v>0</v>
      </c>
      <c r="BH336" s="132">
        <f t="shared" si="97"/>
        <v>0</v>
      </c>
      <c r="BI336" s="132">
        <f t="shared" si="98"/>
        <v>0</v>
      </c>
      <c r="BJ336" s="13" t="s">
        <v>78</v>
      </c>
      <c r="BK336" s="132">
        <f t="shared" si="99"/>
        <v>0</v>
      </c>
      <c r="BL336" s="13" t="s">
        <v>283</v>
      </c>
      <c r="BM336" s="131" t="s">
        <v>1561</v>
      </c>
    </row>
    <row r="337" spans="2:65" s="1" customFormat="1" ht="16.5" customHeight="1" x14ac:dyDescent="0.2">
      <c r="B337" s="119"/>
      <c r="C337" s="120" t="s">
        <v>541</v>
      </c>
      <c r="D337" s="120" t="s">
        <v>141</v>
      </c>
      <c r="E337" s="121" t="s">
        <v>1058</v>
      </c>
      <c r="F337" s="122" t="s">
        <v>1059</v>
      </c>
      <c r="G337" s="123" t="s">
        <v>180</v>
      </c>
      <c r="H337" s="124">
        <v>2</v>
      </c>
      <c r="I337" s="125"/>
      <c r="J337" s="125">
        <f t="shared" si="90"/>
        <v>0</v>
      </c>
      <c r="K337" s="126"/>
      <c r="L337" s="25"/>
      <c r="M337" s="127" t="s">
        <v>1</v>
      </c>
      <c r="N337" s="128" t="s">
        <v>35</v>
      </c>
      <c r="O337" s="129">
        <v>0.15</v>
      </c>
      <c r="P337" s="129">
        <f t="shared" si="91"/>
        <v>0.3</v>
      </c>
      <c r="Q337" s="129">
        <v>0</v>
      </c>
      <c r="R337" s="129">
        <f t="shared" si="92"/>
        <v>0</v>
      </c>
      <c r="S337" s="129">
        <v>0</v>
      </c>
      <c r="T337" s="130">
        <f t="shared" si="93"/>
        <v>0</v>
      </c>
      <c r="AR337" s="131" t="s">
        <v>283</v>
      </c>
      <c r="AT337" s="131" t="s">
        <v>141</v>
      </c>
      <c r="AU337" s="131" t="s">
        <v>80</v>
      </c>
      <c r="AY337" s="13" t="s">
        <v>140</v>
      </c>
      <c r="BE337" s="132">
        <f t="shared" si="94"/>
        <v>0</v>
      </c>
      <c r="BF337" s="132">
        <f t="shared" si="95"/>
        <v>0</v>
      </c>
      <c r="BG337" s="132">
        <f t="shared" si="96"/>
        <v>0</v>
      </c>
      <c r="BH337" s="132">
        <f t="shared" si="97"/>
        <v>0</v>
      </c>
      <c r="BI337" s="132">
        <f t="shared" si="98"/>
        <v>0</v>
      </c>
      <c r="BJ337" s="13" t="s">
        <v>78</v>
      </c>
      <c r="BK337" s="132">
        <f t="shared" si="99"/>
        <v>0</v>
      </c>
      <c r="BL337" s="13" t="s">
        <v>283</v>
      </c>
      <c r="BM337" s="131" t="s">
        <v>1560</v>
      </c>
    </row>
    <row r="338" spans="2:65" s="1" customFormat="1" ht="16.5" customHeight="1" x14ac:dyDescent="0.2">
      <c r="B338" s="119"/>
      <c r="C338" s="133" t="s">
        <v>1099</v>
      </c>
      <c r="D338" s="133" t="s">
        <v>248</v>
      </c>
      <c r="E338" s="134" t="s">
        <v>1061</v>
      </c>
      <c r="F338" s="135" t="s">
        <v>1062</v>
      </c>
      <c r="G338" s="136" t="s">
        <v>700</v>
      </c>
      <c r="H338" s="137">
        <v>2</v>
      </c>
      <c r="I338" s="138"/>
      <c r="J338" s="138">
        <f t="shared" si="90"/>
        <v>0</v>
      </c>
      <c r="K338" s="139"/>
      <c r="L338" s="140"/>
      <c r="M338" s="141" t="s">
        <v>1</v>
      </c>
      <c r="N338" s="142" t="s">
        <v>35</v>
      </c>
      <c r="O338" s="129">
        <v>0</v>
      </c>
      <c r="P338" s="129">
        <f t="shared" si="91"/>
        <v>0</v>
      </c>
      <c r="Q338" s="129">
        <v>0</v>
      </c>
      <c r="R338" s="129">
        <f t="shared" si="92"/>
        <v>0</v>
      </c>
      <c r="S338" s="129">
        <v>0</v>
      </c>
      <c r="T338" s="130">
        <f t="shared" si="93"/>
        <v>0</v>
      </c>
      <c r="AR338" s="131" t="s">
        <v>813</v>
      </c>
      <c r="AT338" s="131" t="s">
        <v>248</v>
      </c>
      <c r="AU338" s="131" t="s">
        <v>80</v>
      </c>
      <c r="AY338" s="13" t="s">
        <v>140</v>
      </c>
      <c r="BE338" s="132">
        <f t="shared" si="94"/>
        <v>0</v>
      </c>
      <c r="BF338" s="132">
        <f t="shared" si="95"/>
        <v>0</v>
      </c>
      <c r="BG338" s="132">
        <f t="shared" si="96"/>
        <v>0</v>
      </c>
      <c r="BH338" s="132">
        <f t="shared" si="97"/>
        <v>0</v>
      </c>
      <c r="BI338" s="132">
        <f t="shared" si="98"/>
        <v>0</v>
      </c>
      <c r="BJ338" s="13" t="s">
        <v>78</v>
      </c>
      <c r="BK338" s="132">
        <f t="shared" si="99"/>
        <v>0</v>
      </c>
      <c r="BL338" s="13" t="s">
        <v>283</v>
      </c>
      <c r="BM338" s="131" t="s">
        <v>1559</v>
      </c>
    </row>
    <row r="339" spans="2:65" s="1" customFormat="1" ht="16.5" customHeight="1" x14ac:dyDescent="0.2">
      <c r="B339" s="119"/>
      <c r="C339" s="120" t="s">
        <v>547</v>
      </c>
      <c r="D339" s="120" t="s">
        <v>141</v>
      </c>
      <c r="E339" s="121" t="s">
        <v>1058</v>
      </c>
      <c r="F339" s="122" t="s">
        <v>1059</v>
      </c>
      <c r="G339" s="123" t="s">
        <v>180</v>
      </c>
      <c r="H339" s="124">
        <v>2</v>
      </c>
      <c r="I339" s="125"/>
      <c r="J339" s="125">
        <f t="shared" si="90"/>
        <v>0</v>
      </c>
      <c r="K339" s="126"/>
      <c r="L339" s="25"/>
      <c r="M339" s="127" t="s">
        <v>1</v>
      </c>
      <c r="N339" s="128" t="s">
        <v>35</v>
      </c>
      <c r="O339" s="129">
        <v>0.15</v>
      </c>
      <c r="P339" s="129">
        <f t="shared" si="91"/>
        <v>0.3</v>
      </c>
      <c r="Q339" s="129">
        <v>0</v>
      </c>
      <c r="R339" s="129">
        <f t="shared" si="92"/>
        <v>0</v>
      </c>
      <c r="S339" s="129">
        <v>0</v>
      </c>
      <c r="T339" s="130">
        <f t="shared" si="93"/>
        <v>0</v>
      </c>
      <c r="AR339" s="131" t="s">
        <v>283</v>
      </c>
      <c r="AT339" s="131" t="s">
        <v>141</v>
      </c>
      <c r="AU339" s="131" t="s">
        <v>80</v>
      </c>
      <c r="AY339" s="13" t="s">
        <v>140</v>
      </c>
      <c r="BE339" s="132">
        <f t="shared" si="94"/>
        <v>0</v>
      </c>
      <c r="BF339" s="132">
        <f t="shared" si="95"/>
        <v>0</v>
      </c>
      <c r="BG339" s="132">
        <f t="shared" si="96"/>
        <v>0</v>
      </c>
      <c r="BH339" s="132">
        <f t="shared" si="97"/>
        <v>0</v>
      </c>
      <c r="BI339" s="132">
        <f t="shared" si="98"/>
        <v>0</v>
      </c>
      <c r="BJ339" s="13" t="s">
        <v>78</v>
      </c>
      <c r="BK339" s="132">
        <f t="shared" si="99"/>
        <v>0</v>
      </c>
      <c r="BL339" s="13" t="s">
        <v>283</v>
      </c>
      <c r="BM339" s="131" t="s">
        <v>1558</v>
      </c>
    </row>
    <row r="340" spans="2:65" s="1" customFormat="1" ht="62.65" customHeight="1" x14ac:dyDescent="0.2">
      <c r="B340" s="119"/>
      <c r="C340" s="133" t="s">
        <v>1104</v>
      </c>
      <c r="D340" s="133" t="s">
        <v>248</v>
      </c>
      <c r="E340" s="134" t="s">
        <v>1557</v>
      </c>
      <c r="F340" s="135" t="s">
        <v>1556</v>
      </c>
      <c r="G340" s="136" t="s">
        <v>700</v>
      </c>
      <c r="H340" s="137">
        <v>2</v>
      </c>
      <c r="I340" s="138"/>
      <c r="J340" s="138">
        <f t="shared" si="90"/>
        <v>0</v>
      </c>
      <c r="K340" s="139"/>
      <c r="L340" s="140"/>
      <c r="M340" s="141" t="s">
        <v>1</v>
      </c>
      <c r="N340" s="142" t="s">
        <v>35</v>
      </c>
      <c r="O340" s="129">
        <v>0</v>
      </c>
      <c r="P340" s="129">
        <f t="shared" si="91"/>
        <v>0</v>
      </c>
      <c r="Q340" s="129">
        <v>0</v>
      </c>
      <c r="R340" s="129">
        <f t="shared" si="92"/>
        <v>0</v>
      </c>
      <c r="S340" s="129">
        <v>0</v>
      </c>
      <c r="T340" s="130">
        <f t="shared" si="93"/>
        <v>0</v>
      </c>
      <c r="AR340" s="131" t="s">
        <v>789</v>
      </c>
      <c r="AT340" s="131" t="s">
        <v>248</v>
      </c>
      <c r="AU340" s="131" t="s">
        <v>80</v>
      </c>
      <c r="AY340" s="13" t="s">
        <v>140</v>
      </c>
      <c r="BE340" s="132">
        <f t="shared" si="94"/>
        <v>0</v>
      </c>
      <c r="BF340" s="132">
        <f t="shared" si="95"/>
        <v>0</v>
      </c>
      <c r="BG340" s="132">
        <f t="shared" si="96"/>
        <v>0</v>
      </c>
      <c r="BH340" s="132">
        <f t="shared" si="97"/>
        <v>0</v>
      </c>
      <c r="BI340" s="132">
        <f t="shared" si="98"/>
        <v>0</v>
      </c>
      <c r="BJ340" s="13" t="s">
        <v>78</v>
      </c>
      <c r="BK340" s="132">
        <f t="shared" si="99"/>
        <v>0</v>
      </c>
      <c r="BL340" s="13" t="s">
        <v>789</v>
      </c>
      <c r="BM340" s="131" t="s">
        <v>1555</v>
      </c>
    </row>
    <row r="341" spans="2:65" s="1" customFormat="1" ht="16.5" customHeight="1" x14ac:dyDescent="0.2">
      <c r="B341" s="119"/>
      <c r="C341" s="120" t="s">
        <v>550</v>
      </c>
      <c r="D341" s="120" t="s">
        <v>141</v>
      </c>
      <c r="E341" s="121" t="s">
        <v>1063</v>
      </c>
      <c r="F341" s="122" t="s">
        <v>1064</v>
      </c>
      <c r="G341" s="123" t="s">
        <v>665</v>
      </c>
      <c r="H341" s="124">
        <v>2</v>
      </c>
      <c r="I341" s="125"/>
      <c r="J341" s="125">
        <f t="shared" si="90"/>
        <v>0</v>
      </c>
      <c r="K341" s="126"/>
      <c r="L341" s="25"/>
      <c r="M341" s="127" t="s">
        <v>1</v>
      </c>
      <c r="N341" s="128" t="s">
        <v>35</v>
      </c>
      <c r="O341" s="129">
        <v>0</v>
      </c>
      <c r="P341" s="129">
        <f t="shared" si="91"/>
        <v>0</v>
      </c>
      <c r="Q341" s="129">
        <v>0</v>
      </c>
      <c r="R341" s="129">
        <f t="shared" si="92"/>
        <v>0</v>
      </c>
      <c r="S341" s="129">
        <v>0</v>
      </c>
      <c r="T341" s="130">
        <f t="shared" si="93"/>
        <v>0</v>
      </c>
      <c r="AR341" s="131" t="s">
        <v>283</v>
      </c>
      <c r="AT341" s="131" t="s">
        <v>141</v>
      </c>
      <c r="AU341" s="131" t="s">
        <v>80</v>
      </c>
      <c r="AY341" s="13" t="s">
        <v>140</v>
      </c>
      <c r="BE341" s="132">
        <f t="shared" si="94"/>
        <v>0</v>
      </c>
      <c r="BF341" s="132">
        <f t="shared" si="95"/>
        <v>0</v>
      </c>
      <c r="BG341" s="132">
        <f t="shared" si="96"/>
        <v>0</v>
      </c>
      <c r="BH341" s="132">
        <f t="shared" si="97"/>
        <v>0</v>
      </c>
      <c r="BI341" s="132">
        <f t="shared" si="98"/>
        <v>0</v>
      </c>
      <c r="BJ341" s="13" t="s">
        <v>78</v>
      </c>
      <c r="BK341" s="132">
        <f t="shared" si="99"/>
        <v>0</v>
      </c>
      <c r="BL341" s="13" t="s">
        <v>283</v>
      </c>
      <c r="BM341" s="131" t="s">
        <v>1554</v>
      </c>
    </row>
    <row r="342" spans="2:65" s="1" customFormat="1" ht="62.65" customHeight="1" x14ac:dyDescent="0.2">
      <c r="B342" s="119"/>
      <c r="C342" s="133" t="s">
        <v>1109</v>
      </c>
      <c r="D342" s="133" t="s">
        <v>248</v>
      </c>
      <c r="E342" s="134" t="s">
        <v>1553</v>
      </c>
      <c r="F342" s="135" t="s">
        <v>1552</v>
      </c>
      <c r="G342" s="136" t="s">
        <v>180</v>
      </c>
      <c r="H342" s="137">
        <v>2</v>
      </c>
      <c r="I342" s="138"/>
      <c r="J342" s="138">
        <f t="shared" si="90"/>
        <v>0</v>
      </c>
      <c r="K342" s="139"/>
      <c r="L342" s="140"/>
      <c r="M342" s="141" t="s">
        <v>1</v>
      </c>
      <c r="N342" s="142" t="s">
        <v>35</v>
      </c>
      <c r="O342" s="129">
        <v>0</v>
      </c>
      <c r="P342" s="129">
        <f t="shared" si="91"/>
        <v>0</v>
      </c>
      <c r="Q342" s="129">
        <v>6.0000000000000002E-5</v>
      </c>
      <c r="R342" s="129">
        <f t="shared" si="92"/>
        <v>1.2E-4</v>
      </c>
      <c r="S342" s="129">
        <v>0</v>
      </c>
      <c r="T342" s="130">
        <f t="shared" si="93"/>
        <v>0</v>
      </c>
      <c r="AR342" s="131" t="s">
        <v>789</v>
      </c>
      <c r="AT342" s="131" t="s">
        <v>248</v>
      </c>
      <c r="AU342" s="131" t="s">
        <v>80</v>
      </c>
      <c r="AY342" s="13" t="s">
        <v>140</v>
      </c>
      <c r="BE342" s="132">
        <f t="shared" si="94"/>
        <v>0</v>
      </c>
      <c r="BF342" s="132">
        <f t="shared" si="95"/>
        <v>0</v>
      </c>
      <c r="BG342" s="132">
        <f t="shared" si="96"/>
        <v>0</v>
      </c>
      <c r="BH342" s="132">
        <f t="shared" si="97"/>
        <v>0</v>
      </c>
      <c r="BI342" s="132">
        <f t="shared" si="98"/>
        <v>0</v>
      </c>
      <c r="BJ342" s="13" t="s">
        <v>78</v>
      </c>
      <c r="BK342" s="132">
        <f t="shared" si="99"/>
        <v>0</v>
      </c>
      <c r="BL342" s="13" t="s">
        <v>789</v>
      </c>
      <c r="BM342" s="131" t="s">
        <v>1551</v>
      </c>
    </row>
    <row r="343" spans="2:65" s="1" customFormat="1" ht="16.5" customHeight="1" x14ac:dyDescent="0.2">
      <c r="B343" s="119"/>
      <c r="C343" s="133" t="s">
        <v>554</v>
      </c>
      <c r="D343" s="133" t="s">
        <v>248</v>
      </c>
      <c r="E343" s="134" t="s">
        <v>1066</v>
      </c>
      <c r="F343" s="135" t="s">
        <v>1067</v>
      </c>
      <c r="G343" s="136" t="s">
        <v>665</v>
      </c>
      <c r="H343" s="137">
        <v>2</v>
      </c>
      <c r="I343" s="138"/>
      <c r="J343" s="138">
        <f t="shared" si="90"/>
        <v>0</v>
      </c>
      <c r="K343" s="139"/>
      <c r="L343" s="140"/>
      <c r="M343" s="141" t="s">
        <v>1</v>
      </c>
      <c r="N343" s="142" t="s">
        <v>35</v>
      </c>
      <c r="O343" s="129">
        <v>0</v>
      </c>
      <c r="P343" s="129">
        <f t="shared" si="91"/>
        <v>0</v>
      </c>
      <c r="Q343" s="129">
        <v>0</v>
      </c>
      <c r="R343" s="129">
        <f t="shared" si="92"/>
        <v>0</v>
      </c>
      <c r="S343" s="129">
        <v>0</v>
      </c>
      <c r="T343" s="130">
        <f t="shared" si="93"/>
        <v>0</v>
      </c>
      <c r="AR343" s="131" t="s">
        <v>813</v>
      </c>
      <c r="AT343" s="131" t="s">
        <v>248</v>
      </c>
      <c r="AU343" s="131" t="s">
        <v>80</v>
      </c>
      <c r="AY343" s="13" t="s">
        <v>140</v>
      </c>
      <c r="BE343" s="132">
        <f t="shared" si="94"/>
        <v>0</v>
      </c>
      <c r="BF343" s="132">
        <f t="shared" si="95"/>
        <v>0</v>
      </c>
      <c r="BG343" s="132">
        <f t="shared" si="96"/>
        <v>0</v>
      </c>
      <c r="BH343" s="132">
        <f t="shared" si="97"/>
        <v>0</v>
      </c>
      <c r="BI343" s="132">
        <f t="shared" si="98"/>
        <v>0</v>
      </c>
      <c r="BJ343" s="13" t="s">
        <v>78</v>
      </c>
      <c r="BK343" s="132">
        <f t="shared" si="99"/>
        <v>0</v>
      </c>
      <c r="BL343" s="13" t="s">
        <v>283</v>
      </c>
      <c r="BM343" s="131" t="s">
        <v>1550</v>
      </c>
    </row>
    <row r="344" spans="2:65" s="1" customFormat="1" ht="16.5" customHeight="1" x14ac:dyDescent="0.2">
      <c r="B344" s="119"/>
      <c r="C344" s="120" t="s">
        <v>1114</v>
      </c>
      <c r="D344" s="120" t="s">
        <v>141</v>
      </c>
      <c r="E344" s="121" t="s">
        <v>1069</v>
      </c>
      <c r="F344" s="122" t="s">
        <v>1070</v>
      </c>
      <c r="G344" s="123" t="s">
        <v>180</v>
      </c>
      <c r="H344" s="124">
        <v>1</v>
      </c>
      <c r="I344" s="125"/>
      <c r="J344" s="125">
        <f t="shared" si="90"/>
        <v>0</v>
      </c>
      <c r="K344" s="126"/>
      <c r="L344" s="25"/>
      <c r="M344" s="127" t="s">
        <v>1</v>
      </c>
      <c r="N344" s="128" t="s">
        <v>35</v>
      </c>
      <c r="O344" s="129">
        <v>2.23</v>
      </c>
      <c r="P344" s="129">
        <f t="shared" si="91"/>
        <v>2.23</v>
      </c>
      <c r="Q344" s="129">
        <v>0</v>
      </c>
      <c r="R344" s="129">
        <f t="shared" si="92"/>
        <v>0</v>
      </c>
      <c r="S344" s="129">
        <v>0</v>
      </c>
      <c r="T344" s="130">
        <f t="shared" si="93"/>
        <v>0</v>
      </c>
      <c r="AR344" s="131" t="s">
        <v>283</v>
      </c>
      <c r="AT344" s="131" t="s">
        <v>141</v>
      </c>
      <c r="AU344" s="131" t="s">
        <v>80</v>
      </c>
      <c r="AY344" s="13" t="s">
        <v>140</v>
      </c>
      <c r="BE344" s="132">
        <f t="shared" si="94"/>
        <v>0</v>
      </c>
      <c r="BF344" s="132">
        <f t="shared" si="95"/>
        <v>0</v>
      </c>
      <c r="BG344" s="132">
        <f t="shared" si="96"/>
        <v>0</v>
      </c>
      <c r="BH344" s="132">
        <f t="shared" si="97"/>
        <v>0</v>
      </c>
      <c r="BI344" s="132">
        <f t="shared" si="98"/>
        <v>0</v>
      </c>
      <c r="BJ344" s="13" t="s">
        <v>78</v>
      </c>
      <c r="BK344" s="132">
        <f t="shared" si="99"/>
        <v>0</v>
      </c>
      <c r="BL344" s="13" t="s">
        <v>283</v>
      </c>
      <c r="BM344" s="131" t="s">
        <v>1549</v>
      </c>
    </row>
    <row r="345" spans="2:65" s="1" customFormat="1" ht="37.9" customHeight="1" x14ac:dyDescent="0.2">
      <c r="B345" s="119"/>
      <c r="C345" s="133" t="s">
        <v>557</v>
      </c>
      <c r="D345" s="133" t="s">
        <v>248</v>
      </c>
      <c r="E345" s="134" t="s">
        <v>1071</v>
      </c>
      <c r="F345" s="135" t="s">
        <v>1072</v>
      </c>
      <c r="G345" s="136" t="s">
        <v>1073</v>
      </c>
      <c r="H345" s="137">
        <v>1</v>
      </c>
      <c r="I345" s="138"/>
      <c r="J345" s="138">
        <f t="shared" si="90"/>
        <v>0</v>
      </c>
      <c r="K345" s="139"/>
      <c r="L345" s="140"/>
      <c r="M345" s="141" t="s">
        <v>1</v>
      </c>
      <c r="N345" s="142" t="s">
        <v>35</v>
      </c>
      <c r="O345" s="129">
        <v>0</v>
      </c>
      <c r="P345" s="129">
        <f t="shared" si="91"/>
        <v>0</v>
      </c>
      <c r="Q345" s="129">
        <v>0</v>
      </c>
      <c r="R345" s="129">
        <f t="shared" si="92"/>
        <v>0</v>
      </c>
      <c r="S345" s="129">
        <v>0</v>
      </c>
      <c r="T345" s="130">
        <f t="shared" si="93"/>
        <v>0</v>
      </c>
      <c r="AR345" s="131" t="s">
        <v>813</v>
      </c>
      <c r="AT345" s="131" t="s">
        <v>248</v>
      </c>
      <c r="AU345" s="131" t="s">
        <v>80</v>
      </c>
      <c r="AY345" s="13" t="s">
        <v>140</v>
      </c>
      <c r="BE345" s="132">
        <f t="shared" si="94"/>
        <v>0</v>
      </c>
      <c r="BF345" s="132">
        <f t="shared" si="95"/>
        <v>0</v>
      </c>
      <c r="BG345" s="132">
        <f t="shared" si="96"/>
        <v>0</v>
      </c>
      <c r="BH345" s="132">
        <f t="shared" si="97"/>
        <v>0</v>
      </c>
      <c r="BI345" s="132">
        <f t="shared" si="98"/>
        <v>0</v>
      </c>
      <c r="BJ345" s="13" t="s">
        <v>78</v>
      </c>
      <c r="BK345" s="132">
        <f t="shared" si="99"/>
        <v>0</v>
      </c>
      <c r="BL345" s="13" t="s">
        <v>283</v>
      </c>
      <c r="BM345" s="131" t="s">
        <v>1548</v>
      </c>
    </row>
    <row r="346" spans="2:65" s="1" customFormat="1" ht="16.5" customHeight="1" x14ac:dyDescent="0.2">
      <c r="B346" s="119"/>
      <c r="C346" s="120" t="s">
        <v>1117</v>
      </c>
      <c r="D346" s="120" t="s">
        <v>141</v>
      </c>
      <c r="E346" s="121" t="s">
        <v>1075</v>
      </c>
      <c r="F346" s="122" t="s">
        <v>1076</v>
      </c>
      <c r="G346" s="123" t="s">
        <v>180</v>
      </c>
      <c r="H346" s="124">
        <v>1</v>
      </c>
      <c r="I346" s="125"/>
      <c r="J346" s="125">
        <f t="shared" si="90"/>
        <v>0</v>
      </c>
      <c r="K346" s="126"/>
      <c r="L346" s="25"/>
      <c r="M346" s="127" t="s">
        <v>1</v>
      </c>
      <c r="N346" s="128" t="s">
        <v>35</v>
      </c>
      <c r="O346" s="129">
        <v>9.3000000000000007</v>
      </c>
      <c r="P346" s="129">
        <f t="shared" si="91"/>
        <v>9.3000000000000007</v>
      </c>
      <c r="Q346" s="129">
        <v>0</v>
      </c>
      <c r="R346" s="129">
        <f t="shared" si="92"/>
        <v>0</v>
      </c>
      <c r="S346" s="129">
        <v>0</v>
      </c>
      <c r="T346" s="130">
        <f t="shared" si="93"/>
        <v>0</v>
      </c>
      <c r="AR346" s="131" t="s">
        <v>283</v>
      </c>
      <c r="AT346" s="131" t="s">
        <v>141</v>
      </c>
      <c r="AU346" s="131" t="s">
        <v>80</v>
      </c>
      <c r="AY346" s="13" t="s">
        <v>140</v>
      </c>
      <c r="BE346" s="132">
        <f t="shared" si="94"/>
        <v>0</v>
      </c>
      <c r="BF346" s="132">
        <f t="shared" si="95"/>
        <v>0</v>
      </c>
      <c r="BG346" s="132">
        <f t="shared" si="96"/>
        <v>0</v>
      </c>
      <c r="BH346" s="132">
        <f t="shared" si="97"/>
        <v>0</v>
      </c>
      <c r="BI346" s="132">
        <f t="shared" si="98"/>
        <v>0</v>
      </c>
      <c r="BJ346" s="13" t="s">
        <v>78</v>
      </c>
      <c r="BK346" s="132">
        <f t="shared" si="99"/>
        <v>0</v>
      </c>
      <c r="BL346" s="13" t="s">
        <v>283</v>
      </c>
      <c r="BM346" s="131" t="s">
        <v>1547</v>
      </c>
    </row>
    <row r="347" spans="2:65" s="1" customFormat="1" ht="16.5" customHeight="1" x14ac:dyDescent="0.2">
      <c r="B347" s="119"/>
      <c r="C347" s="120" t="s">
        <v>566</v>
      </c>
      <c r="D347" s="120" t="s">
        <v>141</v>
      </c>
      <c r="E347" s="121" t="s">
        <v>1077</v>
      </c>
      <c r="F347" s="122" t="s">
        <v>1078</v>
      </c>
      <c r="G347" s="123" t="s">
        <v>180</v>
      </c>
      <c r="H347" s="124">
        <v>1</v>
      </c>
      <c r="I347" s="125"/>
      <c r="J347" s="125">
        <f t="shared" si="90"/>
        <v>0</v>
      </c>
      <c r="K347" s="126"/>
      <c r="L347" s="25"/>
      <c r="M347" s="127" t="s">
        <v>1</v>
      </c>
      <c r="N347" s="128" t="s">
        <v>35</v>
      </c>
      <c r="O347" s="129">
        <v>3.34</v>
      </c>
      <c r="P347" s="129">
        <f t="shared" si="91"/>
        <v>3.34</v>
      </c>
      <c r="Q347" s="129">
        <v>0</v>
      </c>
      <c r="R347" s="129">
        <f t="shared" si="92"/>
        <v>0</v>
      </c>
      <c r="S347" s="129">
        <v>0</v>
      </c>
      <c r="T347" s="130">
        <f t="shared" si="93"/>
        <v>0</v>
      </c>
      <c r="AR347" s="131" t="s">
        <v>283</v>
      </c>
      <c r="AT347" s="131" t="s">
        <v>141</v>
      </c>
      <c r="AU347" s="131" t="s">
        <v>80</v>
      </c>
      <c r="AY347" s="13" t="s">
        <v>140</v>
      </c>
      <c r="BE347" s="132">
        <f t="shared" si="94"/>
        <v>0</v>
      </c>
      <c r="BF347" s="132">
        <f t="shared" si="95"/>
        <v>0</v>
      </c>
      <c r="BG347" s="132">
        <f t="shared" si="96"/>
        <v>0</v>
      </c>
      <c r="BH347" s="132">
        <f t="shared" si="97"/>
        <v>0</v>
      </c>
      <c r="BI347" s="132">
        <f t="shared" si="98"/>
        <v>0</v>
      </c>
      <c r="BJ347" s="13" t="s">
        <v>78</v>
      </c>
      <c r="BK347" s="132">
        <f t="shared" si="99"/>
        <v>0</v>
      </c>
      <c r="BL347" s="13" t="s">
        <v>283</v>
      </c>
      <c r="BM347" s="131" t="s">
        <v>1546</v>
      </c>
    </row>
    <row r="348" spans="2:65" s="1" customFormat="1" ht="16.5" customHeight="1" x14ac:dyDescent="0.2">
      <c r="B348" s="119"/>
      <c r="C348" s="133" t="s">
        <v>1124</v>
      </c>
      <c r="D348" s="133" t="s">
        <v>248</v>
      </c>
      <c r="E348" s="134" t="s">
        <v>1080</v>
      </c>
      <c r="F348" s="135" t="s">
        <v>1081</v>
      </c>
      <c r="G348" s="136" t="s">
        <v>700</v>
      </c>
      <c r="H348" s="137">
        <v>1</v>
      </c>
      <c r="I348" s="138"/>
      <c r="J348" s="138">
        <f t="shared" si="90"/>
        <v>0</v>
      </c>
      <c r="K348" s="139"/>
      <c r="L348" s="140"/>
      <c r="M348" s="141" t="s">
        <v>1</v>
      </c>
      <c r="N348" s="142" t="s">
        <v>35</v>
      </c>
      <c r="O348" s="129">
        <v>0</v>
      </c>
      <c r="P348" s="129">
        <f t="shared" si="91"/>
        <v>0</v>
      </c>
      <c r="Q348" s="129">
        <v>0</v>
      </c>
      <c r="R348" s="129">
        <f t="shared" si="92"/>
        <v>0</v>
      </c>
      <c r="S348" s="129">
        <v>0</v>
      </c>
      <c r="T348" s="130">
        <f t="shared" si="93"/>
        <v>0</v>
      </c>
      <c r="AR348" s="131" t="s">
        <v>813</v>
      </c>
      <c r="AT348" s="131" t="s">
        <v>248</v>
      </c>
      <c r="AU348" s="131" t="s">
        <v>80</v>
      </c>
      <c r="AY348" s="13" t="s">
        <v>140</v>
      </c>
      <c r="BE348" s="132">
        <f t="shared" si="94"/>
        <v>0</v>
      </c>
      <c r="BF348" s="132">
        <f t="shared" si="95"/>
        <v>0</v>
      </c>
      <c r="BG348" s="132">
        <f t="shared" si="96"/>
        <v>0</v>
      </c>
      <c r="BH348" s="132">
        <f t="shared" si="97"/>
        <v>0</v>
      </c>
      <c r="BI348" s="132">
        <f t="shared" si="98"/>
        <v>0</v>
      </c>
      <c r="BJ348" s="13" t="s">
        <v>78</v>
      </c>
      <c r="BK348" s="132">
        <f t="shared" si="99"/>
        <v>0</v>
      </c>
      <c r="BL348" s="13" t="s">
        <v>283</v>
      </c>
      <c r="BM348" s="131" t="s">
        <v>1545</v>
      </c>
    </row>
    <row r="349" spans="2:65" s="1" customFormat="1" ht="16.5" customHeight="1" x14ac:dyDescent="0.2">
      <c r="B349" s="119"/>
      <c r="C349" s="133" t="s">
        <v>563</v>
      </c>
      <c r="D349" s="133" t="s">
        <v>248</v>
      </c>
      <c r="E349" s="134" t="s">
        <v>1082</v>
      </c>
      <c r="F349" s="135" t="s">
        <v>1083</v>
      </c>
      <c r="G349" s="136" t="s">
        <v>665</v>
      </c>
      <c r="H349" s="137">
        <v>20</v>
      </c>
      <c r="I349" s="138"/>
      <c r="J349" s="138">
        <f t="shared" si="90"/>
        <v>0</v>
      </c>
      <c r="K349" s="139"/>
      <c r="L349" s="140"/>
      <c r="M349" s="141" t="s">
        <v>1</v>
      </c>
      <c r="N349" s="142" t="s">
        <v>35</v>
      </c>
      <c r="O349" s="129">
        <v>0</v>
      </c>
      <c r="P349" s="129">
        <f t="shared" si="91"/>
        <v>0</v>
      </c>
      <c r="Q349" s="129">
        <v>0</v>
      </c>
      <c r="R349" s="129">
        <f t="shared" si="92"/>
        <v>0</v>
      </c>
      <c r="S349" s="129">
        <v>0</v>
      </c>
      <c r="T349" s="130">
        <f t="shared" si="93"/>
        <v>0</v>
      </c>
      <c r="AR349" s="131" t="s">
        <v>813</v>
      </c>
      <c r="AT349" s="131" t="s">
        <v>248</v>
      </c>
      <c r="AU349" s="131" t="s">
        <v>80</v>
      </c>
      <c r="AY349" s="13" t="s">
        <v>140</v>
      </c>
      <c r="BE349" s="132">
        <f t="shared" si="94"/>
        <v>0</v>
      </c>
      <c r="BF349" s="132">
        <f t="shared" si="95"/>
        <v>0</v>
      </c>
      <c r="BG349" s="132">
        <f t="shared" si="96"/>
        <v>0</v>
      </c>
      <c r="BH349" s="132">
        <f t="shared" si="97"/>
        <v>0</v>
      </c>
      <c r="BI349" s="132">
        <f t="shared" si="98"/>
        <v>0</v>
      </c>
      <c r="BJ349" s="13" t="s">
        <v>78</v>
      </c>
      <c r="BK349" s="132">
        <f t="shared" si="99"/>
        <v>0</v>
      </c>
      <c r="BL349" s="13" t="s">
        <v>283</v>
      </c>
      <c r="BM349" s="131" t="s">
        <v>1544</v>
      </c>
    </row>
    <row r="350" spans="2:65" s="1" customFormat="1" ht="16.5" customHeight="1" x14ac:dyDescent="0.2">
      <c r="B350" s="119"/>
      <c r="C350" s="120" t="s">
        <v>1129</v>
      </c>
      <c r="D350" s="120" t="s">
        <v>141</v>
      </c>
      <c r="E350" s="121" t="s">
        <v>1085</v>
      </c>
      <c r="F350" s="122" t="s">
        <v>1086</v>
      </c>
      <c r="G350" s="123" t="s">
        <v>180</v>
      </c>
      <c r="H350" s="124">
        <v>1</v>
      </c>
      <c r="I350" s="125"/>
      <c r="J350" s="125">
        <f t="shared" si="90"/>
        <v>0</v>
      </c>
      <c r="K350" s="126"/>
      <c r="L350" s="25"/>
      <c r="M350" s="127" t="s">
        <v>1</v>
      </c>
      <c r="N350" s="128" t="s">
        <v>35</v>
      </c>
      <c r="O350" s="129">
        <v>4</v>
      </c>
      <c r="P350" s="129">
        <f t="shared" si="91"/>
        <v>4</v>
      </c>
      <c r="Q350" s="129">
        <v>0</v>
      </c>
      <c r="R350" s="129">
        <f t="shared" si="92"/>
        <v>0</v>
      </c>
      <c r="S350" s="129">
        <v>0</v>
      </c>
      <c r="T350" s="130">
        <f t="shared" si="93"/>
        <v>0</v>
      </c>
      <c r="AR350" s="131" t="s">
        <v>168</v>
      </c>
      <c r="AT350" s="131" t="s">
        <v>141</v>
      </c>
      <c r="AU350" s="131" t="s">
        <v>80</v>
      </c>
      <c r="AY350" s="13" t="s">
        <v>140</v>
      </c>
      <c r="BE350" s="132">
        <f t="shared" si="94"/>
        <v>0</v>
      </c>
      <c r="BF350" s="132">
        <f t="shared" si="95"/>
        <v>0</v>
      </c>
      <c r="BG350" s="132">
        <f t="shared" si="96"/>
        <v>0</v>
      </c>
      <c r="BH350" s="132">
        <f t="shared" si="97"/>
        <v>0</v>
      </c>
      <c r="BI350" s="132">
        <f t="shared" si="98"/>
        <v>0</v>
      </c>
      <c r="BJ350" s="13" t="s">
        <v>78</v>
      </c>
      <c r="BK350" s="132">
        <f t="shared" si="99"/>
        <v>0</v>
      </c>
      <c r="BL350" s="13" t="s">
        <v>168</v>
      </c>
      <c r="BM350" s="131" t="s">
        <v>1543</v>
      </c>
    </row>
    <row r="351" spans="2:65" s="1" customFormat="1" ht="16.5" customHeight="1" x14ac:dyDescent="0.2">
      <c r="B351" s="119"/>
      <c r="C351" s="133" t="s">
        <v>877</v>
      </c>
      <c r="D351" s="133" t="s">
        <v>248</v>
      </c>
      <c r="E351" s="134" t="s">
        <v>1087</v>
      </c>
      <c r="F351" s="135" t="s">
        <v>1088</v>
      </c>
      <c r="G351" s="136" t="s">
        <v>665</v>
      </c>
      <c r="H351" s="137">
        <v>1</v>
      </c>
      <c r="I351" s="138"/>
      <c r="J351" s="138">
        <f t="shared" si="90"/>
        <v>0</v>
      </c>
      <c r="K351" s="139"/>
      <c r="L351" s="140"/>
      <c r="M351" s="141" t="s">
        <v>1</v>
      </c>
      <c r="N351" s="142" t="s">
        <v>35</v>
      </c>
      <c r="O351" s="129">
        <v>0</v>
      </c>
      <c r="P351" s="129">
        <f t="shared" si="91"/>
        <v>0</v>
      </c>
      <c r="Q351" s="129">
        <v>0</v>
      </c>
      <c r="R351" s="129">
        <f t="shared" si="92"/>
        <v>0</v>
      </c>
      <c r="S351" s="129">
        <v>0</v>
      </c>
      <c r="T351" s="130">
        <f t="shared" si="93"/>
        <v>0</v>
      </c>
      <c r="AR351" s="131" t="s">
        <v>813</v>
      </c>
      <c r="AT351" s="131" t="s">
        <v>248</v>
      </c>
      <c r="AU351" s="131" t="s">
        <v>80</v>
      </c>
      <c r="AY351" s="13" t="s">
        <v>140</v>
      </c>
      <c r="BE351" s="132">
        <f t="shared" si="94"/>
        <v>0</v>
      </c>
      <c r="BF351" s="132">
        <f t="shared" si="95"/>
        <v>0</v>
      </c>
      <c r="BG351" s="132">
        <f t="shared" si="96"/>
        <v>0</v>
      </c>
      <c r="BH351" s="132">
        <f t="shared" si="97"/>
        <v>0</v>
      </c>
      <c r="BI351" s="132">
        <f t="shared" si="98"/>
        <v>0</v>
      </c>
      <c r="BJ351" s="13" t="s">
        <v>78</v>
      </c>
      <c r="BK351" s="132">
        <f t="shared" si="99"/>
        <v>0</v>
      </c>
      <c r="BL351" s="13" t="s">
        <v>283</v>
      </c>
      <c r="BM351" s="131" t="s">
        <v>1542</v>
      </c>
    </row>
    <row r="352" spans="2:65" s="1" customFormat="1" ht="16.5" customHeight="1" x14ac:dyDescent="0.2">
      <c r="B352" s="119"/>
      <c r="C352" s="120" t="s">
        <v>1137</v>
      </c>
      <c r="D352" s="120" t="s">
        <v>141</v>
      </c>
      <c r="E352" s="121" t="s">
        <v>1090</v>
      </c>
      <c r="F352" s="122" t="s">
        <v>1091</v>
      </c>
      <c r="G352" s="123" t="s">
        <v>180</v>
      </c>
      <c r="H352" s="124">
        <v>1</v>
      </c>
      <c r="I352" s="125"/>
      <c r="J352" s="125">
        <f t="shared" si="90"/>
        <v>0</v>
      </c>
      <c r="K352" s="126"/>
      <c r="L352" s="25"/>
      <c r="M352" s="127" t="s">
        <v>1</v>
      </c>
      <c r="N352" s="128" t="s">
        <v>35</v>
      </c>
      <c r="O352" s="129">
        <v>0.17</v>
      </c>
      <c r="P352" s="129">
        <f t="shared" si="91"/>
        <v>0.17</v>
      </c>
      <c r="Q352" s="129">
        <v>0</v>
      </c>
      <c r="R352" s="129">
        <f t="shared" si="92"/>
        <v>0</v>
      </c>
      <c r="S352" s="129">
        <v>0</v>
      </c>
      <c r="T352" s="130">
        <f t="shared" si="93"/>
        <v>0</v>
      </c>
      <c r="AR352" s="131" t="s">
        <v>168</v>
      </c>
      <c r="AT352" s="131" t="s">
        <v>141</v>
      </c>
      <c r="AU352" s="131" t="s">
        <v>80</v>
      </c>
      <c r="AY352" s="13" t="s">
        <v>140</v>
      </c>
      <c r="BE352" s="132">
        <f t="shared" si="94"/>
        <v>0</v>
      </c>
      <c r="BF352" s="132">
        <f t="shared" si="95"/>
        <v>0</v>
      </c>
      <c r="BG352" s="132">
        <f t="shared" si="96"/>
        <v>0</v>
      </c>
      <c r="BH352" s="132">
        <f t="shared" si="97"/>
        <v>0</v>
      </c>
      <c r="BI352" s="132">
        <f t="shared" si="98"/>
        <v>0</v>
      </c>
      <c r="BJ352" s="13" t="s">
        <v>78</v>
      </c>
      <c r="BK352" s="132">
        <f t="shared" si="99"/>
        <v>0</v>
      </c>
      <c r="BL352" s="13" t="s">
        <v>168</v>
      </c>
      <c r="BM352" s="131" t="s">
        <v>1541</v>
      </c>
    </row>
    <row r="353" spans="2:65" s="1" customFormat="1" ht="21.75" customHeight="1" x14ac:dyDescent="0.2">
      <c r="B353" s="119"/>
      <c r="C353" s="120" t="s">
        <v>880</v>
      </c>
      <c r="D353" s="120" t="s">
        <v>141</v>
      </c>
      <c r="E353" s="121" t="s">
        <v>1092</v>
      </c>
      <c r="F353" s="122" t="s">
        <v>1093</v>
      </c>
      <c r="G353" s="123" t="s">
        <v>180</v>
      </c>
      <c r="H353" s="124">
        <v>5</v>
      </c>
      <c r="I353" s="125"/>
      <c r="J353" s="125">
        <f t="shared" si="90"/>
        <v>0</v>
      </c>
      <c r="K353" s="126"/>
      <c r="L353" s="25"/>
      <c r="M353" s="127" t="s">
        <v>1</v>
      </c>
      <c r="N353" s="128" t="s">
        <v>35</v>
      </c>
      <c r="O353" s="129">
        <v>0.37</v>
      </c>
      <c r="P353" s="129">
        <f t="shared" si="91"/>
        <v>1.85</v>
      </c>
      <c r="Q353" s="129">
        <v>0</v>
      </c>
      <c r="R353" s="129">
        <f t="shared" si="92"/>
        <v>0</v>
      </c>
      <c r="S353" s="129">
        <v>0</v>
      </c>
      <c r="T353" s="130">
        <f t="shared" si="93"/>
        <v>0</v>
      </c>
      <c r="AR353" s="131" t="s">
        <v>168</v>
      </c>
      <c r="AT353" s="131" t="s">
        <v>141</v>
      </c>
      <c r="AU353" s="131" t="s">
        <v>80</v>
      </c>
      <c r="AY353" s="13" t="s">
        <v>140</v>
      </c>
      <c r="BE353" s="132">
        <f t="shared" si="94"/>
        <v>0</v>
      </c>
      <c r="BF353" s="132">
        <f t="shared" si="95"/>
        <v>0</v>
      </c>
      <c r="BG353" s="132">
        <f t="shared" si="96"/>
        <v>0</v>
      </c>
      <c r="BH353" s="132">
        <f t="shared" si="97"/>
        <v>0</v>
      </c>
      <c r="BI353" s="132">
        <f t="shared" si="98"/>
        <v>0</v>
      </c>
      <c r="BJ353" s="13" t="s">
        <v>78</v>
      </c>
      <c r="BK353" s="132">
        <f t="shared" si="99"/>
        <v>0</v>
      </c>
      <c r="BL353" s="13" t="s">
        <v>168</v>
      </c>
      <c r="BM353" s="131" t="s">
        <v>1540</v>
      </c>
    </row>
    <row r="354" spans="2:65" s="1" customFormat="1" ht="16.5" customHeight="1" x14ac:dyDescent="0.2">
      <c r="B354" s="119"/>
      <c r="C354" s="120" t="s">
        <v>1142</v>
      </c>
      <c r="D354" s="120" t="s">
        <v>141</v>
      </c>
      <c r="E354" s="121" t="s">
        <v>1095</v>
      </c>
      <c r="F354" s="122" t="s">
        <v>1096</v>
      </c>
      <c r="G354" s="123" t="s">
        <v>180</v>
      </c>
      <c r="H354" s="124">
        <v>8</v>
      </c>
      <c r="I354" s="125"/>
      <c r="J354" s="125">
        <f t="shared" si="90"/>
        <v>0</v>
      </c>
      <c r="K354" s="126"/>
      <c r="L354" s="25"/>
      <c r="M354" s="127" t="s">
        <v>1</v>
      </c>
      <c r="N354" s="128" t="s">
        <v>35</v>
      </c>
      <c r="O354" s="129">
        <v>0.11</v>
      </c>
      <c r="P354" s="129">
        <f t="shared" si="91"/>
        <v>0.88</v>
      </c>
      <c r="Q354" s="129">
        <v>0</v>
      </c>
      <c r="R354" s="129">
        <f t="shared" si="92"/>
        <v>0</v>
      </c>
      <c r="S354" s="129">
        <v>0</v>
      </c>
      <c r="T354" s="130">
        <f t="shared" si="93"/>
        <v>0</v>
      </c>
      <c r="AR354" s="131" t="s">
        <v>168</v>
      </c>
      <c r="AT354" s="131" t="s">
        <v>141</v>
      </c>
      <c r="AU354" s="131" t="s">
        <v>80</v>
      </c>
      <c r="AY354" s="13" t="s">
        <v>140</v>
      </c>
      <c r="BE354" s="132">
        <f t="shared" si="94"/>
        <v>0</v>
      </c>
      <c r="BF354" s="132">
        <f t="shared" si="95"/>
        <v>0</v>
      </c>
      <c r="BG354" s="132">
        <f t="shared" si="96"/>
        <v>0</v>
      </c>
      <c r="BH354" s="132">
        <f t="shared" si="97"/>
        <v>0</v>
      </c>
      <c r="BI354" s="132">
        <f t="shared" si="98"/>
        <v>0</v>
      </c>
      <c r="BJ354" s="13" t="s">
        <v>78</v>
      </c>
      <c r="BK354" s="132">
        <f t="shared" si="99"/>
        <v>0</v>
      </c>
      <c r="BL354" s="13" t="s">
        <v>168</v>
      </c>
      <c r="BM354" s="131" t="s">
        <v>1539</v>
      </c>
    </row>
    <row r="355" spans="2:65" s="1" customFormat="1" ht="16.5" customHeight="1" x14ac:dyDescent="0.2">
      <c r="B355" s="119"/>
      <c r="C355" s="133" t="s">
        <v>883</v>
      </c>
      <c r="D355" s="133" t="s">
        <v>248</v>
      </c>
      <c r="E355" s="134" t="s">
        <v>1097</v>
      </c>
      <c r="F355" s="135" t="s">
        <v>1098</v>
      </c>
      <c r="G355" s="136" t="s">
        <v>665</v>
      </c>
      <c r="H355" s="137">
        <v>8</v>
      </c>
      <c r="I355" s="138"/>
      <c r="J355" s="138">
        <f t="shared" si="90"/>
        <v>0</v>
      </c>
      <c r="K355" s="139"/>
      <c r="L355" s="140"/>
      <c r="M355" s="141" t="s">
        <v>1</v>
      </c>
      <c r="N355" s="142" t="s">
        <v>35</v>
      </c>
      <c r="O355" s="129">
        <v>0</v>
      </c>
      <c r="P355" s="129">
        <f t="shared" si="91"/>
        <v>0</v>
      </c>
      <c r="Q355" s="129">
        <v>0</v>
      </c>
      <c r="R355" s="129">
        <f t="shared" si="92"/>
        <v>0</v>
      </c>
      <c r="S355" s="129">
        <v>0</v>
      </c>
      <c r="T355" s="130">
        <f t="shared" si="93"/>
        <v>0</v>
      </c>
      <c r="AR355" s="131" t="s">
        <v>813</v>
      </c>
      <c r="AT355" s="131" t="s">
        <v>248</v>
      </c>
      <c r="AU355" s="131" t="s">
        <v>80</v>
      </c>
      <c r="AY355" s="13" t="s">
        <v>140</v>
      </c>
      <c r="BE355" s="132">
        <f t="shared" si="94"/>
        <v>0</v>
      </c>
      <c r="BF355" s="132">
        <f t="shared" si="95"/>
        <v>0</v>
      </c>
      <c r="BG355" s="132">
        <f t="shared" si="96"/>
        <v>0</v>
      </c>
      <c r="BH355" s="132">
        <f t="shared" si="97"/>
        <v>0</v>
      </c>
      <c r="BI355" s="132">
        <f t="shared" si="98"/>
        <v>0</v>
      </c>
      <c r="BJ355" s="13" t="s">
        <v>78</v>
      </c>
      <c r="BK355" s="132">
        <f t="shared" si="99"/>
        <v>0</v>
      </c>
      <c r="BL355" s="13" t="s">
        <v>283</v>
      </c>
      <c r="BM355" s="131" t="s">
        <v>1538</v>
      </c>
    </row>
    <row r="356" spans="2:65" s="1" customFormat="1" ht="16.5" customHeight="1" x14ac:dyDescent="0.2">
      <c r="B356" s="119"/>
      <c r="C356" s="133" t="s">
        <v>1148</v>
      </c>
      <c r="D356" s="133" t="s">
        <v>248</v>
      </c>
      <c r="E356" s="134" t="s">
        <v>1100</v>
      </c>
      <c r="F356" s="135" t="s">
        <v>1101</v>
      </c>
      <c r="G356" s="136" t="s">
        <v>665</v>
      </c>
      <c r="H356" s="137">
        <v>1</v>
      </c>
      <c r="I356" s="138"/>
      <c r="J356" s="138">
        <f t="shared" si="90"/>
        <v>0</v>
      </c>
      <c r="K356" s="139"/>
      <c r="L356" s="140"/>
      <c r="M356" s="141" t="s">
        <v>1</v>
      </c>
      <c r="N356" s="142" t="s">
        <v>35</v>
      </c>
      <c r="O356" s="129">
        <v>0</v>
      </c>
      <c r="P356" s="129">
        <f t="shared" si="91"/>
        <v>0</v>
      </c>
      <c r="Q356" s="129">
        <v>0</v>
      </c>
      <c r="R356" s="129">
        <f t="shared" si="92"/>
        <v>0</v>
      </c>
      <c r="S356" s="129">
        <v>0</v>
      </c>
      <c r="T356" s="130">
        <f t="shared" si="93"/>
        <v>0</v>
      </c>
      <c r="AR356" s="131" t="s">
        <v>813</v>
      </c>
      <c r="AT356" s="131" t="s">
        <v>248</v>
      </c>
      <c r="AU356" s="131" t="s">
        <v>80</v>
      </c>
      <c r="AY356" s="13" t="s">
        <v>140</v>
      </c>
      <c r="BE356" s="132">
        <f t="shared" si="94"/>
        <v>0</v>
      </c>
      <c r="BF356" s="132">
        <f t="shared" si="95"/>
        <v>0</v>
      </c>
      <c r="BG356" s="132">
        <f t="shared" si="96"/>
        <v>0</v>
      </c>
      <c r="BH356" s="132">
        <f t="shared" si="97"/>
        <v>0</v>
      </c>
      <c r="BI356" s="132">
        <f t="shared" si="98"/>
        <v>0</v>
      </c>
      <c r="BJ356" s="13" t="s">
        <v>78</v>
      </c>
      <c r="BK356" s="132">
        <f t="shared" si="99"/>
        <v>0</v>
      </c>
      <c r="BL356" s="13" t="s">
        <v>283</v>
      </c>
      <c r="BM356" s="131" t="s">
        <v>1537</v>
      </c>
    </row>
    <row r="357" spans="2:65" s="1" customFormat="1" ht="16.5" customHeight="1" x14ac:dyDescent="0.2">
      <c r="B357" s="119"/>
      <c r="C357" s="133" t="s">
        <v>886</v>
      </c>
      <c r="D357" s="133" t="s">
        <v>248</v>
      </c>
      <c r="E357" s="134" t="s">
        <v>1102</v>
      </c>
      <c r="F357" s="135" t="s">
        <v>1103</v>
      </c>
      <c r="G357" s="136" t="s">
        <v>665</v>
      </c>
      <c r="H357" s="137">
        <v>1</v>
      </c>
      <c r="I357" s="138"/>
      <c r="J357" s="138">
        <f t="shared" si="90"/>
        <v>0</v>
      </c>
      <c r="K357" s="139"/>
      <c r="L357" s="140"/>
      <c r="M357" s="141" t="s">
        <v>1</v>
      </c>
      <c r="N357" s="142" t="s">
        <v>35</v>
      </c>
      <c r="O357" s="129">
        <v>0</v>
      </c>
      <c r="P357" s="129">
        <f t="shared" si="91"/>
        <v>0</v>
      </c>
      <c r="Q357" s="129">
        <v>0</v>
      </c>
      <c r="R357" s="129">
        <f t="shared" si="92"/>
        <v>0</v>
      </c>
      <c r="S357" s="129">
        <v>0</v>
      </c>
      <c r="T357" s="130">
        <f t="shared" si="93"/>
        <v>0</v>
      </c>
      <c r="AR357" s="131" t="s">
        <v>813</v>
      </c>
      <c r="AT357" s="131" t="s">
        <v>248</v>
      </c>
      <c r="AU357" s="131" t="s">
        <v>80</v>
      </c>
      <c r="AY357" s="13" t="s">
        <v>140</v>
      </c>
      <c r="BE357" s="132">
        <f t="shared" si="94"/>
        <v>0</v>
      </c>
      <c r="BF357" s="132">
        <f t="shared" si="95"/>
        <v>0</v>
      </c>
      <c r="BG357" s="132">
        <f t="shared" si="96"/>
        <v>0</v>
      </c>
      <c r="BH357" s="132">
        <f t="shared" si="97"/>
        <v>0</v>
      </c>
      <c r="BI357" s="132">
        <f t="shared" si="98"/>
        <v>0</v>
      </c>
      <c r="BJ357" s="13" t="s">
        <v>78</v>
      </c>
      <c r="BK357" s="132">
        <f t="shared" si="99"/>
        <v>0</v>
      </c>
      <c r="BL357" s="13" t="s">
        <v>283</v>
      </c>
      <c r="BM357" s="131" t="s">
        <v>1536</v>
      </c>
    </row>
    <row r="358" spans="2:65" s="1" customFormat="1" ht="16.5" customHeight="1" x14ac:dyDescent="0.2">
      <c r="B358" s="119"/>
      <c r="C358" s="133" t="s">
        <v>1151</v>
      </c>
      <c r="D358" s="133" t="s">
        <v>248</v>
      </c>
      <c r="E358" s="134" t="s">
        <v>1105</v>
      </c>
      <c r="F358" s="135" t="s">
        <v>1106</v>
      </c>
      <c r="G358" s="136" t="s">
        <v>665</v>
      </c>
      <c r="H358" s="137">
        <v>2</v>
      </c>
      <c r="I358" s="138"/>
      <c r="J358" s="138">
        <f t="shared" si="90"/>
        <v>0</v>
      </c>
      <c r="K358" s="139"/>
      <c r="L358" s="140"/>
      <c r="M358" s="141" t="s">
        <v>1</v>
      </c>
      <c r="N358" s="142" t="s">
        <v>35</v>
      </c>
      <c r="O358" s="129">
        <v>0</v>
      </c>
      <c r="P358" s="129">
        <f t="shared" si="91"/>
        <v>0</v>
      </c>
      <c r="Q358" s="129">
        <v>0</v>
      </c>
      <c r="R358" s="129">
        <f t="shared" si="92"/>
        <v>0</v>
      </c>
      <c r="S358" s="129">
        <v>0</v>
      </c>
      <c r="T358" s="130">
        <f t="shared" si="93"/>
        <v>0</v>
      </c>
      <c r="AR358" s="131" t="s">
        <v>813</v>
      </c>
      <c r="AT358" s="131" t="s">
        <v>248</v>
      </c>
      <c r="AU358" s="131" t="s">
        <v>80</v>
      </c>
      <c r="AY358" s="13" t="s">
        <v>140</v>
      </c>
      <c r="BE358" s="132">
        <f t="shared" si="94"/>
        <v>0</v>
      </c>
      <c r="BF358" s="132">
        <f t="shared" si="95"/>
        <v>0</v>
      </c>
      <c r="BG358" s="132">
        <f t="shared" si="96"/>
        <v>0</v>
      </c>
      <c r="BH358" s="132">
        <f t="shared" si="97"/>
        <v>0</v>
      </c>
      <c r="BI358" s="132">
        <f t="shared" si="98"/>
        <v>0</v>
      </c>
      <c r="BJ358" s="13" t="s">
        <v>78</v>
      </c>
      <c r="BK358" s="132">
        <f t="shared" si="99"/>
        <v>0</v>
      </c>
      <c r="BL358" s="13" t="s">
        <v>283</v>
      </c>
      <c r="BM358" s="131" t="s">
        <v>1535</v>
      </c>
    </row>
    <row r="359" spans="2:65" s="1" customFormat="1" ht="16.5" customHeight="1" x14ac:dyDescent="0.2">
      <c r="B359" s="119"/>
      <c r="C359" s="133" t="s">
        <v>889</v>
      </c>
      <c r="D359" s="133" t="s">
        <v>248</v>
      </c>
      <c r="E359" s="134" t="s">
        <v>1107</v>
      </c>
      <c r="F359" s="135" t="s">
        <v>1108</v>
      </c>
      <c r="G359" s="136" t="s">
        <v>665</v>
      </c>
      <c r="H359" s="137">
        <v>1</v>
      </c>
      <c r="I359" s="138"/>
      <c r="J359" s="138">
        <f t="shared" si="90"/>
        <v>0</v>
      </c>
      <c r="K359" s="139"/>
      <c r="L359" s="140"/>
      <c r="M359" s="141" t="s">
        <v>1</v>
      </c>
      <c r="N359" s="142" t="s">
        <v>35</v>
      </c>
      <c r="O359" s="129">
        <v>0</v>
      </c>
      <c r="P359" s="129">
        <f t="shared" si="91"/>
        <v>0</v>
      </c>
      <c r="Q359" s="129">
        <v>0</v>
      </c>
      <c r="R359" s="129">
        <f t="shared" si="92"/>
        <v>0</v>
      </c>
      <c r="S359" s="129">
        <v>0</v>
      </c>
      <c r="T359" s="130">
        <f t="shared" si="93"/>
        <v>0</v>
      </c>
      <c r="AR359" s="131" t="s">
        <v>813</v>
      </c>
      <c r="AT359" s="131" t="s">
        <v>248</v>
      </c>
      <c r="AU359" s="131" t="s">
        <v>80</v>
      </c>
      <c r="AY359" s="13" t="s">
        <v>140</v>
      </c>
      <c r="BE359" s="132">
        <f t="shared" si="94"/>
        <v>0</v>
      </c>
      <c r="BF359" s="132">
        <f t="shared" si="95"/>
        <v>0</v>
      </c>
      <c r="BG359" s="132">
        <f t="shared" si="96"/>
        <v>0</v>
      </c>
      <c r="BH359" s="132">
        <f t="shared" si="97"/>
        <v>0</v>
      </c>
      <c r="BI359" s="132">
        <f t="shared" si="98"/>
        <v>0</v>
      </c>
      <c r="BJ359" s="13" t="s">
        <v>78</v>
      </c>
      <c r="BK359" s="132">
        <f t="shared" si="99"/>
        <v>0</v>
      </c>
      <c r="BL359" s="13" t="s">
        <v>283</v>
      </c>
      <c r="BM359" s="131" t="s">
        <v>1534</v>
      </c>
    </row>
    <row r="360" spans="2:65" s="1" customFormat="1" ht="16.5" customHeight="1" x14ac:dyDescent="0.2">
      <c r="B360" s="119"/>
      <c r="C360" s="133" t="s">
        <v>1156</v>
      </c>
      <c r="D360" s="133" t="s">
        <v>248</v>
      </c>
      <c r="E360" s="134" t="s">
        <v>1110</v>
      </c>
      <c r="F360" s="135" t="s">
        <v>1111</v>
      </c>
      <c r="G360" s="136" t="s">
        <v>665</v>
      </c>
      <c r="H360" s="137">
        <v>1</v>
      </c>
      <c r="I360" s="138"/>
      <c r="J360" s="138">
        <f t="shared" si="90"/>
        <v>0</v>
      </c>
      <c r="K360" s="139"/>
      <c r="L360" s="140"/>
      <c r="M360" s="141" t="s">
        <v>1</v>
      </c>
      <c r="N360" s="142" t="s">
        <v>35</v>
      </c>
      <c r="O360" s="129">
        <v>0</v>
      </c>
      <c r="P360" s="129">
        <f t="shared" si="91"/>
        <v>0</v>
      </c>
      <c r="Q360" s="129">
        <v>0</v>
      </c>
      <c r="R360" s="129">
        <f t="shared" si="92"/>
        <v>0</v>
      </c>
      <c r="S360" s="129">
        <v>0</v>
      </c>
      <c r="T360" s="130">
        <f t="shared" si="93"/>
        <v>0</v>
      </c>
      <c r="AR360" s="131" t="s">
        <v>813</v>
      </c>
      <c r="AT360" s="131" t="s">
        <v>248</v>
      </c>
      <c r="AU360" s="131" t="s">
        <v>80</v>
      </c>
      <c r="AY360" s="13" t="s">
        <v>140</v>
      </c>
      <c r="BE360" s="132">
        <f t="shared" si="94"/>
        <v>0</v>
      </c>
      <c r="BF360" s="132">
        <f t="shared" si="95"/>
        <v>0</v>
      </c>
      <c r="BG360" s="132">
        <f t="shared" si="96"/>
        <v>0</v>
      </c>
      <c r="BH360" s="132">
        <f t="shared" si="97"/>
        <v>0</v>
      </c>
      <c r="BI360" s="132">
        <f t="shared" si="98"/>
        <v>0</v>
      </c>
      <c r="BJ360" s="13" t="s">
        <v>78</v>
      </c>
      <c r="BK360" s="132">
        <f t="shared" si="99"/>
        <v>0</v>
      </c>
      <c r="BL360" s="13" t="s">
        <v>283</v>
      </c>
      <c r="BM360" s="131" t="s">
        <v>1533</v>
      </c>
    </row>
    <row r="361" spans="2:65" s="1" customFormat="1" ht="16.5" customHeight="1" x14ac:dyDescent="0.2">
      <c r="B361" s="119"/>
      <c r="C361" s="133" t="s">
        <v>892</v>
      </c>
      <c r="D361" s="133" t="s">
        <v>248</v>
      </c>
      <c r="E361" s="134" t="s">
        <v>1112</v>
      </c>
      <c r="F361" s="135" t="s">
        <v>1113</v>
      </c>
      <c r="G361" s="136" t="s">
        <v>665</v>
      </c>
      <c r="H361" s="137">
        <v>1</v>
      </c>
      <c r="I361" s="138"/>
      <c r="J361" s="138">
        <f t="shared" si="90"/>
        <v>0</v>
      </c>
      <c r="K361" s="139"/>
      <c r="L361" s="140"/>
      <c r="M361" s="141" t="s">
        <v>1</v>
      </c>
      <c r="N361" s="142" t="s">
        <v>35</v>
      </c>
      <c r="O361" s="129">
        <v>0</v>
      </c>
      <c r="P361" s="129">
        <f t="shared" si="91"/>
        <v>0</v>
      </c>
      <c r="Q361" s="129">
        <v>0</v>
      </c>
      <c r="R361" s="129">
        <f t="shared" si="92"/>
        <v>0</v>
      </c>
      <c r="S361" s="129">
        <v>0</v>
      </c>
      <c r="T361" s="130">
        <f t="shared" si="93"/>
        <v>0</v>
      </c>
      <c r="AR361" s="131" t="s">
        <v>813</v>
      </c>
      <c r="AT361" s="131" t="s">
        <v>248</v>
      </c>
      <c r="AU361" s="131" t="s">
        <v>80</v>
      </c>
      <c r="AY361" s="13" t="s">
        <v>140</v>
      </c>
      <c r="BE361" s="132">
        <f t="shared" si="94"/>
        <v>0</v>
      </c>
      <c r="BF361" s="132">
        <f t="shared" si="95"/>
        <v>0</v>
      </c>
      <c r="BG361" s="132">
        <f t="shared" si="96"/>
        <v>0</v>
      </c>
      <c r="BH361" s="132">
        <f t="shared" si="97"/>
        <v>0</v>
      </c>
      <c r="BI361" s="132">
        <f t="shared" si="98"/>
        <v>0</v>
      </c>
      <c r="BJ361" s="13" t="s">
        <v>78</v>
      </c>
      <c r="BK361" s="132">
        <f t="shared" si="99"/>
        <v>0</v>
      </c>
      <c r="BL361" s="13" t="s">
        <v>283</v>
      </c>
      <c r="BM361" s="131" t="s">
        <v>1532</v>
      </c>
    </row>
    <row r="362" spans="2:65" s="1" customFormat="1" ht="16.5" customHeight="1" x14ac:dyDescent="0.2">
      <c r="B362" s="119"/>
      <c r="C362" s="133" t="s">
        <v>1161</v>
      </c>
      <c r="D362" s="133" t="s">
        <v>248</v>
      </c>
      <c r="E362" s="134" t="s">
        <v>1115</v>
      </c>
      <c r="F362" s="135" t="s">
        <v>1116</v>
      </c>
      <c r="G362" s="136" t="s">
        <v>665</v>
      </c>
      <c r="H362" s="137">
        <v>4</v>
      </c>
      <c r="I362" s="138"/>
      <c r="J362" s="138">
        <f t="shared" si="90"/>
        <v>0</v>
      </c>
      <c r="K362" s="139"/>
      <c r="L362" s="140"/>
      <c r="M362" s="141" t="s">
        <v>1</v>
      </c>
      <c r="N362" s="142" t="s">
        <v>35</v>
      </c>
      <c r="O362" s="129">
        <v>0</v>
      </c>
      <c r="P362" s="129">
        <f t="shared" si="91"/>
        <v>0</v>
      </c>
      <c r="Q362" s="129">
        <v>0</v>
      </c>
      <c r="R362" s="129">
        <f t="shared" si="92"/>
        <v>0</v>
      </c>
      <c r="S362" s="129">
        <v>0</v>
      </c>
      <c r="T362" s="130">
        <f t="shared" si="93"/>
        <v>0</v>
      </c>
      <c r="AR362" s="131" t="s">
        <v>813</v>
      </c>
      <c r="AT362" s="131" t="s">
        <v>248</v>
      </c>
      <c r="AU362" s="131" t="s">
        <v>80</v>
      </c>
      <c r="AY362" s="13" t="s">
        <v>140</v>
      </c>
      <c r="BE362" s="132">
        <f t="shared" si="94"/>
        <v>0</v>
      </c>
      <c r="BF362" s="132">
        <f t="shared" si="95"/>
        <v>0</v>
      </c>
      <c r="BG362" s="132">
        <f t="shared" si="96"/>
        <v>0</v>
      </c>
      <c r="BH362" s="132">
        <f t="shared" si="97"/>
        <v>0</v>
      </c>
      <c r="BI362" s="132">
        <f t="shared" si="98"/>
        <v>0</v>
      </c>
      <c r="BJ362" s="13" t="s">
        <v>78</v>
      </c>
      <c r="BK362" s="132">
        <f t="shared" si="99"/>
        <v>0</v>
      </c>
      <c r="BL362" s="13" t="s">
        <v>283</v>
      </c>
      <c r="BM362" s="131" t="s">
        <v>1531</v>
      </c>
    </row>
    <row r="363" spans="2:65" s="1" customFormat="1" ht="16.5" customHeight="1" x14ac:dyDescent="0.2">
      <c r="B363" s="119"/>
      <c r="C363" s="133" t="s">
        <v>895</v>
      </c>
      <c r="D363" s="133" t="s">
        <v>248</v>
      </c>
      <c r="E363" s="134" t="s">
        <v>1066</v>
      </c>
      <c r="F363" s="135" t="s">
        <v>1067</v>
      </c>
      <c r="G363" s="136" t="s">
        <v>665</v>
      </c>
      <c r="H363" s="137">
        <v>4</v>
      </c>
      <c r="I363" s="138"/>
      <c r="J363" s="138">
        <f t="shared" si="90"/>
        <v>0</v>
      </c>
      <c r="K363" s="139"/>
      <c r="L363" s="140"/>
      <c r="M363" s="141" t="s">
        <v>1</v>
      </c>
      <c r="N363" s="142" t="s">
        <v>35</v>
      </c>
      <c r="O363" s="129">
        <v>0</v>
      </c>
      <c r="P363" s="129">
        <f t="shared" si="91"/>
        <v>0</v>
      </c>
      <c r="Q363" s="129">
        <v>0</v>
      </c>
      <c r="R363" s="129">
        <f t="shared" si="92"/>
        <v>0</v>
      </c>
      <c r="S363" s="129">
        <v>0</v>
      </c>
      <c r="T363" s="130">
        <f t="shared" si="93"/>
        <v>0</v>
      </c>
      <c r="AR363" s="131" t="s">
        <v>813</v>
      </c>
      <c r="AT363" s="131" t="s">
        <v>248</v>
      </c>
      <c r="AU363" s="131" t="s">
        <v>80</v>
      </c>
      <c r="AY363" s="13" t="s">
        <v>140</v>
      </c>
      <c r="BE363" s="132">
        <f t="shared" si="94"/>
        <v>0</v>
      </c>
      <c r="BF363" s="132">
        <f t="shared" si="95"/>
        <v>0</v>
      </c>
      <c r="BG363" s="132">
        <f t="shared" si="96"/>
        <v>0</v>
      </c>
      <c r="BH363" s="132">
        <f t="shared" si="97"/>
        <v>0</v>
      </c>
      <c r="BI363" s="132">
        <f t="shared" si="98"/>
        <v>0</v>
      </c>
      <c r="BJ363" s="13" t="s">
        <v>78</v>
      </c>
      <c r="BK363" s="132">
        <f t="shared" si="99"/>
        <v>0</v>
      </c>
      <c r="BL363" s="13" t="s">
        <v>283</v>
      </c>
      <c r="BM363" s="131" t="s">
        <v>1530</v>
      </c>
    </row>
    <row r="364" spans="2:65" s="1" customFormat="1" ht="16.5" customHeight="1" x14ac:dyDescent="0.2">
      <c r="B364" s="119"/>
      <c r="C364" s="133" t="s">
        <v>1167</v>
      </c>
      <c r="D364" s="133" t="s">
        <v>248</v>
      </c>
      <c r="E364" s="134" t="s">
        <v>1118</v>
      </c>
      <c r="F364" s="135" t="s">
        <v>1119</v>
      </c>
      <c r="G364" s="136" t="s">
        <v>1528</v>
      </c>
      <c r="H364" s="137">
        <v>1</v>
      </c>
      <c r="I364" s="138"/>
      <c r="J364" s="138">
        <f t="shared" si="90"/>
        <v>0</v>
      </c>
      <c r="K364" s="139"/>
      <c r="L364" s="140"/>
      <c r="M364" s="141" t="s">
        <v>1</v>
      </c>
      <c r="N364" s="142" t="s">
        <v>35</v>
      </c>
      <c r="O364" s="129">
        <v>0</v>
      </c>
      <c r="P364" s="129">
        <f t="shared" si="91"/>
        <v>0</v>
      </c>
      <c r="Q364" s="129">
        <v>0</v>
      </c>
      <c r="R364" s="129">
        <f t="shared" si="92"/>
        <v>0</v>
      </c>
      <c r="S364" s="129">
        <v>0</v>
      </c>
      <c r="T364" s="130">
        <f t="shared" si="93"/>
        <v>0</v>
      </c>
      <c r="AR364" s="131" t="s">
        <v>813</v>
      </c>
      <c r="AT364" s="131" t="s">
        <v>248</v>
      </c>
      <c r="AU364" s="131" t="s">
        <v>80</v>
      </c>
      <c r="AY364" s="13" t="s">
        <v>140</v>
      </c>
      <c r="BE364" s="132">
        <f t="shared" si="94"/>
        <v>0</v>
      </c>
      <c r="BF364" s="132">
        <f t="shared" si="95"/>
        <v>0</v>
      </c>
      <c r="BG364" s="132">
        <f t="shared" si="96"/>
        <v>0</v>
      </c>
      <c r="BH364" s="132">
        <f t="shared" si="97"/>
        <v>0</v>
      </c>
      <c r="BI364" s="132">
        <f t="shared" si="98"/>
        <v>0</v>
      </c>
      <c r="BJ364" s="13" t="s">
        <v>78</v>
      </c>
      <c r="BK364" s="132">
        <f t="shared" si="99"/>
        <v>0</v>
      </c>
      <c r="BL364" s="13" t="s">
        <v>283</v>
      </c>
      <c r="BM364" s="131" t="s">
        <v>1529</v>
      </c>
    </row>
    <row r="365" spans="2:65" s="1" customFormat="1" ht="16.5" customHeight="1" x14ac:dyDescent="0.2">
      <c r="B365" s="119"/>
      <c r="C365" s="133" t="s">
        <v>898</v>
      </c>
      <c r="D365" s="133" t="s">
        <v>248</v>
      </c>
      <c r="E365" s="134" t="s">
        <v>1120</v>
      </c>
      <c r="F365" s="135" t="s">
        <v>1121</v>
      </c>
      <c r="G365" s="136" t="s">
        <v>1528</v>
      </c>
      <c r="H365" s="137">
        <v>1</v>
      </c>
      <c r="I365" s="138"/>
      <c r="J365" s="138">
        <f t="shared" si="90"/>
        <v>0</v>
      </c>
      <c r="K365" s="139"/>
      <c r="L365" s="140"/>
      <c r="M365" s="141" t="s">
        <v>1</v>
      </c>
      <c r="N365" s="142" t="s">
        <v>35</v>
      </c>
      <c r="O365" s="129">
        <v>0</v>
      </c>
      <c r="P365" s="129">
        <f t="shared" si="91"/>
        <v>0</v>
      </c>
      <c r="Q365" s="129">
        <v>0</v>
      </c>
      <c r="R365" s="129">
        <f t="shared" si="92"/>
        <v>0</v>
      </c>
      <c r="S365" s="129">
        <v>0</v>
      </c>
      <c r="T365" s="130">
        <f t="shared" si="93"/>
        <v>0</v>
      </c>
      <c r="AR365" s="131" t="s">
        <v>813</v>
      </c>
      <c r="AT365" s="131" t="s">
        <v>248</v>
      </c>
      <c r="AU365" s="131" t="s">
        <v>80</v>
      </c>
      <c r="AY365" s="13" t="s">
        <v>140</v>
      </c>
      <c r="BE365" s="132">
        <f t="shared" si="94"/>
        <v>0</v>
      </c>
      <c r="BF365" s="132">
        <f t="shared" si="95"/>
        <v>0</v>
      </c>
      <c r="BG365" s="132">
        <f t="shared" si="96"/>
        <v>0</v>
      </c>
      <c r="BH365" s="132">
        <f t="shared" si="97"/>
        <v>0</v>
      </c>
      <c r="BI365" s="132">
        <f t="shared" si="98"/>
        <v>0</v>
      </c>
      <c r="BJ365" s="13" t="s">
        <v>78</v>
      </c>
      <c r="BK365" s="132">
        <f t="shared" si="99"/>
        <v>0</v>
      </c>
      <c r="BL365" s="13" t="s">
        <v>283</v>
      </c>
      <c r="BM365" s="131" t="s">
        <v>1527</v>
      </c>
    </row>
    <row r="366" spans="2:65" s="10" customFormat="1" ht="22.9" customHeight="1" x14ac:dyDescent="0.2">
      <c r="B366" s="110"/>
      <c r="D366" s="111" t="s">
        <v>69</v>
      </c>
      <c r="E366" s="154" t="s">
        <v>1122</v>
      </c>
      <c r="F366" s="154" t="s">
        <v>1123</v>
      </c>
      <c r="J366" s="155">
        <f>BK366</f>
        <v>0</v>
      </c>
      <c r="L366" s="110"/>
      <c r="M366" s="114"/>
      <c r="P366" s="115">
        <f>SUM(P367:P369)</f>
        <v>0.42899999999999999</v>
      </c>
      <c r="R366" s="115">
        <f>SUM(R367:R369)</f>
        <v>0</v>
      </c>
      <c r="T366" s="116">
        <f>SUM(T367:T369)</f>
        <v>0</v>
      </c>
      <c r="AR366" s="111" t="s">
        <v>148</v>
      </c>
      <c r="AT366" s="117" t="s">
        <v>69</v>
      </c>
      <c r="AU366" s="117" t="s">
        <v>78</v>
      </c>
      <c r="AY366" s="111" t="s">
        <v>140</v>
      </c>
      <c r="BK366" s="118">
        <f>SUM(BK367:BK369)</f>
        <v>0</v>
      </c>
    </row>
    <row r="367" spans="2:65" s="1" customFormat="1" ht="24.2" customHeight="1" x14ac:dyDescent="0.2">
      <c r="B367" s="119"/>
      <c r="C367" s="120" t="s">
        <v>1178</v>
      </c>
      <c r="D367" s="120" t="s">
        <v>141</v>
      </c>
      <c r="E367" s="121" t="s">
        <v>1125</v>
      </c>
      <c r="F367" s="122" t="s">
        <v>1126</v>
      </c>
      <c r="G367" s="123" t="s">
        <v>180</v>
      </c>
      <c r="H367" s="124">
        <v>15</v>
      </c>
      <c r="I367" s="125"/>
      <c r="J367" s="125">
        <f>ROUND(I367*H367,2)</f>
        <v>0</v>
      </c>
      <c r="K367" s="126"/>
      <c r="L367" s="25"/>
      <c r="M367" s="127" t="s">
        <v>1</v>
      </c>
      <c r="N367" s="128" t="s">
        <v>35</v>
      </c>
      <c r="O367" s="129">
        <v>1.2999999999999999E-2</v>
      </c>
      <c r="P367" s="129">
        <f>O367*H367</f>
        <v>0.19499999999999998</v>
      </c>
      <c r="Q367" s="129">
        <v>0</v>
      </c>
      <c r="R367" s="129">
        <f>Q367*H367</f>
        <v>0</v>
      </c>
      <c r="S367" s="129">
        <v>0</v>
      </c>
      <c r="T367" s="130">
        <f>S367*H367</f>
        <v>0</v>
      </c>
      <c r="AR367" s="131" t="s">
        <v>283</v>
      </c>
      <c r="AT367" s="131" t="s">
        <v>141</v>
      </c>
      <c r="AU367" s="131" t="s">
        <v>80</v>
      </c>
      <c r="AY367" s="13" t="s">
        <v>140</v>
      </c>
      <c r="BE367" s="132">
        <f>IF(N367="základní",J367,0)</f>
        <v>0</v>
      </c>
      <c r="BF367" s="132">
        <f>IF(N367="snížená",J367,0)</f>
        <v>0</v>
      </c>
      <c r="BG367" s="132">
        <f>IF(N367="zákl. přenesená",J367,0)</f>
        <v>0</v>
      </c>
      <c r="BH367" s="132">
        <f>IF(N367="sníž. přenesená",J367,0)</f>
        <v>0</v>
      </c>
      <c r="BI367" s="132">
        <f>IF(N367="nulová",J367,0)</f>
        <v>0</v>
      </c>
      <c r="BJ367" s="13" t="s">
        <v>78</v>
      </c>
      <c r="BK367" s="132">
        <f>ROUND(I367*H367,2)</f>
        <v>0</v>
      </c>
      <c r="BL367" s="13" t="s">
        <v>283</v>
      </c>
      <c r="BM367" s="131" t="s">
        <v>1526</v>
      </c>
    </row>
    <row r="368" spans="2:65" s="1" customFormat="1" ht="24.2" customHeight="1" x14ac:dyDescent="0.2">
      <c r="B368" s="119"/>
      <c r="C368" s="120" t="s">
        <v>902</v>
      </c>
      <c r="D368" s="120" t="s">
        <v>141</v>
      </c>
      <c r="E368" s="121" t="s">
        <v>1127</v>
      </c>
      <c r="F368" s="122" t="s">
        <v>1128</v>
      </c>
      <c r="G368" s="123" t="s">
        <v>180</v>
      </c>
      <c r="H368" s="124">
        <v>12</v>
      </c>
      <c r="I368" s="125"/>
      <c r="J368" s="125">
        <f>ROUND(I368*H368,2)</f>
        <v>0</v>
      </c>
      <c r="K368" s="126"/>
      <c r="L368" s="25"/>
      <c r="M368" s="127" t="s">
        <v>1</v>
      </c>
      <c r="N368" s="128" t="s">
        <v>35</v>
      </c>
      <c r="O368" s="129">
        <v>1.2999999999999999E-2</v>
      </c>
      <c r="P368" s="129">
        <f>O368*H368</f>
        <v>0.156</v>
      </c>
      <c r="Q368" s="129">
        <v>0</v>
      </c>
      <c r="R368" s="129">
        <f>Q368*H368</f>
        <v>0</v>
      </c>
      <c r="S368" s="129">
        <v>0</v>
      </c>
      <c r="T368" s="130">
        <f>S368*H368</f>
        <v>0</v>
      </c>
      <c r="AR368" s="131" t="s">
        <v>283</v>
      </c>
      <c r="AT368" s="131" t="s">
        <v>141</v>
      </c>
      <c r="AU368" s="131" t="s">
        <v>80</v>
      </c>
      <c r="AY368" s="13" t="s">
        <v>140</v>
      </c>
      <c r="BE368" s="132">
        <f>IF(N368="základní",J368,0)</f>
        <v>0</v>
      </c>
      <c r="BF368" s="132">
        <f>IF(N368="snížená",J368,0)</f>
        <v>0</v>
      </c>
      <c r="BG368" s="132">
        <f>IF(N368="zákl. přenesená",J368,0)</f>
        <v>0</v>
      </c>
      <c r="BH368" s="132">
        <f>IF(N368="sníž. přenesená",J368,0)</f>
        <v>0</v>
      </c>
      <c r="BI368" s="132">
        <f>IF(N368="nulová",J368,0)</f>
        <v>0</v>
      </c>
      <c r="BJ368" s="13" t="s">
        <v>78</v>
      </c>
      <c r="BK368" s="132">
        <f>ROUND(I368*H368,2)</f>
        <v>0</v>
      </c>
      <c r="BL368" s="13" t="s">
        <v>283</v>
      </c>
      <c r="BM368" s="131" t="s">
        <v>1525</v>
      </c>
    </row>
    <row r="369" spans="2:65" s="1" customFormat="1" ht="24.2" customHeight="1" x14ac:dyDescent="0.2">
      <c r="B369" s="119"/>
      <c r="C369" s="120" t="s">
        <v>1184</v>
      </c>
      <c r="D369" s="120" t="s">
        <v>141</v>
      </c>
      <c r="E369" s="121" t="s">
        <v>1130</v>
      </c>
      <c r="F369" s="122" t="s">
        <v>1131</v>
      </c>
      <c r="G369" s="123" t="s">
        <v>180</v>
      </c>
      <c r="H369" s="124">
        <v>6</v>
      </c>
      <c r="I369" s="125"/>
      <c r="J369" s="125">
        <f>ROUND(I369*H369,2)</f>
        <v>0</v>
      </c>
      <c r="K369" s="126"/>
      <c r="L369" s="25"/>
      <c r="M369" s="127" t="s">
        <v>1</v>
      </c>
      <c r="N369" s="128" t="s">
        <v>35</v>
      </c>
      <c r="O369" s="129">
        <v>1.2999999999999999E-2</v>
      </c>
      <c r="P369" s="129">
        <f>O369*H369</f>
        <v>7.8E-2</v>
      </c>
      <c r="Q369" s="129">
        <v>0</v>
      </c>
      <c r="R369" s="129">
        <f>Q369*H369</f>
        <v>0</v>
      </c>
      <c r="S369" s="129">
        <v>0</v>
      </c>
      <c r="T369" s="130">
        <f>S369*H369</f>
        <v>0</v>
      </c>
      <c r="AR369" s="131" t="s">
        <v>283</v>
      </c>
      <c r="AT369" s="131" t="s">
        <v>141</v>
      </c>
      <c r="AU369" s="131" t="s">
        <v>80</v>
      </c>
      <c r="AY369" s="13" t="s">
        <v>140</v>
      </c>
      <c r="BE369" s="132">
        <f>IF(N369="základní",J369,0)</f>
        <v>0</v>
      </c>
      <c r="BF369" s="132">
        <f>IF(N369="snížená",J369,0)</f>
        <v>0</v>
      </c>
      <c r="BG369" s="132">
        <f>IF(N369="zákl. přenesená",J369,0)</f>
        <v>0</v>
      </c>
      <c r="BH369" s="132">
        <f>IF(N369="sníž. přenesená",J369,0)</f>
        <v>0</v>
      </c>
      <c r="BI369" s="132">
        <f>IF(N369="nulová",J369,0)</f>
        <v>0</v>
      </c>
      <c r="BJ369" s="13" t="s">
        <v>78</v>
      </c>
      <c r="BK369" s="132">
        <f>ROUND(I369*H369,2)</f>
        <v>0</v>
      </c>
      <c r="BL369" s="13" t="s">
        <v>283</v>
      </c>
      <c r="BM369" s="131" t="s">
        <v>1524</v>
      </c>
    </row>
    <row r="370" spans="2:65" s="10" customFormat="1" ht="22.9" customHeight="1" x14ac:dyDescent="0.2">
      <c r="B370" s="110"/>
      <c r="D370" s="111" t="s">
        <v>69</v>
      </c>
      <c r="E370" s="154" t="s">
        <v>1132</v>
      </c>
      <c r="F370" s="154" t="s">
        <v>1133</v>
      </c>
      <c r="J370" s="155">
        <f>BK370</f>
        <v>0</v>
      </c>
      <c r="L370" s="110"/>
      <c r="M370" s="114"/>
      <c r="P370" s="115">
        <f>SUM(P371:P384)</f>
        <v>125.57584</v>
      </c>
      <c r="R370" s="115">
        <f>SUM(R371:R384)</f>
        <v>1.2890000000000002E-3</v>
      </c>
      <c r="T370" s="116">
        <f>SUM(T371:T384)</f>
        <v>0</v>
      </c>
      <c r="AR370" s="111" t="s">
        <v>148</v>
      </c>
      <c r="AT370" s="117" t="s">
        <v>69</v>
      </c>
      <c r="AU370" s="117" t="s">
        <v>78</v>
      </c>
      <c r="AY370" s="111" t="s">
        <v>140</v>
      </c>
      <c r="BK370" s="118">
        <f>SUM(BK371:BK384)</f>
        <v>0</v>
      </c>
    </row>
    <row r="371" spans="2:65" s="1" customFormat="1" ht="21.75" customHeight="1" x14ac:dyDescent="0.2">
      <c r="B371" s="119"/>
      <c r="C371" s="120" t="s">
        <v>905</v>
      </c>
      <c r="D371" s="120" t="s">
        <v>141</v>
      </c>
      <c r="E371" s="121" t="s">
        <v>1134</v>
      </c>
      <c r="F371" s="122" t="s">
        <v>1135</v>
      </c>
      <c r="G371" s="123" t="s">
        <v>1136</v>
      </c>
      <c r="H371" s="124">
        <v>0.04</v>
      </c>
      <c r="I371" s="125"/>
      <c r="J371" s="125">
        <f t="shared" ref="J371:J384" si="100">ROUND(I371*H371,2)</f>
        <v>0</v>
      </c>
      <c r="K371" s="126"/>
      <c r="L371" s="25"/>
      <c r="M371" s="127" t="s">
        <v>1</v>
      </c>
      <c r="N371" s="128" t="s">
        <v>35</v>
      </c>
      <c r="O371" s="129">
        <v>4.6959999999999997</v>
      </c>
      <c r="P371" s="129">
        <f t="shared" ref="P371:P384" si="101">O371*H371</f>
        <v>0.18784000000000001</v>
      </c>
      <c r="Q371" s="129">
        <v>9.9000000000000008E-3</v>
      </c>
      <c r="R371" s="129">
        <f t="shared" ref="R371:R384" si="102">Q371*H371</f>
        <v>3.9600000000000003E-4</v>
      </c>
      <c r="S371" s="129">
        <v>0</v>
      </c>
      <c r="T371" s="130">
        <f t="shared" ref="T371:T384" si="103">S371*H371</f>
        <v>0</v>
      </c>
      <c r="AR371" s="131" t="s">
        <v>283</v>
      </c>
      <c r="AT371" s="131" t="s">
        <v>141</v>
      </c>
      <c r="AU371" s="131" t="s">
        <v>80</v>
      </c>
      <c r="AY371" s="13" t="s">
        <v>140</v>
      </c>
      <c r="BE371" s="132">
        <f t="shared" ref="BE371:BE384" si="104">IF(N371="základní",J371,0)</f>
        <v>0</v>
      </c>
      <c r="BF371" s="132">
        <f t="shared" ref="BF371:BF384" si="105">IF(N371="snížená",J371,0)</f>
        <v>0</v>
      </c>
      <c r="BG371" s="132">
        <f t="shared" ref="BG371:BG384" si="106">IF(N371="zákl. přenesená",J371,0)</f>
        <v>0</v>
      </c>
      <c r="BH371" s="132">
        <f t="shared" ref="BH371:BH384" si="107">IF(N371="sníž. přenesená",J371,0)</f>
        <v>0</v>
      </c>
      <c r="BI371" s="132">
        <f t="shared" ref="BI371:BI384" si="108">IF(N371="nulová",J371,0)</f>
        <v>0</v>
      </c>
      <c r="BJ371" s="13" t="s">
        <v>78</v>
      </c>
      <c r="BK371" s="132">
        <f t="shared" ref="BK371:BK384" si="109">ROUND(I371*H371,2)</f>
        <v>0</v>
      </c>
      <c r="BL371" s="13" t="s">
        <v>283</v>
      </c>
      <c r="BM371" s="131" t="s">
        <v>1523</v>
      </c>
    </row>
    <row r="372" spans="2:65" s="1" customFormat="1" ht="24.2" customHeight="1" x14ac:dyDescent="0.2">
      <c r="B372" s="119"/>
      <c r="C372" s="120" t="s">
        <v>1522</v>
      </c>
      <c r="D372" s="120" t="s">
        <v>141</v>
      </c>
      <c r="E372" s="121" t="s">
        <v>1138</v>
      </c>
      <c r="F372" s="122" t="s">
        <v>1139</v>
      </c>
      <c r="G372" s="123" t="s">
        <v>228</v>
      </c>
      <c r="H372" s="124">
        <v>40</v>
      </c>
      <c r="I372" s="125"/>
      <c r="J372" s="125">
        <f t="shared" si="100"/>
        <v>0</v>
      </c>
      <c r="K372" s="126"/>
      <c r="L372" s="25"/>
      <c r="M372" s="127" t="s">
        <v>1</v>
      </c>
      <c r="N372" s="128" t="s">
        <v>35</v>
      </c>
      <c r="O372" s="129">
        <v>0.755</v>
      </c>
      <c r="P372" s="129">
        <f t="shared" si="101"/>
        <v>30.2</v>
      </c>
      <c r="Q372" s="129">
        <v>0</v>
      </c>
      <c r="R372" s="129">
        <f t="shared" si="102"/>
        <v>0</v>
      </c>
      <c r="S372" s="129">
        <v>0</v>
      </c>
      <c r="T372" s="130">
        <f t="shared" si="103"/>
        <v>0</v>
      </c>
      <c r="AR372" s="131" t="s">
        <v>283</v>
      </c>
      <c r="AT372" s="131" t="s">
        <v>141</v>
      </c>
      <c r="AU372" s="131" t="s">
        <v>80</v>
      </c>
      <c r="AY372" s="13" t="s">
        <v>140</v>
      </c>
      <c r="BE372" s="132">
        <f t="shared" si="104"/>
        <v>0</v>
      </c>
      <c r="BF372" s="132">
        <f t="shared" si="105"/>
        <v>0</v>
      </c>
      <c r="BG372" s="132">
        <f t="shared" si="106"/>
        <v>0</v>
      </c>
      <c r="BH372" s="132">
        <f t="shared" si="107"/>
        <v>0</v>
      </c>
      <c r="BI372" s="132">
        <f t="shared" si="108"/>
        <v>0</v>
      </c>
      <c r="BJ372" s="13" t="s">
        <v>78</v>
      </c>
      <c r="BK372" s="132">
        <f t="shared" si="109"/>
        <v>0</v>
      </c>
      <c r="BL372" s="13" t="s">
        <v>283</v>
      </c>
      <c r="BM372" s="131" t="s">
        <v>1521</v>
      </c>
    </row>
    <row r="373" spans="2:65" s="1" customFormat="1" ht="24.2" customHeight="1" x14ac:dyDescent="0.2">
      <c r="B373" s="119"/>
      <c r="C373" s="120" t="s">
        <v>909</v>
      </c>
      <c r="D373" s="120" t="s">
        <v>141</v>
      </c>
      <c r="E373" s="121" t="s">
        <v>1140</v>
      </c>
      <c r="F373" s="122" t="s">
        <v>1141</v>
      </c>
      <c r="G373" s="123" t="s">
        <v>228</v>
      </c>
      <c r="H373" s="124">
        <v>40</v>
      </c>
      <c r="I373" s="125"/>
      <c r="J373" s="125">
        <f t="shared" si="100"/>
        <v>0</v>
      </c>
      <c r="K373" s="126"/>
      <c r="L373" s="25"/>
      <c r="M373" s="127" t="s">
        <v>1</v>
      </c>
      <c r="N373" s="128" t="s">
        <v>35</v>
      </c>
      <c r="O373" s="129">
        <v>0.20599999999999999</v>
      </c>
      <c r="P373" s="129">
        <f t="shared" si="101"/>
        <v>8.24</v>
      </c>
      <c r="Q373" s="129">
        <v>0</v>
      </c>
      <c r="R373" s="129">
        <f t="shared" si="102"/>
        <v>0</v>
      </c>
      <c r="S373" s="129">
        <v>0</v>
      </c>
      <c r="T373" s="130">
        <f t="shared" si="103"/>
        <v>0</v>
      </c>
      <c r="AR373" s="131" t="s">
        <v>283</v>
      </c>
      <c r="AT373" s="131" t="s">
        <v>141</v>
      </c>
      <c r="AU373" s="131" t="s">
        <v>80</v>
      </c>
      <c r="AY373" s="13" t="s">
        <v>140</v>
      </c>
      <c r="BE373" s="132">
        <f t="shared" si="104"/>
        <v>0</v>
      </c>
      <c r="BF373" s="132">
        <f t="shared" si="105"/>
        <v>0</v>
      </c>
      <c r="BG373" s="132">
        <f t="shared" si="106"/>
        <v>0</v>
      </c>
      <c r="BH373" s="132">
        <f t="shared" si="107"/>
        <v>0</v>
      </c>
      <c r="BI373" s="132">
        <f t="shared" si="108"/>
        <v>0</v>
      </c>
      <c r="BJ373" s="13" t="s">
        <v>78</v>
      </c>
      <c r="BK373" s="132">
        <f t="shared" si="109"/>
        <v>0</v>
      </c>
      <c r="BL373" s="13" t="s">
        <v>283</v>
      </c>
      <c r="BM373" s="131" t="s">
        <v>1520</v>
      </c>
    </row>
    <row r="374" spans="2:65" s="1" customFormat="1" ht="16.5" customHeight="1" x14ac:dyDescent="0.2">
      <c r="B374" s="119"/>
      <c r="C374" s="120" t="s">
        <v>1519</v>
      </c>
      <c r="D374" s="120" t="s">
        <v>141</v>
      </c>
      <c r="E374" s="121" t="s">
        <v>1143</v>
      </c>
      <c r="F374" s="122" t="s">
        <v>1144</v>
      </c>
      <c r="G374" s="123" t="s">
        <v>175</v>
      </c>
      <c r="H374" s="124">
        <v>1</v>
      </c>
      <c r="I374" s="125"/>
      <c r="J374" s="125">
        <f t="shared" si="100"/>
        <v>0</v>
      </c>
      <c r="K374" s="126"/>
      <c r="L374" s="25"/>
      <c r="M374" s="127" t="s">
        <v>1</v>
      </c>
      <c r="N374" s="128" t="s">
        <v>35</v>
      </c>
      <c r="O374" s="129">
        <v>0.77200000000000002</v>
      </c>
      <c r="P374" s="129">
        <f t="shared" si="101"/>
        <v>0.77200000000000002</v>
      </c>
      <c r="Q374" s="129">
        <v>0</v>
      </c>
      <c r="R374" s="129">
        <f t="shared" si="102"/>
        <v>0</v>
      </c>
      <c r="S374" s="129">
        <v>0</v>
      </c>
      <c r="T374" s="130">
        <f t="shared" si="103"/>
        <v>0</v>
      </c>
      <c r="AR374" s="131" t="s">
        <v>283</v>
      </c>
      <c r="AT374" s="131" t="s">
        <v>141</v>
      </c>
      <c r="AU374" s="131" t="s">
        <v>80</v>
      </c>
      <c r="AY374" s="13" t="s">
        <v>140</v>
      </c>
      <c r="BE374" s="132">
        <f t="shared" si="104"/>
        <v>0</v>
      </c>
      <c r="BF374" s="132">
        <f t="shared" si="105"/>
        <v>0</v>
      </c>
      <c r="BG374" s="132">
        <f t="shared" si="106"/>
        <v>0</v>
      </c>
      <c r="BH374" s="132">
        <f t="shared" si="107"/>
        <v>0</v>
      </c>
      <c r="BI374" s="132">
        <f t="shared" si="108"/>
        <v>0</v>
      </c>
      <c r="BJ374" s="13" t="s">
        <v>78</v>
      </c>
      <c r="BK374" s="132">
        <f t="shared" si="109"/>
        <v>0</v>
      </c>
      <c r="BL374" s="13" t="s">
        <v>283</v>
      </c>
      <c r="BM374" s="131" t="s">
        <v>1518</v>
      </c>
    </row>
    <row r="375" spans="2:65" s="1" customFormat="1" ht="24.2" customHeight="1" x14ac:dyDescent="0.2">
      <c r="B375" s="119"/>
      <c r="C375" s="133" t="s">
        <v>912</v>
      </c>
      <c r="D375" s="133" t="s">
        <v>248</v>
      </c>
      <c r="E375" s="134" t="s">
        <v>1145</v>
      </c>
      <c r="F375" s="135" t="s">
        <v>1146</v>
      </c>
      <c r="G375" s="136" t="s">
        <v>1147</v>
      </c>
      <c r="H375" s="137">
        <v>10</v>
      </c>
      <c r="I375" s="138"/>
      <c r="J375" s="138">
        <f t="shared" si="100"/>
        <v>0</v>
      </c>
      <c r="K375" s="139"/>
      <c r="L375" s="140"/>
      <c r="M375" s="141" t="s">
        <v>1</v>
      </c>
      <c r="N375" s="142" t="s">
        <v>35</v>
      </c>
      <c r="O375" s="129">
        <v>0</v>
      </c>
      <c r="P375" s="129">
        <f t="shared" si="101"/>
        <v>0</v>
      </c>
      <c r="Q375" s="129">
        <v>0</v>
      </c>
      <c r="R375" s="129">
        <f t="shared" si="102"/>
        <v>0</v>
      </c>
      <c r="S375" s="129">
        <v>0</v>
      </c>
      <c r="T375" s="130">
        <f t="shared" si="103"/>
        <v>0</v>
      </c>
      <c r="AR375" s="131" t="s">
        <v>813</v>
      </c>
      <c r="AT375" s="131" t="s">
        <v>248</v>
      </c>
      <c r="AU375" s="131" t="s">
        <v>80</v>
      </c>
      <c r="AY375" s="13" t="s">
        <v>140</v>
      </c>
      <c r="BE375" s="132">
        <f t="shared" si="104"/>
        <v>0</v>
      </c>
      <c r="BF375" s="132">
        <f t="shared" si="105"/>
        <v>0</v>
      </c>
      <c r="BG375" s="132">
        <f t="shared" si="106"/>
        <v>0</v>
      </c>
      <c r="BH375" s="132">
        <f t="shared" si="107"/>
        <v>0</v>
      </c>
      <c r="BI375" s="132">
        <f t="shared" si="108"/>
        <v>0</v>
      </c>
      <c r="BJ375" s="13" t="s">
        <v>78</v>
      </c>
      <c r="BK375" s="132">
        <f t="shared" si="109"/>
        <v>0</v>
      </c>
      <c r="BL375" s="13" t="s">
        <v>283</v>
      </c>
      <c r="BM375" s="131" t="s">
        <v>1517</v>
      </c>
    </row>
    <row r="376" spans="2:65" s="1" customFormat="1" ht="16.5" customHeight="1" x14ac:dyDescent="0.2">
      <c r="B376" s="119"/>
      <c r="C376" s="120" t="s">
        <v>1516</v>
      </c>
      <c r="D376" s="120" t="s">
        <v>141</v>
      </c>
      <c r="E376" s="121" t="s">
        <v>1143</v>
      </c>
      <c r="F376" s="122" t="s">
        <v>1144</v>
      </c>
      <c r="G376" s="123" t="s">
        <v>175</v>
      </c>
      <c r="H376" s="124">
        <v>0.5</v>
      </c>
      <c r="I376" s="125"/>
      <c r="J376" s="125">
        <f t="shared" si="100"/>
        <v>0</v>
      </c>
      <c r="K376" s="126"/>
      <c r="L376" s="25"/>
      <c r="M376" s="127" t="s">
        <v>1</v>
      </c>
      <c r="N376" s="128" t="s">
        <v>35</v>
      </c>
      <c r="O376" s="129">
        <v>0.77200000000000002</v>
      </c>
      <c r="P376" s="129">
        <f t="shared" si="101"/>
        <v>0.38600000000000001</v>
      </c>
      <c r="Q376" s="129">
        <v>0</v>
      </c>
      <c r="R376" s="129">
        <f t="shared" si="102"/>
        <v>0</v>
      </c>
      <c r="S376" s="129">
        <v>0</v>
      </c>
      <c r="T376" s="130">
        <f t="shared" si="103"/>
        <v>0</v>
      </c>
      <c r="AR376" s="131" t="s">
        <v>283</v>
      </c>
      <c r="AT376" s="131" t="s">
        <v>141</v>
      </c>
      <c r="AU376" s="131" t="s">
        <v>80</v>
      </c>
      <c r="AY376" s="13" t="s">
        <v>140</v>
      </c>
      <c r="BE376" s="132">
        <f t="shared" si="104"/>
        <v>0</v>
      </c>
      <c r="BF376" s="132">
        <f t="shared" si="105"/>
        <v>0</v>
      </c>
      <c r="BG376" s="132">
        <f t="shared" si="106"/>
        <v>0</v>
      </c>
      <c r="BH376" s="132">
        <f t="shared" si="107"/>
        <v>0</v>
      </c>
      <c r="BI376" s="132">
        <f t="shared" si="108"/>
        <v>0</v>
      </c>
      <c r="BJ376" s="13" t="s">
        <v>78</v>
      </c>
      <c r="BK376" s="132">
        <f t="shared" si="109"/>
        <v>0</v>
      </c>
      <c r="BL376" s="13" t="s">
        <v>283</v>
      </c>
      <c r="BM376" s="131" t="s">
        <v>1515</v>
      </c>
    </row>
    <row r="377" spans="2:65" s="1" customFormat="1" ht="33" customHeight="1" x14ac:dyDescent="0.2">
      <c r="B377" s="119"/>
      <c r="C377" s="120" t="s">
        <v>916</v>
      </c>
      <c r="D377" s="120" t="s">
        <v>141</v>
      </c>
      <c r="E377" s="121" t="s">
        <v>1149</v>
      </c>
      <c r="F377" s="122" t="s">
        <v>1150</v>
      </c>
      <c r="G377" s="123" t="s">
        <v>228</v>
      </c>
      <c r="H377" s="124">
        <v>90</v>
      </c>
      <c r="I377" s="125"/>
      <c r="J377" s="125">
        <f t="shared" si="100"/>
        <v>0</v>
      </c>
      <c r="K377" s="126"/>
      <c r="L377" s="25"/>
      <c r="M377" s="127" t="s">
        <v>1</v>
      </c>
      <c r="N377" s="128" t="s">
        <v>35</v>
      </c>
      <c r="O377" s="129">
        <v>0.24299999999999999</v>
      </c>
      <c r="P377" s="129">
        <f t="shared" si="101"/>
        <v>21.87</v>
      </c>
      <c r="Q377" s="129">
        <v>0</v>
      </c>
      <c r="R377" s="129">
        <f t="shared" si="102"/>
        <v>0</v>
      </c>
      <c r="S377" s="129">
        <v>0</v>
      </c>
      <c r="T377" s="130">
        <f t="shared" si="103"/>
        <v>0</v>
      </c>
      <c r="AR377" s="131" t="s">
        <v>283</v>
      </c>
      <c r="AT377" s="131" t="s">
        <v>141</v>
      </c>
      <c r="AU377" s="131" t="s">
        <v>80</v>
      </c>
      <c r="AY377" s="13" t="s">
        <v>140</v>
      </c>
      <c r="BE377" s="132">
        <f t="shared" si="104"/>
        <v>0</v>
      </c>
      <c r="BF377" s="132">
        <f t="shared" si="105"/>
        <v>0</v>
      </c>
      <c r="BG377" s="132">
        <f t="shared" si="106"/>
        <v>0</v>
      </c>
      <c r="BH377" s="132">
        <f t="shared" si="107"/>
        <v>0</v>
      </c>
      <c r="BI377" s="132">
        <f t="shared" si="108"/>
        <v>0</v>
      </c>
      <c r="BJ377" s="13" t="s">
        <v>78</v>
      </c>
      <c r="BK377" s="132">
        <f t="shared" si="109"/>
        <v>0</v>
      </c>
      <c r="BL377" s="13" t="s">
        <v>283</v>
      </c>
      <c r="BM377" s="131" t="s">
        <v>1514</v>
      </c>
    </row>
    <row r="378" spans="2:65" s="1" customFormat="1" ht="33" customHeight="1" x14ac:dyDescent="0.2">
      <c r="B378" s="119"/>
      <c r="C378" s="120" t="s">
        <v>1513</v>
      </c>
      <c r="D378" s="120" t="s">
        <v>141</v>
      </c>
      <c r="E378" s="121" t="s">
        <v>1152</v>
      </c>
      <c r="F378" s="122" t="s">
        <v>1153</v>
      </c>
      <c r="G378" s="123" t="s">
        <v>228</v>
      </c>
      <c r="H378" s="124">
        <v>65</v>
      </c>
      <c r="I378" s="125"/>
      <c r="J378" s="125">
        <f t="shared" si="100"/>
        <v>0</v>
      </c>
      <c r="K378" s="126"/>
      <c r="L378" s="25"/>
      <c r="M378" s="127" t="s">
        <v>1</v>
      </c>
      <c r="N378" s="128" t="s">
        <v>35</v>
      </c>
      <c r="O378" s="129">
        <v>0.27400000000000002</v>
      </c>
      <c r="P378" s="129">
        <f t="shared" si="101"/>
        <v>17.810000000000002</v>
      </c>
      <c r="Q378" s="129">
        <v>0</v>
      </c>
      <c r="R378" s="129">
        <f t="shared" si="102"/>
        <v>0</v>
      </c>
      <c r="S378" s="129">
        <v>0</v>
      </c>
      <c r="T378" s="130">
        <f t="shared" si="103"/>
        <v>0</v>
      </c>
      <c r="AR378" s="131" t="s">
        <v>283</v>
      </c>
      <c r="AT378" s="131" t="s">
        <v>141</v>
      </c>
      <c r="AU378" s="131" t="s">
        <v>80</v>
      </c>
      <c r="AY378" s="13" t="s">
        <v>140</v>
      </c>
      <c r="BE378" s="132">
        <f t="shared" si="104"/>
        <v>0</v>
      </c>
      <c r="BF378" s="132">
        <f t="shared" si="105"/>
        <v>0</v>
      </c>
      <c r="BG378" s="132">
        <f t="shared" si="106"/>
        <v>0</v>
      </c>
      <c r="BH378" s="132">
        <f t="shared" si="107"/>
        <v>0</v>
      </c>
      <c r="BI378" s="132">
        <f t="shared" si="108"/>
        <v>0</v>
      </c>
      <c r="BJ378" s="13" t="s">
        <v>78</v>
      </c>
      <c r="BK378" s="132">
        <f t="shared" si="109"/>
        <v>0</v>
      </c>
      <c r="BL378" s="13" t="s">
        <v>283</v>
      </c>
      <c r="BM378" s="131" t="s">
        <v>1512</v>
      </c>
    </row>
    <row r="379" spans="2:65" s="1" customFormat="1" ht="33" customHeight="1" x14ac:dyDescent="0.2">
      <c r="B379" s="119"/>
      <c r="C379" s="120" t="s">
        <v>919</v>
      </c>
      <c r="D379" s="120" t="s">
        <v>141</v>
      </c>
      <c r="E379" s="121" t="s">
        <v>1154</v>
      </c>
      <c r="F379" s="122" t="s">
        <v>1155</v>
      </c>
      <c r="G379" s="123" t="s">
        <v>228</v>
      </c>
      <c r="H379" s="124">
        <v>50</v>
      </c>
      <c r="I379" s="125"/>
      <c r="J379" s="125">
        <f t="shared" si="100"/>
        <v>0</v>
      </c>
      <c r="K379" s="126"/>
      <c r="L379" s="25"/>
      <c r="M379" s="127" t="s">
        <v>1</v>
      </c>
      <c r="N379" s="128" t="s">
        <v>35</v>
      </c>
      <c r="O379" s="129">
        <v>0.30099999999999999</v>
      </c>
      <c r="P379" s="129">
        <f t="shared" si="101"/>
        <v>15.049999999999999</v>
      </c>
      <c r="Q379" s="129">
        <v>0</v>
      </c>
      <c r="R379" s="129">
        <f t="shared" si="102"/>
        <v>0</v>
      </c>
      <c r="S379" s="129">
        <v>0</v>
      </c>
      <c r="T379" s="130">
        <f t="shared" si="103"/>
        <v>0</v>
      </c>
      <c r="AR379" s="131" t="s">
        <v>283</v>
      </c>
      <c r="AT379" s="131" t="s">
        <v>141</v>
      </c>
      <c r="AU379" s="131" t="s">
        <v>80</v>
      </c>
      <c r="AY379" s="13" t="s">
        <v>140</v>
      </c>
      <c r="BE379" s="132">
        <f t="shared" si="104"/>
        <v>0</v>
      </c>
      <c r="BF379" s="132">
        <f t="shared" si="105"/>
        <v>0</v>
      </c>
      <c r="BG379" s="132">
        <f t="shared" si="106"/>
        <v>0</v>
      </c>
      <c r="BH379" s="132">
        <f t="shared" si="107"/>
        <v>0</v>
      </c>
      <c r="BI379" s="132">
        <f t="shared" si="108"/>
        <v>0</v>
      </c>
      <c r="BJ379" s="13" t="s">
        <v>78</v>
      </c>
      <c r="BK379" s="132">
        <f t="shared" si="109"/>
        <v>0</v>
      </c>
      <c r="BL379" s="13" t="s">
        <v>283</v>
      </c>
      <c r="BM379" s="131" t="s">
        <v>1511</v>
      </c>
    </row>
    <row r="380" spans="2:65" s="1" customFormat="1" ht="33" customHeight="1" x14ac:dyDescent="0.2">
      <c r="B380" s="119"/>
      <c r="C380" s="120" t="s">
        <v>1510</v>
      </c>
      <c r="D380" s="120" t="s">
        <v>141</v>
      </c>
      <c r="E380" s="121" t="s">
        <v>1157</v>
      </c>
      <c r="F380" s="122" t="s">
        <v>1158</v>
      </c>
      <c r="G380" s="123" t="s">
        <v>228</v>
      </c>
      <c r="H380" s="124">
        <v>40</v>
      </c>
      <c r="I380" s="125"/>
      <c r="J380" s="125">
        <f t="shared" si="100"/>
        <v>0</v>
      </c>
      <c r="K380" s="126"/>
      <c r="L380" s="25"/>
      <c r="M380" s="127" t="s">
        <v>1</v>
      </c>
      <c r="N380" s="128" t="s">
        <v>35</v>
      </c>
      <c r="O380" s="129">
        <v>0.33900000000000002</v>
      </c>
      <c r="P380" s="129">
        <f t="shared" si="101"/>
        <v>13.56</v>
      </c>
      <c r="Q380" s="129">
        <v>0</v>
      </c>
      <c r="R380" s="129">
        <f t="shared" si="102"/>
        <v>0</v>
      </c>
      <c r="S380" s="129">
        <v>0</v>
      </c>
      <c r="T380" s="130">
        <f t="shared" si="103"/>
        <v>0</v>
      </c>
      <c r="AR380" s="131" t="s">
        <v>283</v>
      </c>
      <c r="AT380" s="131" t="s">
        <v>141</v>
      </c>
      <c r="AU380" s="131" t="s">
        <v>80</v>
      </c>
      <c r="AY380" s="13" t="s">
        <v>140</v>
      </c>
      <c r="BE380" s="132">
        <f t="shared" si="104"/>
        <v>0</v>
      </c>
      <c r="BF380" s="132">
        <f t="shared" si="105"/>
        <v>0</v>
      </c>
      <c r="BG380" s="132">
        <f t="shared" si="106"/>
        <v>0</v>
      </c>
      <c r="BH380" s="132">
        <f t="shared" si="107"/>
        <v>0</v>
      </c>
      <c r="BI380" s="132">
        <f t="shared" si="108"/>
        <v>0</v>
      </c>
      <c r="BJ380" s="13" t="s">
        <v>78</v>
      </c>
      <c r="BK380" s="132">
        <f t="shared" si="109"/>
        <v>0</v>
      </c>
      <c r="BL380" s="13" t="s">
        <v>283</v>
      </c>
      <c r="BM380" s="131" t="s">
        <v>1509</v>
      </c>
    </row>
    <row r="381" spans="2:65" s="1" customFormat="1" ht="24.2" customHeight="1" x14ac:dyDescent="0.2">
      <c r="B381" s="119"/>
      <c r="C381" s="120" t="s">
        <v>923</v>
      </c>
      <c r="D381" s="120" t="s">
        <v>141</v>
      </c>
      <c r="E381" s="121" t="s">
        <v>1159</v>
      </c>
      <c r="F381" s="122" t="s">
        <v>1160</v>
      </c>
      <c r="G381" s="123" t="s">
        <v>180</v>
      </c>
      <c r="H381" s="124">
        <v>320</v>
      </c>
      <c r="I381" s="125"/>
      <c r="J381" s="125">
        <f t="shared" si="100"/>
        <v>0</v>
      </c>
      <c r="K381" s="126"/>
      <c r="L381" s="25"/>
      <c r="M381" s="127" t="s">
        <v>1</v>
      </c>
      <c r="N381" s="128" t="s">
        <v>35</v>
      </c>
      <c r="O381" s="129">
        <v>0.05</v>
      </c>
      <c r="P381" s="129">
        <f t="shared" si="101"/>
        <v>16</v>
      </c>
      <c r="Q381" s="129">
        <v>0</v>
      </c>
      <c r="R381" s="129">
        <f t="shared" si="102"/>
        <v>0</v>
      </c>
      <c r="S381" s="129">
        <v>0</v>
      </c>
      <c r="T381" s="130">
        <f t="shared" si="103"/>
        <v>0</v>
      </c>
      <c r="AR381" s="131" t="s">
        <v>283</v>
      </c>
      <c r="AT381" s="131" t="s">
        <v>141</v>
      </c>
      <c r="AU381" s="131" t="s">
        <v>80</v>
      </c>
      <c r="AY381" s="13" t="s">
        <v>140</v>
      </c>
      <c r="BE381" s="132">
        <f t="shared" si="104"/>
        <v>0</v>
      </c>
      <c r="BF381" s="132">
        <f t="shared" si="105"/>
        <v>0</v>
      </c>
      <c r="BG381" s="132">
        <f t="shared" si="106"/>
        <v>0</v>
      </c>
      <c r="BH381" s="132">
        <f t="shared" si="107"/>
        <v>0</v>
      </c>
      <c r="BI381" s="132">
        <f t="shared" si="108"/>
        <v>0</v>
      </c>
      <c r="BJ381" s="13" t="s">
        <v>78</v>
      </c>
      <c r="BK381" s="132">
        <f t="shared" si="109"/>
        <v>0</v>
      </c>
      <c r="BL381" s="13" t="s">
        <v>283</v>
      </c>
      <c r="BM381" s="131" t="s">
        <v>1508</v>
      </c>
    </row>
    <row r="382" spans="2:65" s="1" customFormat="1" ht="16.5" customHeight="1" x14ac:dyDescent="0.2">
      <c r="B382" s="119"/>
      <c r="C382" s="133" t="s">
        <v>1507</v>
      </c>
      <c r="D382" s="133" t="s">
        <v>248</v>
      </c>
      <c r="E382" s="134" t="s">
        <v>1162</v>
      </c>
      <c r="F382" s="135" t="s">
        <v>1163</v>
      </c>
      <c r="G382" s="136" t="s">
        <v>1164</v>
      </c>
      <c r="H382" s="137">
        <v>0.32</v>
      </c>
      <c r="I382" s="138"/>
      <c r="J382" s="138">
        <f t="shared" si="100"/>
        <v>0</v>
      </c>
      <c r="K382" s="139"/>
      <c r="L382" s="140"/>
      <c r="M382" s="141" t="s">
        <v>1</v>
      </c>
      <c r="N382" s="142" t="s">
        <v>35</v>
      </c>
      <c r="O382" s="129">
        <v>0</v>
      </c>
      <c r="P382" s="129">
        <f t="shared" si="101"/>
        <v>0</v>
      </c>
      <c r="Q382" s="129">
        <v>1.6000000000000001E-3</v>
      </c>
      <c r="R382" s="129">
        <f t="shared" si="102"/>
        <v>5.1200000000000009E-4</v>
      </c>
      <c r="S382" s="129">
        <v>0</v>
      </c>
      <c r="T382" s="130">
        <f t="shared" si="103"/>
        <v>0</v>
      </c>
      <c r="AR382" s="131" t="s">
        <v>789</v>
      </c>
      <c r="AT382" s="131" t="s">
        <v>248</v>
      </c>
      <c r="AU382" s="131" t="s">
        <v>80</v>
      </c>
      <c r="AY382" s="13" t="s">
        <v>140</v>
      </c>
      <c r="BE382" s="132">
        <f t="shared" si="104"/>
        <v>0</v>
      </c>
      <c r="BF382" s="132">
        <f t="shared" si="105"/>
        <v>0</v>
      </c>
      <c r="BG382" s="132">
        <f t="shared" si="106"/>
        <v>0</v>
      </c>
      <c r="BH382" s="132">
        <f t="shared" si="107"/>
        <v>0</v>
      </c>
      <c r="BI382" s="132">
        <f t="shared" si="108"/>
        <v>0</v>
      </c>
      <c r="BJ382" s="13" t="s">
        <v>78</v>
      </c>
      <c r="BK382" s="132">
        <f t="shared" si="109"/>
        <v>0</v>
      </c>
      <c r="BL382" s="13" t="s">
        <v>789</v>
      </c>
      <c r="BM382" s="131" t="s">
        <v>1506</v>
      </c>
    </row>
    <row r="383" spans="2:65" s="1" customFormat="1" ht="24.2" customHeight="1" x14ac:dyDescent="0.2">
      <c r="B383" s="119"/>
      <c r="C383" s="120" t="s">
        <v>926</v>
      </c>
      <c r="D383" s="120" t="s">
        <v>141</v>
      </c>
      <c r="E383" s="121" t="s">
        <v>1165</v>
      </c>
      <c r="F383" s="122" t="s">
        <v>1166</v>
      </c>
      <c r="G383" s="123" t="s">
        <v>180</v>
      </c>
      <c r="H383" s="124">
        <v>30</v>
      </c>
      <c r="I383" s="125"/>
      <c r="J383" s="125">
        <f t="shared" si="100"/>
        <v>0</v>
      </c>
      <c r="K383" s="126"/>
      <c r="L383" s="25"/>
      <c r="M383" s="127" t="s">
        <v>1</v>
      </c>
      <c r="N383" s="128" t="s">
        <v>35</v>
      </c>
      <c r="O383" s="129">
        <v>0.05</v>
      </c>
      <c r="P383" s="129">
        <f t="shared" si="101"/>
        <v>1.5</v>
      </c>
      <c r="Q383" s="129">
        <v>1.0000000000000001E-5</v>
      </c>
      <c r="R383" s="129">
        <f t="shared" si="102"/>
        <v>3.0000000000000003E-4</v>
      </c>
      <c r="S383" s="129">
        <v>0</v>
      </c>
      <c r="T383" s="130">
        <f t="shared" si="103"/>
        <v>0</v>
      </c>
      <c r="AR383" s="131" t="s">
        <v>283</v>
      </c>
      <c r="AT383" s="131" t="s">
        <v>141</v>
      </c>
      <c r="AU383" s="131" t="s">
        <v>80</v>
      </c>
      <c r="AY383" s="13" t="s">
        <v>140</v>
      </c>
      <c r="BE383" s="132">
        <f t="shared" si="104"/>
        <v>0</v>
      </c>
      <c r="BF383" s="132">
        <f t="shared" si="105"/>
        <v>0</v>
      </c>
      <c r="BG383" s="132">
        <f t="shared" si="106"/>
        <v>0</v>
      </c>
      <c r="BH383" s="132">
        <f t="shared" si="107"/>
        <v>0</v>
      </c>
      <c r="BI383" s="132">
        <f t="shared" si="108"/>
        <v>0</v>
      </c>
      <c r="BJ383" s="13" t="s">
        <v>78</v>
      </c>
      <c r="BK383" s="132">
        <f t="shared" si="109"/>
        <v>0</v>
      </c>
      <c r="BL383" s="13" t="s">
        <v>283</v>
      </c>
      <c r="BM383" s="131" t="s">
        <v>1505</v>
      </c>
    </row>
    <row r="384" spans="2:65" s="1" customFormat="1" ht="16.5" customHeight="1" x14ac:dyDescent="0.2">
      <c r="B384" s="119"/>
      <c r="C384" s="133" t="s">
        <v>1504</v>
      </c>
      <c r="D384" s="133" t="s">
        <v>248</v>
      </c>
      <c r="E384" s="134" t="s">
        <v>1168</v>
      </c>
      <c r="F384" s="135" t="s">
        <v>1169</v>
      </c>
      <c r="G384" s="136" t="s">
        <v>1164</v>
      </c>
      <c r="H384" s="137">
        <v>0.03</v>
      </c>
      <c r="I384" s="138"/>
      <c r="J384" s="138">
        <f t="shared" si="100"/>
        <v>0</v>
      </c>
      <c r="K384" s="139"/>
      <c r="L384" s="140"/>
      <c r="M384" s="141" t="s">
        <v>1</v>
      </c>
      <c r="N384" s="142" t="s">
        <v>35</v>
      </c>
      <c r="O384" s="129">
        <v>0</v>
      </c>
      <c r="P384" s="129">
        <f t="shared" si="101"/>
        <v>0</v>
      </c>
      <c r="Q384" s="129">
        <v>2.7000000000000001E-3</v>
      </c>
      <c r="R384" s="129">
        <f t="shared" si="102"/>
        <v>8.1000000000000004E-5</v>
      </c>
      <c r="S384" s="129">
        <v>0</v>
      </c>
      <c r="T384" s="130">
        <f t="shared" si="103"/>
        <v>0</v>
      </c>
      <c r="AR384" s="131" t="s">
        <v>789</v>
      </c>
      <c r="AT384" s="131" t="s">
        <v>248</v>
      </c>
      <c r="AU384" s="131" t="s">
        <v>80</v>
      </c>
      <c r="AY384" s="13" t="s">
        <v>140</v>
      </c>
      <c r="BE384" s="132">
        <f t="shared" si="104"/>
        <v>0</v>
      </c>
      <c r="BF384" s="132">
        <f t="shared" si="105"/>
        <v>0</v>
      </c>
      <c r="BG384" s="132">
        <f t="shared" si="106"/>
        <v>0</v>
      </c>
      <c r="BH384" s="132">
        <f t="shared" si="107"/>
        <v>0</v>
      </c>
      <c r="BI384" s="132">
        <f t="shared" si="108"/>
        <v>0</v>
      </c>
      <c r="BJ384" s="13" t="s">
        <v>78</v>
      </c>
      <c r="BK384" s="132">
        <f t="shared" si="109"/>
        <v>0</v>
      </c>
      <c r="BL384" s="13" t="s">
        <v>789</v>
      </c>
      <c r="BM384" s="131" t="s">
        <v>1503</v>
      </c>
    </row>
    <row r="385" spans="2:65" s="10" customFormat="1" ht="25.9" customHeight="1" x14ac:dyDescent="0.2">
      <c r="B385" s="110"/>
      <c r="D385" s="111" t="s">
        <v>69</v>
      </c>
      <c r="E385" s="112" t="s">
        <v>1170</v>
      </c>
      <c r="F385" s="112" t="s">
        <v>1171</v>
      </c>
      <c r="J385" s="113">
        <f>BK385</f>
        <v>0</v>
      </c>
      <c r="L385" s="110"/>
      <c r="M385" s="114"/>
      <c r="P385" s="115">
        <f>P386</f>
        <v>20</v>
      </c>
      <c r="R385" s="115">
        <f>R386</f>
        <v>0</v>
      </c>
      <c r="T385" s="116">
        <f>T386</f>
        <v>0</v>
      </c>
      <c r="AR385" s="111" t="s">
        <v>145</v>
      </c>
      <c r="AT385" s="117" t="s">
        <v>69</v>
      </c>
      <c r="AU385" s="117" t="s">
        <v>70</v>
      </c>
      <c r="AY385" s="111" t="s">
        <v>140</v>
      </c>
      <c r="BK385" s="118">
        <f>BK386</f>
        <v>0</v>
      </c>
    </row>
    <row r="386" spans="2:65" s="1" customFormat="1" ht="37.9" customHeight="1" x14ac:dyDescent="0.2">
      <c r="B386" s="119"/>
      <c r="C386" s="120" t="s">
        <v>930</v>
      </c>
      <c r="D386" s="120" t="s">
        <v>141</v>
      </c>
      <c r="E386" s="121" t="s">
        <v>1172</v>
      </c>
      <c r="F386" s="122" t="s">
        <v>1173</v>
      </c>
      <c r="G386" s="123" t="s">
        <v>1174</v>
      </c>
      <c r="H386" s="124">
        <v>20</v>
      </c>
      <c r="I386" s="125"/>
      <c r="J386" s="125">
        <f>ROUND(I386*H386,2)</f>
        <v>0</v>
      </c>
      <c r="K386" s="126"/>
      <c r="L386" s="25"/>
      <c r="M386" s="127" t="s">
        <v>1</v>
      </c>
      <c r="N386" s="128" t="s">
        <v>35</v>
      </c>
      <c r="O386" s="129">
        <v>1</v>
      </c>
      <c r="P386" s="129">
        <f>O386*H386</f>
        <v>20</v>
      </c>
      <c r="Q386" s="129">
        <v>0</v>
      </c>
      <c r="R386" s="129">
        <f>Q386*H386</f>
        <v>0</v>
      </c>
      <c r="S386" s="129">
        <v>0</v>
      </c>
      <c r="T386" s="130">
        <f>S386*H386</f>
        <v>0</v>
      </c>
      <c r="AR386" s="131" t="s">
        <v>1502</v>
      </c>
      <c r="AT386" s="131" t="s">
        <v>141</v>
      </c>
      <c r="AU386" s="131" t="s">
        <v>78</v>
      </c>
      <c r="AY386" s="13" t="s">
        <v>140</v>
      </c>
      <c r="BE386" s="132">
        <f>IF(N386="základní",J386,0)</f>
        <v>0</v>
      </c>
      <c r="BF386" s="132">
        <f>IF(N386="snížená",J386,0)</f>
        <v>0</v>
      </c>
      <c r="BG386" s="132">
        <f>IF(N386="zákl. přenesená",J386,0)</f>
        <v>0</v>
      </c>
      <c r="BH386" s="132">
        <f>IF(N386="sníž. přenesená",J386,0)</f>
        <v>0</v>
      </c>
      <c r="BI386" s="132">
        <f>IF(N386="nulová",J386,0)</f>
        <v>0</v>
      </c>
      <c r="BJ386" s="13" t="s">
        <v>78</v>
      </c>
      <c r="BK386" s="132">
        <f>ROUND(I386*H386,2)</f>
        <v>0</v>
      </c>
      <c r="BL386" s="13" t="s">
        <v>1502</v>
      </c>
      <c r="BM386" s="131" t="s">
        <v>1501</v>
      </c>
    </row>
    <row r="387" spans="2:65" s="10" customFormat="1" ht="25.9" customHeight="1" x14ac:dyDescent="0.2">
      <c r="B387" s="110"/>
      <c r="D387" s="111" t="s">
        <v>69</v>
      </c>
      <c r="E387" s="112" t="s">
        <v>82</v>
      </c>
      <c r="F387" s="112" t="s">
        <v>1175</v>
      </c>
      <c r="J387" s="113">
        <f>BK387</f>
        <v>0</v>
      </c>
      <c r="L387" s="110"/>
      <c r="M387" s="114"/>
      <c r="P387" s="115">
        <f>P388+P390+P392</f>
        <v>0</v>
      </c>
      <c r="R387" s="115">
        <f>R388+R390+R392</f>
        <v>0</v>
      </c>
      <c r="T387" s="116">
        <f>T388+T390+T392</f>
        <v>0</v>
      </c>
      <c r="AR387" s="111" t="s">
        <v>155</v>
      </c>
      <c r="AT387" s="117" t="s">
        <v>69</v>
      </c>
      <c r="AU387" s="117" t="s">
        <v>70</v>
      </c>
      <c r="AY387" s="111" t="s">
        <v>140</v>
      </c>
      <c r="BK387" s="118">
        <f>BK388+BK390+BK392</f>
        <v>0</v>
      </c>
    </row>
    <row r="388" spans="2:65" s="10" customFormat="1" ht="22.9" customHeight="1" x14ac:dyDescent="0.2">
      <c r="B388" s="110"/>
      <c r="D388" s="111" t="s">
        <v>69</v>
      </c>
      <c r="E388" s="154" t="s">
        <v>1176</v>
      </c>
      <c r="F388" s="154" t="s">
        <v>1177</v>
      </c>
      <c r="J388" s="155">
        <f>BK388</f>
        <v>0</v>
      </c>
      <c r="L388" s="110"/>
      <c r="M388" s="114"/>
      <c r="P388" s="115">
        <f>P389</f>
        <v>0</v>
      </c>
      <c r="R388" s="115">
        <f>R389</f>
        <v>0</v>
      </c>
      <c r="T388" s="116">
        <f>T389</f>
        <v>0</v>
      </c>
      <c r="AR388" s="111" t="s">
        <v>155</v>
      </c>
      <c r="AT388" s="117" t="s">
        <v>69</v>
      </c>
      <c r="AU388" s="117" t="s">
        <v>78</v>
      </c>
      <c r="AY388" s="111" t="s">
        <v>140</v>
      </c>
      <c r="BK388" s="118">
        <f>BK389</f>
        <v>0</v>
      </c>
    </row>
    <row r="389" spans="2:65" s="1" customFormat="1" ht="16.5" customHeight="1" x14ac:dyDescent="0.2">
      <c r="B389" s="119"/>
      <c r="C389" s="120" t="s">
        <v>1500</v>
      </c>
      <c r="D389" s="120" t="s">
        <v>141</v>
      </c>
      <c r="E389" s="121" t="s">
        <v>1179</v>
      </c>
      <c r="F389" s="122" t="s">
        <v>664</v>
      </c>
      <c r="G389" s="123" t="s">
        <v>665</v>
      </c>
      <c r="H389" s="124">
        <v>1</v>
      </c>
      <c r="I389" s="125"/>
      <c r="J389" s="125">
        <f>ROUND(I389*H389,2)</f>
        <v>0</v>
      </c>
      <c r="K389" s="126"/>
      <c r="L389" s="25"/>
      <c r="M389" s="127" t="s">
        <v>1</v>
      </c>
      <c r="N389" s="128" t="s">
        <v>35</v>
      </c>
      <c r="O389" s="129">
        <v>0</v>
      </c>
      <c r="P389" s="129">
        <f>O389*H389</f>
        <v>0</v>
      </c>
      <c r="Q389" s="129">
        <v>0</v>
      </c>
      <c r="R389" s="129">
        <f>Q389*H389</f>
        <v>0</v>
      </c>
      <c r="S389" s="129">
        <v>0</v>
      </c>
      <c r="T389" s="130">
        <f>S389*H389</f>
        <v>0</v>
      </c>
      <c r="AR389" s="131" t="s">
        <v>574</v>
      </c>
      <c r="AT389" s="131" t="s">
        <v>141</v>
      </c>
      <c r="AU389" s="131" t="s">
        <v>80</v>
      </c>
      <c r="AY389" s="13" t="s">
        <v>140</v>
      </c>
      <c r="BE389" s="132">
        <f>IF(N389="základní",J389,0)</f>
        <v>0</v>
      </c>
      <c r="BF389" s="132">
        <f>IF(N389="snížená",J389,0)</f>
        <v>0</v>
      </c>
      <c r="BG389" s="132">
        <f>IF(N389="zákl. přenesená",J389,0)</f>
        <v>0</v>
      </c>
      <c r="BH389" s="132">
        <f>IF(N389="sníž. přenesená",J389,0)</f>
        <v>0</v>
      </c>
      <c r="BI389" s="132">
        <f>IF(N389="nulová",J389,0)</f>
        <v>0</v>
      </c>
      <c r="BJ389" s="13" t="s">
        <v>78</v>
      </c>
      <c r="BK389" s="132">
        <f>ROUND(I389*H389,2)</f>
        <v>0</v>
      </c>
      <c r="BL389" s="13" t="s">
        <v>574</v>
      </c>
      <c r="BM389" s="131" t="s">
        <v>1499</v>
      </c>
    </row>
    <row r="390" spans="2:65" s="10" customFormat="1" ht="22.9" customHeight="1" x14ac:dyDescent="0.2">
      <c r="B390" s="110"/>
      <c r="D390" s="111" t="s">
        <v>69</v>
      </c>
      <c r="E390" s="154" t="s">
        <v>1180</v>
      </c>
      <c r="F390" s="154" t="s">
        <v>1181</v>
      </c>
      <c r="J390" s="155">
        <f>BK390</f>
        <v>0</v>
      </c>
      <c r="L390" s="110"/>
      <c r="M390" s="114"/>
      <c r="P390" s="115">
        <f>P391</f>
        <v>0</v>
      </c>
      <c r="R390" s="115">
        <f>R391</f>
        <v>0</v>
      </c>
      <c r="T390" s="116">
        <f>T391</f>
        <v>0</v>
      </c>
      <c r="AR390" s="111" t="s">
        <v>155</v>
      </c>
      <c r="AT390" s="117" t="s">
        <v>69</v>
      </c>
      <c r="AU390" s="117" t="s">
        <v>78</v>
      </c>
      <c r="AY390" s="111" t="s">
        <v>140</v>
      </c>
      <c r="BK390" s="118">
        <f>BK391</f>
        <v>0</v>
      </c>
    </row>
    <row r="391" spans="2:65" s="1" customFormat="1" ht="16.5" customHeight="1" x14ac:dyDescent="0.2">
      <c r="B391" s="119"/>
      <c r="C391" s="120" t="s">
        <v>931</v>
      </c>
      <c r="D391" s="120" t="s">
        <v>141</v>
      </c>
      <c r="E391" s="121" t="s">
        <v>1182</v>
      </c>
      <c r="F391" s="122" t="s">
        <v>1183</v>
      </c>
      <c r="G391" s="123" t="s">
        <v>665</v>
      </c>
      <c r="H391" s="124">
        <v>2</v>
      </c>
      <c r="I391" s="125"/>
      <c r="J391" s="125">
        <f>ROUND(I391*H391,2)</f>
        <v>0</v>
      </c>
      <c r="K391" s="126"/>
      <c r="L391" s="25"/>
      <c r="M391" s="127" t="s">
        <v>1</v>
      </c>
      <c r="N391" s="128" t="s">
        <v>35</v>
      </c>
      <c r="O391" s="129">
        <v>0</v>
      </c>
      <c r="P391" s="129">
        <f>O391*H391</f>
        <v>0</v>
      </c>
      <c r="Q391" s="129">
        <v>0</v>
      </c>
      <c r="R391" s="129">
        <f>Q391*H391</f>
        <v>0</v>
      </c>
      <c r="S391" s="129">
        <v>0</v>
      </c>
      <c r="T391" s="130">
        <f>S391*H391</f>
        <v>0</v>
      </c>
      <c r="AR391" s="131" t="s">
        <v>574</v>
      </c>
      <c r="AT391" s="131" t="s">
        <v>141</v>
      </c>
      <c r="AU391" s="131" t="s">
        <v>80</v>
      </c>
      <c r="AY391" s="13" t="s">
        <v>140</v>
      </c>
      <c r="BE391" s="132">
        <f>IF(N391="základní",J391,0)</f>
        <v>0</v>
      </c>
      <c r="BF391" s="132">
        <f>IF(N391="snížená",J391,0)</f>
        <v>0</v>
      </c>
      <c r="BG391" s="132">
        <f>IF(N391="zákl. přenesená",J391,0)</f>
        <v>0</v>
      </c>
      <c r="BH391" s="132">
        <f>IF(N391="sníž. přenesená",J391,0)</f>
        <v>0</v>
      </c>
      <c r="BI391" s="132">
        <f>IF(N391="nulová",J391,0)</f>
        <v>0</v>
      </c>
      <c r="BJ391" s="13" t="s">
        <v>78</v>
      </c>
      <c r="BK391" s="132">
        <f>ROUND(I391*H391,2)</f>
        <v>0</v>
      </c>
      <c r="BL391" s="13" t="s">
        <v>574</v>
      </c>
      <c r="BM391" s="131" t="s">
        <v>1498</v>
      </c>
    </row>
    <row r="392" spans="2:65" s="10" customFormat="1" ht="22.9" customHeight="1" x14ac:dyDescent="0.2">
      <c r="B392" s="110"/>
      <c r="D392" s="111" t="s">
        <v>69</v>
      </c>
      <c r="E392" s="154" t="s">
        <v>569</v>
      </c>
      <c r="F392" s="154" t="s">
        <v>570</v>
      </c>
      <c r="J392" s="155">
        <f>BK392</f>
        <v>0</v>
      </c>
      <c r="L392" s="110"/>
      <c r="M392" s="114"/>
      <c r="P392" s="115">
        <f>P393</f>
        <v>0</v>
      </c>
      <c r="R392" s="115">
        <f>R393</f>
        <v>0</v>
      </c>
      <c r="T392" s="116">
        <f>T393</f>
        <v>0</v>
      </c>
      <c r="AR392" s="111" t="s">
        <v>155</v>
      </c>
      <c r="AT392" s="117" t="s">
        <v>69</v>
      </c>
      <c r="AU392" s="117" t="s">
        <v>78</v>
      </c>
      <c r="AY392" s="111" t="s">
        <v>140</v>
      </c>
      <c r="BK392" s="118">
        <f>BK393</f>
        <v>0</v>
      </c>
    </row>
    <row r="393" spans="2:65" s="1" customFormat="1" ht="16.5" customHeight="1" x14ac:dyDescent="0.2">
      <c r="B393" s="119"/>
      <c r="C393" s="120" t="s">
        <v>1497</v>
      </c>
      <c r="D393" s="120" t="s">
        <v>141</v>
      </c>
      <c r="E393" s="121" t="s">
        <v>1185</v>
      </c>
      <c r="F393" s="122" t="s">
        <v>1186</v>
      </c>
      <c r="G393" s="123" t="s">
        <v>665</v>
      </c>
      <c r="H393" s="124">
        <v>2</v>
      </c>
      <c r="I393" s="125"/>
      <c r="J393" s="125">
        <f>ROUND(I393*H393,2)</f>
        <v>0</v>
      </c>
      <c r="K393" s="126"/>
      <c r="L393" s="25"/>
      <c r="M393" s="146" t="s">
        <v>1</v>
      </c>
      <c r="N393" s="147" t="s">
        <v>35</v>
      </c>
      <c r="O393" s="148">
        <v>0</v>
      </c>
      <c r="P393" s="148">
        <f>O393*H393</f>
        <v>0</v>
      </c>
      <c r="Q393" s="148">
        <v>0</v>
      </c>
      <c r="R393" s="148">
        <f>Q393*H393</f>
        <v>0</v>
      </c>
      <c r="S393" s="148">
        <v>0</v>
      </c>
      <c r="T393" s="149">
        <f>S393*H393</f>
        <v>0</v>
      </c>
      <c r="AR393" s="131" t="s">
        <v>574</v>
      </c>
      <c r="AT393" s="131" t="s">
        <v>141</v>
      </c>
      <c r="AU393" s="131" t="s">
        <v>80</v>
      </c>
      <c r="AY393" s="13" t="s">
        <v>140</v>
      </c>
      <c r="BE393" s="132">
        <f>IF(N393="základní",J393,0)</f>
        <v>0</v>
      </c>
      <c r="BF393" s="132">
        <f>IF(N393="snížená",J393,0)</f>
        <v>0</v>
      </c>
      <c r="BG393" s="132">
        <f>IF(N393="zákl. přenesená",J393,0)</f>
        <v>0</v>
      </c>
      <c r="BH393" s="132">
        <f>IF(N393="sníž. přenesená",J393,0)</f>
        <v>0</v>
      </c>
      <c r="BI393" s="132">
        <f>IF(N393="nulová",J393,0)</f>
        <v>0</v>
      </c>
      <c r="BJ393" s="13" t="s">
        <v>78</v>
      </c>
      <c r="BK393" s="132">
        <f>ROUND(I393*H393,2)</f>
        <v>0</v>
      </c>
      <c r="BL393" s="13" t="s">
        <v>574</v>
      </c>
      <c r="BM393" s="131" t="s">
        <v>1496</v>
      </c>
    </row>
    <row r="394" spans="2:65" s="1" customFormat="1" ht="6.95" customHeight="1" x14ac:dyDescent="0.2">
      <c r="B394" s="37"/>
      <c r="C394" s="38"/>
      <c r="D394" s="38"/>
      <c r="E394" s="38"/>
      <c r="F394" s="38"/>
      <c r="G394" s="38"/>
      <c r="H394" s="38"/>
      <c r="I394" s="38"/>
      <c r="J394" s="38"/>
      <c r="K394" s="38"/>
      <c r="L394" s="25"/>
    </row>
  </sheetData>
  <autoFilter ref="C131:K393" xr:uid="{00000000-0009-0000-0000-000001000000}"/>
  <mergeCells count="6">
    <mergeCell ref="E124:H124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63"/>
  <sheetViews>
    <sheetView showGridLines="0" topLeftCell="A146" workbookViewId="0">
      <selection activeCell="I146" sqref="I1:I1048576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2" t="s">
        <v>5</v>
      </c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3" t="s">
        <v>92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5" customHeight="1" x14ac:dyDescent="0.2">
      <c r="B4" s="16"/>
      <c r="D4" s="17" t="s">
        <v>99</v>
      </c>
      <c r="L4" s="16"/>
      <c r="M4" s="81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2" t="s">
        <v>14</v>
      </c>
      <c r="L6" s="16"/>
    </row>
    <row r="7" spans="2:46" ht="16.5" customHeight="1" x14ac:dyDescent="0.2">
      <c r="B7" s="16"/>
      <c r="E7" s="198" t="str">
        <f>'Rekapitulace stavby'!K6</f>
        <v>DS_Česká_Kamenice_250206</v>
      </c>
      <c r="F7" s="199"/>
      <c r="G7" s="199"/>
      <c r="H7" s="199"/>
      <c r="L7" s="16"/>
    </row>
    <row r="8" spans="2:46" s="1" customFormat="1" ht="12" customHeight="1" x14ac:dyDescent="0.2">
      <c r="B8" s="25"/>
      <c r="D8" s="22" t="s">
        <v>100</v>
      </c>
      <c r="L8" s="25"/>
    </row>
    <row r="9" spans="2:46" s="1" customFormat="1" ht="16.5" customHeight="1" x14ac:dyDescent="0.2">
      <c r="B9" s="25"/>
      <c r="E9" s="163" t="s">
        <v>1187</v>
      </c>
      <c r="F9" s="197"/>
      <c r="G9" s="197"/>
      <c r="H9" s="197"/>
      <c r="L9" s="25"/>
    </row>
    <row r="10" spans="2:46" s="1" customFormat="1" x14ac:dyDescent="0.2">
      <c r="B10" s="25"/>
      <c r="L10" s="25"/>
    </row>
    <row r="11" spans="2:46" s="1" customFormat="1" ht="12" customHeight="1" x14ac:dyDescent="0.2">
      <c r="B11" s="25"/>
      <c r="D11" s="22" t="s">
        <v>16</v>
      </c>
      <c r="F11" s="20" t="s">
        <v>1</v>
      </c>
      <c r="I11" s="22"/>
      <c r="J11" s="20" t="s">
        <v>1</v>
      </c>
      <c r="L11" s="25"/>
    </row>
    <row r="12" spans="2:46" s="1" customFormat="1" ht="12" customHeight="1" x14ac:dyDescent="0.2">
      <c r="B12" s="25"/>
      <c r="D12" s="22" t="s">
        <v>18</v>
      </c>
      <c r="F12" s="20" t="s">
        <v>19</v>
      </c>
      <c r="I12" s="22"/>
      <c r="J12" s="45" t="str">
        <f>'Rekapitulace stavby'!AN8</f>
        <v>25. 2. 2025</v>
      </c>
      <c r="L12" s="25"/>
    </row>
    <row r="13" spans="2:46" s="1" customFormat="1" ht="10.9" customHeight="1" x14ac:dyDescent="0.2">
      <c r="B13" s="25"/>
      <c r="L13" s="25"/>
    </row>
    <row r="14" spans="2:46" s="1" customFormat="1" ht="12" customHeight="1" x14ac:dyDescent="0.2">
      <c r="B14" s="25"/>
      <c r="D14" s="22" t="s">
        <v>22</v>
      </c>
      <c r="I14" s="22"/>
      <c r="J14" s="20" t="str">
        <f>IF('Rekapitulace stavby'!AN10="","",'Rekapitulace stavby'!AN10)</f>
        <v/>
      </c>
      <c r="L14" s="25"/>
    </row>
    <row r="15" spans="2:46" s="1" customFormat="1" ht="18" customHeight="1" x14ac:dyDescent="0.2">
      <c r="B15" s="25"/>
      <c r="E15" s="20" t="str">
        <f>IF('Rekapitulace stavby'!E11="","",'Rekapitulace stavby'!E11)</f>
        <v xml:space="preserve"> </v>
      </c>
      <c r="I15" s="22"/>
      <c r="J15" s="20" t="str">
        <f>IF('Rekapitulace stavby'!AN11="","",'Rekapitulace stavby'!AN11)</f>
        <v/>
      </c>
      <c r="L15" s="25"/>
    </row>
    <row r="16" spans="2:46" s="1" customFormat="1" ht="6.95" customHeight="1" x14ac:dyDescent="0.2">
      <c r="B16" s="25"/>
      <c r="L16" s="25"/>
    </row>
    <row r="17" spans="2:12" s="1" customFormat="1" ht="12" customHeight="1" x14ac:dyDescent="0.2">
      <c r="B17" s="25"/>
      <c r="D17" s="22" t="s">
        <v>25</v>
      </c>
      <c r="I17" s="22"/>
      <c r="J17" s="20" t="str">
        <f>'Rekapitulace stavby'!AN13</f>
        <v/>
      </c>
      <c r="L17" s="25"/>
    </row>
    <row r="18" spans="2:12" s="1" customFormat="1" ht="18" customHeight="1" x14ac:dyDescent="0.2">
      <c r="B18" s="25"/>
      <c r="E18" s="185" t="str">
        <f>'Rekapitulace stavby'!E14</f>
        <v xml:space="preserve"> </v>
      </c>
      <c r="F18" s="185"/>
      <c r="G18" s="185"/>
      <c r="H18" s="185"/>
      <c r="I18" s="22"/>
      <c r="J18" s="20" t="str">
        <f>'Rekapitulace stavby'!AN14</f>
        <v/>
      </c>
      <c r="L18" s="25"/>
    </row>
    <row r="19" spans="2:12" s="1" customFormat="1" ht="6.95" customHeight="1" x14ac:dyDescent="0.2">
      <c r="B19" s="25"/>
      <c r="L19" s="25"/>
    </row>
    <row r="20" spans="2:12" s="1" customFormat="1" ht="12" customHeight="1" x14ac:dyDescent="0.2">
      <c r="B20" s="25"/>
      <c r="D20" s="22" t="s">
        <v>26</v>
      </c>
      <c r="I20" s="22"/>
      <c r="J20" s="20" t="str">
        <f>IF('Rekapitulace stavby'!AN16="","",'Rekapitulace stavby'!AN16)</f>
        <v/>
      </c>
      <c r="L20" s="25"/>
    </row>
    <row r="21" spans="2:12" s="1" customFormat="1" ht="18" customHeight="1" x14ac:dyDescent="0.2">
      <c r="B21" s="25"/>
      <c r="E21" s="20" t="str">
        <f>IF('Rekapitulace stavby'!E17="","",'Rekapitulace stavby'!E17)</f>
        <v xml:space="preserve"> </v>
      </c>
      <c r="I21" s="22"/>
      <c r="J21" s="20" t="str">
        <f>IF('Rekapitulace stavby'!AN17="","",'Rekapitulace stavby'!AN17)</f>
        <v/>
      </c>
      <c r="L21" s="25"/>
    </row>
    <row r="22" spans="2:12" s="1" customFormat="1" ht="6.95" customHeight="1" x14ac:dyDescent="0.2">
      <c r="B22" s="25"/>
      <c r="L22" s="25"/>
    </row>
    <row r="23" spans="2:12" s="1" customFormat="1" ht="12" customHeight="1" x14ac:dyDescent="0.2">
      <c r="B23" s="25"/>
      <c r="D23" s="22" t="s">
        <v>27</v>
      </c>
      <c r="I23" s="22"/>
      <c r="J23" s="20" t="str">
        <f>IF('Rekapitulace stavby'!AN19="","",'Rekapitulace stavby'!AN19)</f>
        <v/>
      </c>
      <c r="L23" s="25"/>
    </row>
    <row r="24" spans="2:12" s="1" customFormat="1" ht="18" customHeight="1" x14ac:dyDescent="0.2">
      <c r="B24" s="25"/>
      <c r="E24" s="20" t="str">
        <f>IF('Rekapitulace stavby'!E20="","",'Rekapitulace stavby'!E20)</f>
        <v xml:space="preserve"> </v>
      </c>
      <c r="I24" s="22"/>
      <c r="J24" s="20" t="str">
        <f>IF('Rekapitulace stavby'!AN20="","",'Rekapitulace stavby'!AN20)</f>
        <v/>
      </c>
      <c r="L24" s="25"/>
    </row>
    <row r="25" spans="2:12" s="1" customFormat="1" ht="6.95" customHeight="1" x14ac:dyDescent="0.2">
      <c r="B25" s="25"/>
      <c r="L25" s="25"/>
    </row>
    <row r="26" spans="2:12" s="1" customFormat="1" ht="12" customHeight="1" x14ac:dyDescent="0.2">
      <c r="B26" s="25"/>
      <c r="D26" s="22" t="s">
        <v>29</v>
      </c>
      <c r="L26" s="25"/>
    </row>
    <row r="27" spans="2:12" s="7" customFormat="1" ht="16.5" customHeight="1" x14ac:dyDescent="0.2">
      <c r="B27" s="82"/>
      <c r="E27" s="188" t="s">
        <v>1</v>
      </c>
      <c r="F27" s="188"/>
      <c r="G27" s="188"/>
      <c r="H27" s="188"/>
      <c r="L27" s="82"/>
    </row>
    <row r="28" spans="2:12" s="1" customFormat="1" ht="6.95" customHeight="1" x14ac:dyDescent="0.2">
      <c r="B28" s="25"/>
      <c r="L28" s="25"/>
    </row>
    <row r="29" spans="2:12" s="1" customFormat="1" ht="6.95" customHeight="1" x14ac:dyDescent="0.2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 x14ac:dyDescent="0.2">
      <c r="B30" s="25"/>
      <c r="D30" s="83" t="s">
        <v>30</v>
      </c>
      <c r="J30" s="59">
        <f>ROUND(J118, 2)</f>
        <v>0</v>
      </c>
      <c r="L30" s="25"/>
    </row>
    <row r="31" spans="2:12" s="1" customFormat="1" ht="6.95" customHeight="1" x14ac:dyDescent="0.2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 x14ac:dyDescent="0.2">
      <c r="B32" s="25"/>
      <c r="F32" s="28" t="s">
        <v>32</v>
      </c>
      <c r="I32" s="28"/>
      <c r="J32" s="28" t="s">
        <v>33</v>
      </c>
      <c r="L32" s="25"/>
    </row>
    <row r="33" spans="2:12" s="1" customFormat="1" ht="14.45" customHeight="1" x14ac:dyDescent="0.2">
      <c r="B33" s="25"/>
      <c r="D33" s="48" t="s">
        <v>34</v>
      </c>
      <c r="E33" s="22" t="s">
        <v>35</v>
      </c>
      <c r="F33" s="84">
        <f>ROUND((SUM(BE118:BE162)),  2)</f>
        <v>0</v>
      </c>
      <c r="I33" s="85"/>
      <c r="J33" s="84">
        <f>ROUND(((SUM(BE118:BE162))*I33),  2)</f>
        <v>0</v>
      </c>
      <c r="L33" s="25"/>
    </row>
    <row r="34" spans="2:12" s="1" customFormat="1" ht="14.45" customHeight="1" x14ac:dyDescent="0.2">
      <c r="B34" s="25"/>
      <c r="E34" s="22" t="s">
        <v>36</v>
      </c>
      <c r="F34" s="84">
        <f>ROUND((SUM(BF118:BF162)),  2)</f>
        <v>0</v>
      </c>
      <c r="I34" s="85"/>
      <c r="J34" s="84">
        <f>ROUND(((SUM(BF118:BF162))*I34),  2)</f>
        <v>0</v>
      </c>
      <c r="L34" s="25"/>
    </row>
    <row r="35" spans="2:12" s="1" customFormat="1" ht="14.45" hidden="1" customHeight="1" x14ac:dyDescent="0.2">
      <c r="B35" s="25"/>
      <c r="E35" s="22" t="s">
        <v>37</v>
      </c>
      <c r="F35" s="84">
        <f>ROUND((SUM(BG118:BG162)),  2)</f>
        <v>0</v>
      </c>
      <c r="I35" s="85"/>
      <c r="J35" s="84">
        <f>0</f>
        <v>0</v>
      </c>
      <c r="L35" s="25"/>
    </row>
    <row r="36" spans="2:12" s="1" customFormat="1" ht="14.45" hidden="1" customHeight="1" x14ac:dyDescent="0.2">
      <c r="B36" s="25"/>
      <c r="E36" s="22" t="s">
        <v>38</v>
      </c>
      <c r="F36" s="84">
        <f>ROUND((SUM(BH118:BH162)),  2)</f>
        <v>0</v>
      </c>
      <c r="I36" s="85"/>
      <c r="J36" s="84">
        <f>0</f>
        <v>0</v>
      </c>
      <c r="L36" s="25"/>
    </row>
    <row r="37" spans="2:12" s="1" customFormat="1" ht="14.45" hidden="1" customHeight="1" x14ac:dyDescent="0.2">
      <c r="B37" s="25"/>
      <c r="E37" s="22" t="s">
        <v>39</v>
      </c>
      <c r="F37" s="84">
        <f>ROUND((SUM(BI118:BI162)),  2)</f>
        <v>0</v>
      </c>
      <c r="I37" s="85"/>
      <c r="J37" s="84">
        <f>0</f>
        <v>0</v>
      </c>
      <c r="L37" s="25"/>
    </row>
    <row r="38" spans="2:12" s="1" customFormat="1" ht="6.95" customHeight="1" x14ac:dyDescent="0.2">
      <c r="B38" s="25"/>
      <c r="L38" s="25"/>
    </row>
    <row r="39" spans="2:12" s="1" customFormat="1" ht="25.35" customHeight="1" x14ac:dyDescent="0.2">
      <c r="B39" s="25"/>
      <c r="C39" s="86"/>
      <c r="D39" s="87" t="s">
        <v>40</v>
      </c>
      <c r="E39" s="50"/>
      <c r="F39" s="50"/>
      <c r="G39" s="88" t="s">
        <v>41</v>
      </c>
      <c r="H39" s="89" t="s">
        <v>42</v>
      </c>
      <c r="I39" s="50"/>
      <c r="J39" s="90">
        <f>SUM(J30:J37)</f>
        <v>0</v>
      </c>
      <c r="K39" s="91"/>
      <c r="L39" s="25"/>
    </row>
    <row r="40" spans="2:12" s="1" customFormat="1" ht="14.45" customHeight="1" x14ac:dyDescent="0.2">
      <c r="B40" s="25"/>
      <c r="L40" s="25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5"/>
      <c r="D50" s="34" t="s">
        <v>43</v>
      </c>
      <c r="E50" s="35"/>
      <c r="F50" s="35"/>
      <c r="G50" s="34" t="s">
        <v>44</v>
      </c>
      <c r="H50" s="35"/>
      <c r="I50" s="35"/>
      <c r="J50" s="35"/>
      <c r="K50" s="35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5"/>
      <c r="D61" s="36" t="s">
        <v>45</v>
      </c>
      <c r="E61" s="27"/>
      <c r="F61" s="92" t="s">
        <v>46</v>
      </c>
      <c r="G61" s="36" t="s">
        <v>45</v>
      </c>
      <c r="H61" s="27"/>
      <c r="I61" s="27"/>
      <c r="J61" s="93" t="s">
        <v>46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5"/>
      <c r="D65" s="34" t="s">
        <v>47</v>
      </c>
      <c r="E65" s="35"/>
      <c r="F65" s="35"/>
      <c r="G65" s="34" t="s">
        <v>48</v>
      </c>
      <c r="H65" s="35"/>
      <c r="I65" s="35"/>
      <c r="J65" s="35"/>
      <c r="K65" s="35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5"/>
      <c r="D76" s="36" t="s">
        <v>45</v>
      </c>
      <c r="E76" s="27"/>
      <c r="F76" s="92" t="s">
        <v>46</v>
      </c>
      <c r="G76" s="36" t="s">
        <v>45</v>
      </c>
      <c r="H76" s="27"/>
      <c r="I76" s="27"/>
      <c r="J76" s="93" t="s">
        <v>46</v>
      </c>
      <c r="K76" s="27"/>
      <c r="L76" s="25"/>
    </row>
    <row r="77" spans="2:12" s="1" customFormat="1" ht="14.45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 x14ac:dyDescent="0.2">
      <c r="B82" s="25"/>
      <c r="C82" s="17" t="s">
        <v>102</v>
      </c>
      <c r="L82" s="25"/>
    </row>
    <row r="83" spans="2:47" s="1" customFormat="1" ht="6.95" customHeight="1" x14ac:dyDescent="0.2">
      <c r="B83" s="25"/>
      <c r="L83" s="25"/>
    </row>
    <row r="84" spans="2:47" s="1" customFormat="1" ht="12" customHeight="1" x14ac:dyDescent="0.2">
      <c r="B84" s="25"/>
      <c r="C84" s="22" t="s">
        <v>14</v>
      </c>
      <c r="L84" s="25"/>
    </row>
    <row r="85" spans="2:47" s="1" customFormat="1" ht="16.5" customHeight="1" x14ac:dyDescent="0.2">
      <c r="B85" s="25"/>
      <c r="E85" s="198" t="str">
        <f>E7</f>
        <v>DS_Česká_Kamenice_250206</v>
      </c>
      <c r="F85" s="199"/>
      <c r="G85" s="199"/>
      <c r="H85" s="199"/>
      <c r="L85" s="25"/>
    </row>
    <row r="86" spans="2:47" s="1" customFormat="1" ht="12" customHeight="1" x14ac:dyDescent="0.2">
      <c r="B86" s="25"/>
      <c r="C86" s="22" t="s">
        <v>100</v>
      </c>
      <c r="L86" s="25"/>
    </row>
    <row r="87" spans="2:47" s="1" customFormat="1" ht="16.5" customHeight="1" x14ac:dyDescent="0.2">
      <c r="B87" s="25"/>
      <c r="E87" s="163" t="str">
        <f>E9</f>
        <v>Objekt7 - VZT</v>
      </c>
      <c r="F87" s="197"/>
      <c r="G87" s="197"/>
      <c r="H87" s="197"/>
      <c r="L87" s="25"/>
    </row>
    <row r="88" spans="2:47" s="1" customFormat="1" ht="6.95" customHeight="1" x14ac:dyDescent="0.2">
      <c r="B88" s="25"/>
      <c r="L88" s="25"/>
    </row>
    <row r="89" spans="2:47" s="1" customFormat="1" ht="12" customHeight="1" x14ac:dyDescent="0.2">
      <c r="B89" s="25"/>
      <c r="C89" s="22" t="s">
        <v>18</v>
      </c>
      <c r="F89" s="20" t="str">
        <f>F12</f>
        <v xml:space="preserve"> </v>
      </c>
      <c r="I89" s="22"/>
      <c r="J89" s="45" t="str">
        <f>IF(J12="","",J12)</f>
        <v>25. 2. 2025</v>
      </c>
      <c r="L89" s="25"/>
    </row>
    <row r="90" spans="2:47" s="1" customFormat="1" ht="6.95" customHeight="1" x14ac:dyDescent="0.2">
      <c r="B90" s="25"/>
      <c r="L90" s="25"/>
    </row>
    <row r="91" spans="2:47" s="1" customFormat="1" ht="15.2" customHeight="1" x14ac:dyDescent="0.2">
      <c r="B91" s="25"/>
      <c r="C91" s="22" t="s">
        <v>22</v>
      </c>
      <c r="F91" s="20" t="str">
        <f>E15</f>
        <v xml:space="preserve"> </v>
      </c>
      <c r="I91" s="22"/>
      <c r="J91" s="23" t="str">
        <f>E21</f>
        <v xml:space="preserve"> </v>
      </c>
      <c r="L91" s="25"/>
    </row>
    <row r="92" spans="2:47" s="1" customFormat="1" ht="15.2" customHeight="1" x14ac:dyDescent="0.2">
      <c r="B92" s="25"/>
      <c r="C92" s="22" t="s">
        <v>25</v>
      </c>
      <c r="F92" s="20" t="str">
        <f>IF(E18="","",E18)</f>
        <v xml:space="preserve"> </v>
      </c>
      <c r="I92" s="22"/>
      <c r="J92" s="23" t="str">
        <f>E24</f>
        <v xml:space="preserve"> </v>
      </c>
      <c r="L92" s="25"/>
    </row>
    <row r="93" spans="2:47" s="1" customFormat="1" ht="10.35" customHeight="1" x14ac:dyDescent="0.2">
      <c r="B93" s="25"/>
      <c r="L93" s="25"/>
    </row>
    <row r="94" spans="2:47" s="1" customFormat="1" ht="29.25" customHeight="1" x14ac:dyDescent="0.2">
      <c r="B94" s="25"/>
      <c r="C94" s="94" t="s">
        <v>103</v>
      </c>
      <c r="D94" s="86"/>
      <c r="E94" s="86"/>
      <c r="F94" s="86"/>
      <c r="G94" s="86"/>
      <c r="H94" s="86"/>
      <c r="I94" s="86"/>
      <c r="J94" s="95" t="s">
        <v>104</v>
      </c>
      <c r="K94" s="86"/>
      <c r="L94" s="25"/>
    </row>
    <row r="95" spans="2:47" s="1" customFormat="1" ht="10.35" customHeight="1" x14ac:dyDescent="0.2">
      <c r="B95" s="25"/>
      <c r="L95" s="25"/>
    </row>
    <row r="96" spans="2:47" s="1" customFormat="1" ht="22.9" customHeight="1" x14ac:dyDescent="0.2">
      <c r="B96" s="25"/>
      <c r="C96" s="96" t="s">
        <v>105</v>
      </c>
      <c r="J96" s="59">
        <f>J118</f>
        <v>0</v>
      </c>
      <c r="L96" s="25"/>
      <c r="AU96" s="13" t="s">
        <v>106</v>
      </c>
    </row>
    <row r="97" spans="2:12" s="8" customFormat="1" ht="24.95" customHeight="1" x14ac:dyDescent="0.2">
      <c r="B97" s="97"/>
      <c r="D97" s="98" t="s">
        <v>643</v>
      </c>
      <c r="E97" s="99"/>
      <c r="F97" s="99"/>
      <c r="G97" s="99"/>
      <c r="H97" s="99"/>
      <c r="I97" s="99"/>
      <c r="J97" s="100">
        <f>J119</f>
        <v>0</v>
      </c>
      <c r="L97" s="97"/>
    </row>
    <row r="98" spans="2:12" s="11" customFormat="1" ht="19.899999999999999" customHeight="1" x14ac:dyDescent="0.2">
      <c r="B98" s="150"/>
      <c r="D98" s="151" t="s">
        <v>1188</v>
      </c>
      <c r="E98" s="152"/>
      <c r="F98" s="152"/>
      <c r="G98" s="152"/>
      <c r="H98" s="152"/>
      <c r="I98" s="152"/>
      <c r="J98" s="153">
        <f>J120</f>
        <v>0</v>
      </c>
      <c r="L98" s="150"/>
    </row>
    <row r="99" spans="2:12" s="1" customFormat="1" ht="21.75" customHeight="1" x14ac:dyDescent="0.2">
      <c r="B99" s="25"/>
      <c r="L99" s="25"/>
    </row>
    <row r="100" spans="2:12" s="1" customFormat="1" ht="6.95" customHeight="1" x14ac:dyDescent="0.2"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25"/>
    </row>
    <row r="104" spans="2:12" s="1" customFormat="1" ht="6.95" customHeight="1" x14ac:dyDescent="0.2"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25"/>
    </row>
    <row r="105" spans="2:12" s="1" customFormat="1" ht="24.95" customHeight="1" x14ac:dyDescent="0.2">
      <c r="B105" s="25"/>
      <c r="C105" s="17" t="s">
        <v>127</v>
      </c>
      <c r="L105" s="25"/>
    </row>
    <row r="106" spans="2:12" s="1" customFormat="1" ht="6.95" customHeight="1" x14ac:dyDescent="0.2">
      <c r="B106" s="25"/>
      <c r="L106" s="25"/>
    </row>
    <row r="107" spans="2:12" s="1" customFormat="1" ht="12" customHeight="1" x14ac:dyDescent="0.2">
      <c r="B107" s="25"/>
      <c r="C107" s="22" t="s">
        <v>14</v>
      </c>
      <c r="L107" s="25"/>
    </row>
    <row r="108" spans="2:12" s="1" customFormat="1" ht="16.5" customHeight="1" x14ac:dyDescent="0.2">
      <c r="B108" s="25"/>
      <c r="E108" s="198" t="str">
        <f>E7</f>
        <v>DS_Česká_Kamenice_250206</v>
      </c>
      <c r="F108" s="199"/>
      <c r="G108" s="199"/>
      <c r="H108" s="199"/>
      <c r="L108" s="25"/>
    </row>
    <row r="109" spans="2:12" s="1" customFormat="1" ht="12" customHeight="1" x14ac:dyDescent="0.2">
      <c r="B109" s="25"/>
      <c r="C109" s="22" t="s">
        <v>100</v>
      </c>
      <c r="L109" s="25"/>
    </row>
    <row r="110" spans="2:12" s="1" customFormat="1" ht="16.5" customHeight="1" x14ac:dyDescent="0.2">
      <c r="B110" s="25"/>
      <c r="E110" s="163" t="str">
        <f>E9</f>
        <v>Objekt7 - VZT</v>
      </c>
      <c r="F110" s="197"/>
      <c r="G110" s="197"/>
      <c r="H110" s="197"/>
      <c r="L110" s="25"/>
    </row>
    <row r="111" spans="2:12" s="1" customFormat="1" ht="6.95" customHeight="1" x14ac:dyDescent="0.2">
      <c r="B111" s="25"/>
      <c r="L111" s="25"/>
    </row>
    <row r="112" spans="2:12" s="1" customFormat="1" ht="12" customHeight="1" x14ac:dyDescent="0.2">
      <c r="B112" s="25"/>
      <c r="C112" s="22" t="s">
        <v>18</v>
      </c>
      <c r="F112" s="20" t="str">
        <f>F12</f>
        <v xml:space="preserve"> </v>
      </c>
      <c r="I112" s="22"/>
      <c r="J112" s="45" t="str">
        <f>IF(J12="","",J12)</f>
        <v>25. 2. 2025</v>
      </c>
      <c r="L112" s="25"/>
    </row>
    <row r="113" spans="2:65" s="1" customFormat="1" ht="6.95" customHeight="1" x14ac:dyDescent="0.2">
      <c r="B113" s="25"/>
      <c r="L113" s="25"/>
    </row>
    <row r="114" spans="2:65" s="1" customFormat="1" ht="15.2" customHeight="1" x14ac:dyDescent="0.2">
      <c r="B114" s="25"/>
      <c r="C114" s="22" t="s">
        <v>22</v>
      </c>
      <c r="F114" s="20" t="str">
        <f>E15</f>
        <v xml:space="preserve"> </v>
      </c>
      <c r="I114" s="22"/>
      <c r="J114" s="23" t="str">
        <f>E21</f>
        <v xml:space="preserve"> </v>
      </c>
      <c r="L114" s="25"/>
    </row>
    <row r="115" spans="2:65" s="1" customFormat="1" ht="15.2" customHeight="1" x14ac:dyDescent="0.2">
      <c r="B115" s="25"/>
      <c r="C115" s="22" t="s">
        <v>25</v>
      </c>
      <c r="F115" s="20" t="str">
        <f>IF(E18="","",E18)</f>
        <v xml:space="preserve"> </v>
      </c>
      <c r="I115" s="22"/>
      <c r="J115" s="23" t="str">
        <f>E24</f>
        <v xml:space="preserve"> </v>
      </c>
      <c r="L115" s="25"/>
    </row>
    <row r="116" spans="2:65" s="1" customFormat="1" ht="10.35" customHeight="1" x14ac:dyDescent="0.2">
      <c r="B116" s="25"/>
      <c r="L116" s="25"/>
    </row>
    <row r="117" spans="2:65" s="9" customFormat="1" ht="29.25" customHeight="1" x14ac:dyDescent="0.2">
      <c r="B117" s="101"/>
      <c r="C117" s="102" t="s">
        <v>128</v>
      </c>
      <c r="D117" s="103" t="s">
        <v>55</v>
      </c>
      <c r="E117" s="103" t="s">
        <v>51</v>
      </c>
      <c r="F117" s="103" t="s">
        <v>52</v>
      </c>
      <c r="G117" s="103" t="s">
        <v>129</v>
      </c>
      <c r="H117" s="103" t="s">
        <v>130</v>
      </c>
      <c r="I117" s="103"/>
      <c r="J117" s="104" t="s">
        <v>104</v>
      </c>
      <c r="K117" s="105" t="s">
        <v>131</v>
      </c>
      <c r="L117" s="101"/>
      <c r="M117" s="52" t="s">
        <v>1</v>
      </c>
      <c r="N117" s="53" t="s">
        <v>34</v>
      </c>
      <c r="O117" s="53" t="s">
        <v>132</v>
      </c>
      <c r="P117" s="53" t="s">
        <v>133</v>
      </c>
      <c r="Q117" s="53" t="s">
        <v>134</v>
      </c>
      <c r="R117" s="53" t="s">
        <v>135</v>
      </c>
      <c r="S117" s="53" t="s">
        <v>136</v>
      </c>
      <c r="T117" s="54" t="s">
        <v>137</v>
      </c>
    </row>
    <row r="118" spans="2:65" s="1" customFormat="1" ht="22.9" customHeight="1" x14ac:dyDescent="0.25">
      <c r="B118" s="25"/>
      <c r="C118" s="57" t="s">
        <v>138</v>
      </c>
      <c r="J118" s="106">
        <f>BK118</f>
        <v>0</v>
      </c>
      <c r="L118" s="25"/>
      <c r="M118" s="55"/>
      <c r="N118" s="46"/>
      <c r="O118" s="46"/>
      <c r="P118" s="107">
        <f>P119</f>
        <v>0</v>
      </c>
      <c r="Q118" s="46"/>
      <c r="R118" s="107">
        <f>R119</f>
        <v>0</v>
      </c>
      <c r="S118" s="46"/>
      <c r="T118" s="108">
        <f>T119</f>
        <v>0</v>
      </c>
      <c r="AT118" s="13" t="s">
        <v>69</v>
      </c>
      <c r="AU118" s="13" t="s">
        <v>106</v>
      </c>
      <c r="BK118" s="109">
        <f>BK119</f>
        <v>0</v>
      </c>
    </row>
    <row r="119" spans="2:65" s="10" customFormat="1" ht="25.9" customHeight="1" x14ac:dyDescent="0.2">
      <c r="B119" s="110"/>
      <c r="D119" s="111" t="s">
        <v>69</v>
      </c>
      <c r="E119" s="112" t="s">
        <v>707</v>
      </c>
      <c r="F119" s="112" t="s">
        <v>708</v>
      </c>
      <c r="J119" s="113">
        <f>BK119</f>
        <v>0</v>
      </c>
      <c r="L119" s="110"/>
      <c r="M119" s="114"/>
      <c r="P119" s="115">
        <f>P120</f>
        <v>0</v>
      </c>
      <c r="R119" s="115">
        <f>R120</f>
        <v>0</v>
      </c>
      <c r="T119" s="116">
        <f>T120</f>
        <v>0</v>
      </c>
      <c r="AR119" s="111" t="s">
        <v>80</v>
      </c>
      <c r="AT119" s="117" t="s">
        <v>69</v>
      </c>
      <c r="AU119" s="117" t="s">
        <v>70</v>
      </c>
      <c r="AY119" s="111" t="s">
        <v>140</v>
      </c>
      <c r="BK119" s="118">
        <f>BK120</f>
        <v>0</v>
      </c>
    </row>
    <row r="120" spans="2:65" s="10" customFormat="1" ht="22.9" customHeight="1" x14ac:dyDescent="0.2">
      <c r="B120" s="110"/>
      <c r="D120" s="111" t="s">
        <v>69</v>
      </c>
      <c r="E120" s="154" t="s">
        <v>1189</v>
      </c>
      <c r="F120" s="154" t="s">
        <v>1190</v>
      </c>
      <c r="J120" s="155">
        <f>BK120</f>
        <v>0</v>
      </c>
      <c r="L120" s="110"/>
      <c r="M120" s="114"/>
      <c r="P120" s="115">
        <f>SUM(P121:P162)</f>
        <v>0</v>
      </c>
      <c r="R120" s="115">
        <f>SUM(R121:R162)</f>
        <v>0</v>
      </c>
      <c r="T120" s="116">
        <f>SUM(T121:T162)</f>
        <v>0</v>
      </c>
      <c r="AR120" s="111" t="s">
        <v>80</v>
      </c>
      <c r="AT120" s="117" t="s">
        <v>69</v>
      </c>
      <c r="AU120" s="117" t="s">
        <v>78</v>
      </c>
      <c r="AY120" s="111" t="s">
        <v>140</v>
      </c>
      <c r="BK120" s="118">
        <f>SUM(BK121:BK162)</f>
        <v>0</v>
      </c>
    </row>
    <row r="121" spans="2:65" s="1" customFormat="1" ht="76.349999999999994" customHeight="1" x14ac:dyDescent="0.2">
      <c r="B121" s="119"/>
      <c r="C121" s="120" t="s">
        <v>78</v>
      </c>
      <c r="D121" s="120" t="s">
        <v>141</v>
      </c>
      <c r="E121" s="121" t="s">
        <v>1191</v>
      </c>
      <c r="F121" s="122" t="s">
        <v>1192</v>
      </c>
      <c r="G121" s="123" t="s">
        <v>212</v>
      </c>
      <c r="H121" s="124">
        <v>1</v>
      </c>
      <c r="I121" s="125"/>
      <c r="J121" s="125">
        <f t="shared" ref="J121:J135" si="0">ROUND(I121*H121,2)</f>
        <v>0</v>
      </c>
      <c r="K121" s="126"/>
      <c r="L121" s="25"/>
      <c r="M121" s="127" t="s">
        <v>1</v>
      </c>
      <c r="N121" s="128" t="s">
        <v>35</v>
      </c>
      <c r="O121" s="129">
        <v>0</v>
      </c>
      <c r="P121" s="129">
        <f t="shared" ref="P121:P135" si="1">O121*H121</f>
        <v>0</v>
      </c>
      <c r="Q121" s="129">
        <v>0</v>
      </c>
      <c r="R121" s="129">
        <f t="shared" ref="R121:R135" si="2">Q121*H121</f>
        <v>0</v>
      </c>
      <c r="S121" s="129">
        <v>0</v>
      </c>
      <c r="T121" s="130">
        <f t="shared" ref="T121:T135" si="3">S121*H121</f>
        <v>0</v>
      </c>
      <c r="AR121" s="131" t="s">
        <v>145</v>
      </c>
      <c r="AT121" s="131" t="s">
        <v>141</v>
      </c>
      <c r="AU121" s="131" t="s">
        <v>80</v>
      </c>
      <c r="AY121" s="13" t="s">
        <v>140</v>
      </c>
      <c r="BE121" s="132">
        <f t="shared" ref="BE121:BE135" si="4">IF(N121="základní",J121,0)</f>
        <v>0</v>
      </c>
      <c r="BF121" s="132">
        <f t="shared" ref="BF121:BF135" si="5">IF(N121="snížená",J121,0)</f>
        <v>0</v>
      </c>
      <c r="BG121" s="132">
        <f t="shared" ref="BG121:BG135" si="6">IF(N121="zákl. přenesená",J121,0)</f>
        <v>0</v>
      </c>
      <c r="BH121" s="132">
        <f t="shared" ref="BH121:BH135" si="7">IF(N121="sníž. přenesená",J121,0)</f>
        <v>0</v>
      </c>
      <c r="BI121" s="132">
        <f t="shared" ref="BI121:BI135" si="8">IF(N121="nulová",J121,0)</f>
        <v>0</v>
      </c>
      <c r="BJ121" s="13" t="s">
        <v>78</v>
      </c>
      <c r="BK121" s="132">
        <f t="shared" ref="BK121:BK135" si="9">ROUND(I121*H121,2)</f>
        <v>0</v>
      </c>
      <c r="BL121" s="13" t="s">
        <v>145</v>
      </c>
      <c r="BM121" s="131" t="s">
        <v>145</v>
      </c>
    </row>
    <row r="122" spans="2:65" s="1" customFormat="1" ht="33" customHeight="1" x14ac:dyDescent="0.2">
      <c r="B122" s="119"/>
      <c r="C122" s="120" t="s">
        <v>80</v>
      </c>
      <c r="D122" s="120" t="s">
        <v>141</v>
      </c>
      <c r="E122" s="121" t="s">
        <v>1193</v>
      </c>
      <c r="F122" s="122" t="s">
        <v>1194</v>
      </c>
      <c r="G122" s="123" t="s">
        <v>212</v>
      </c>
      <c r="H122" s="124">
        <v>1</v>
      </c>
      <c r="I122" s="125"/>
      <c r="J122" s="125">
        <f t="shared" si="0"/>
        <v>0</v>
      </c>
      <c r="K122" s="126"/>
      <c r="L122" s="25"/>
      <c r="M122" s="127" t="s">
        <v>1</v>
      </c>
      <c r="N122" s="128" t="s">
        <v>35</v>
      </c>
      <c r="O122" s="129">
        <v>0</v>
      </c>
      <c r="P122" s="129">
        <f t="shared" si="1"/>
        <v>0</v>
      </c>
      <c r="Q122" s="129">
        <v>0</v>
      </c>
      <c r="R122" s="129">
        <f t="shared" si="2"/>
        <v>0</v>
      </c>
      <c r="S122" s="129">
        <v>0</v>
      </c>
      <c r="T122" s="130">
        <f t="shared" si="3"/>
        <v>0</v>
      </c>
      <c r="AR122" s="131" t="s">
        <v>145</v>
      </c>
      <c r="AT122" s="131" t="s">
        <v>141</v>
      </c>
      <c r="AU122" s="131" t="s">
        <v>80</v>
      </c>
      <c r="AY122" s="13" t="s">
        <v>140</v>
      </c>
      <c r="BE122" s="132">
        <f t="shared" si="4"/>
        <v>0</v>
      </c>
      <c r="BF122" s="132">
        <f t="shared" si="5"/>
        <v>0</v>
      </c>
      <c r="BG122" s="132">
        <f t="shared" si="6"/>
        <v>0</v>
      </c>
      <c r="BH122" s="132">
        <f t="shared" si="7"/>
        <v>0</v>
      </c>
      <c r="BI122" s="132">
        <f t="shared" si="8"/>
        <v>0</v>
      </c>
      <c r="BJ122" s="13" t="s">
        <v>78</v>
      </c>
      <c r="BK122" s="132">
        <f t="shared" si="9"/>
        <v>0</v>
      </c>
      <c r="BL122" s="13" t="s">
        <v>145</v>
      </c>
      <c r="BM122" s="131" t="s">
        <v>151</v>
      </c>
    </row>
    <row r="123" spans="2:65" s="1" customFormat="1" ht="24.2" customHeight="1" x14ac:dyDescent="0.2">
      <c r="B123" s="119"/>
      <c r="C123" s="120" t="s">
        <v>148</v>
      </c>
      <c r="D123" s="120" t="s">
        <v>141</v>
      </c>
      <c r="E123" s="121" t="s">
        <v>1195</v>
      </c>
      <c r="F123" s="122" t="s">
        <v>1196</v>
      </c>
      <c r="G123" s="123" t="s">
        <v>665</v>
      </c>
      <c r="H123" s="124">
        <v>2</v>
      </c>
      <c r="I123" s="125"/>
      <c r="J123" s="125">
        <f t="shared" si="0"/>
        <v>0</v>
      </c>
      <c r="K123" s="126"/>
      <c r="L123" s="25"/>
      <c r="M123" s="127" t="s">
        <v>1</v>
      </c>
      <c r="N123" s="128" t="s">
        <v>35</v>
      </c>
      <c r="O123" s="129">
        <v>0</v>
      </c>
      <c r="P123" s="129">
        <f t="shared" si="1"/>
        <v>0</v>
      </c>
      <c r="Q123" s="129">
        <v>0</v>
      </c>
      <c r="R123" s="129">
        <f t="shared" si="2"/>
        <v>0</v>
      </c>
      <c r="S123" s="129">
        <v>0</v>
      </c>
      <c r="T123" s="130">
        <f t="shared" si="3"/>
        <v>0</v>
      </c>
      <c r="AR123" s="131" t="s">
        <v>145</v>
      </c>
      <c r="AT123" s="131" t="s">
        <v>141</v>
      </c>
      <c r="AU123" s="131" t="s">
        <v>80</v>
      </c>
      <c r="AY123" s="13" t="s">
        <v>140</v>
      </c>
      <c r="BE123" s="132">
        <f t="shared" si="4"/>
        <v>0</v>
      </c>
      <c r="BF123" s="132">
        <f t="shared" si="5"/>
        <v>0</v>
      </c>
      <c r="BG123" s="132">
        <f t="shared" si="6"/>
        <v>0</v>
      </c>
      <c r="BH123" s="132">
        <f t="shared" si="7"/>
        <v>0</v>
      </c>
      <c r="BI123" s="132">
        <f t="shared" si="8"/>
        <v>0</v>
      </c>
      <c r="BJ123" s="13" t="s">
        <v>78</v>
      </c>
      <c r="BK123" s="132">
        <f t="shared" si="9"/>
        <v>0</v>
      </c>
      <c r="BL123" s="13" t="s">
        <v>145</v>
      </c>
      <c r="BM123" s="131" t="s">
        <v>154</v>
      </c>
    </row>
    <row r="124" spans="2:65" s="1" customFormat="1" ht="24.2" customHeight="1" x14ac:dyDescent="0.2">
      <c r="B124" s="119"/>
      <c r="C124" s="120" t="s">
        <v>145</v>
      </c>
      <c r="D124" s="120" t="s">
        <v>141</v>
      </c>
      <c r="E124" s="121" t="s">
        <v>1197</v>
      </c>
      <c r="F124" s="122" t="s">
        <v>1198</v>
      </c>
      <c r="G124" s="123" t="s">
        <v>665</v>
      </c>
      <c r="H124" s="124">
        <v>1</v>
      </c>
      <c r="I124" s="125"/>
      <c r="J124" s="125">
        <f t="shared" si="0"/>
        <v>0</v>
      </c>
      <c r="K124" s="126"/>
      <c r="L124" s="25"/>
      <c r="M124" s="127" t="s">
        <v>1</v>
      </c>
      <c r="N124" s="128" t="s">
        <v>35</v>
      </c>
      <c r="O124" s="129">
        <v>0</v>
      </c>
      <c r="P124" s="129">
        <f t="shared" si="1"/>
        <v>0</v>
      </c>
      <c r="Q124" s="129">
        <v>0</v>
      </c>
      <c r="R124" s="129">
        <f t="shared" si="2"/>
        <v>0</v>
      </c>
      <c r="S124" s="129">
        <v>0</v>
      </c>
      <c r="T124" s="130">
        <f t="shared" si="3"/>
        <v>0</v>
      </c>
      <c r="AR124" s="131" t="s">
        <v>145</v>
      </c>
      <c r="AT124" s="131" t="s">
        <v>141</v>
      </c>
      <c r="AU124" s="131" t="s">
        <v>80</v>
      </c>
      <c r="AY124" s="13" t="s">
        <v>140</v>
      </c>
      <c r="BE124" s="132">
        <f t="shared" si="4"/>
        <v>0</v>
      </c>
      <c r="BF124" s="132">
        <f t="shared" si="5"/>
        <v>0</v>
      </c>
      <c r="BG124" s="132">
        <f t="shared" si="6"/>
        <v>0</v>
      </c>
      <c r="BH124" s="132">
        <f t="shared" si="7"/>
        <v>0</v>
      </c>
      <c r="BI124" s="132">
        <f t="shared" si="8"/>
        <v>0</v>
      </c>
      <c r="BJ124" s="13" t="s">
        <v>78</v>
      </c>
      <c r="BK124" s="132">
        <f t="shared" si="9"/>
        <v>0</v>
      </c>
      <c r="BL124" s="13" t="s">
        <v>145</v>
      </c>
      <c r="BM124" s="131" t="s">
        <v>158</v>
      </c>
    </row>
    <row r="125" spans="2:65" s="1" customFormat="1" ht="37.9" customHeight="1" x14ac:dyDescent="0.2">
      <c r="B125" s="119"/>
      <c r="C125" s="120" t="s">
        <v>155</v>
      </c>
      <c r="D125" s="120" t="s">
        <v>141</v>
      </c>
      <c r="E125" s="121" t="s">
        <v>1199</v>
      </c>
      <c r="F125" s="122" t="s">
        <v>1200</v>
      </c>
      <c r="G125" s="123" t="s">
        <v>665</v>
      </c>
      <c r="H125" s="124">
        <v>4</v>
      </c>
      <c r="I125" s="125"/>
      <c r="J125" s="125">
        <f t="shared" si="0"/>
        <v>0</v>
      </c>
      <c r="K125" s="126"/>
      <c r="L125" s="25"/>
      <c r="M125" s="127" t="s">
        <v>1</v>
      </c>
      <c r="N125" s="128" t="s">
        <v>35</v>
      </c>
      <c r="O125" s="129">
        <v>0</v>
      </c>
      <c r="P125" s="129">
        <f t="shared" si="1"/>
        <v>0</v>
      </c>
      <c r="Q125" s="129">
        <v>0</v>
      </c>
      <c r="R125" s="129">
        <f t="shared" si="2"/>
        <v>0</v>
      </c>
      <c r="S125" s="129">
        <v>0</v>
      </c>
      <c r="T125" s="130">
        <f t="shared" si="3"/>
        <v>0</v>
      </c>
      <c r="AR125" s="131" t="s">
        <v>145</v>
      </c>
      <c r="AT125" s="131" t="s">
        <v>141</v>
      </c>
      <c r="AU125" s="131" t="s">
        <v>80</v>
      </c>
      <c r="AY125" s="13" t="s">
        <v>140</v>
      </c>
      <c r="BE125" s="132">
        <f t="shared" si="4"/>
        <v>0</v>
      </c>
      <c r="BF125" s="132">
        <f t="shared" si="5"/>
        <v>0</v>
      </c>
      <c r="BG125" s="132">
        <f t="shared" si="6"/>
        <v>0</v>
      </c>
      <c r="BH125" s="132">
        <f t="shared" si="7"/>
        <v>0</v>
      </c>
      <c r="BI125" s="132">
        <f t="shared" si="8"/>
        <v>0</v>
      </c>
      <c r="BJ125" s="13" t="s">
        <v>78</v>
      </c>
      <c r="BK125" s="132">
        <f t="shared" si="9"/>
        <v>0</v>
      </c>
      <c r="BL125" s="13" t="s">
        <v>145</v>
      </c>
      <c r="BM125" s="131" t="s">
        <v>8</v>
      </c>
    </row>
    <row r="126" spans="2:65" s="1" customFormat="1" ht="62.65" customHeight="1" x14ac:dyDescent="0.2">
      <c r="B126" s="119"/>
      <c r="C126" s="120" t="s">
        <v>151</v>
      </c>
      <c r="D126" s="120" t="s">
        <v>141</v>
      </c>
      <c r="E126" s="121" t="s">
        <v>1201</v>
      </c>
      <c r="F126" s="122" t="s">
        <v>1202</v>
      </c>
      <c r="G126" s="123" t="s">
        <v>665</v>
      </c>
      <c r="H126" s="124">
        <v>2</v>
      </c>
      <c r="I126" s="125"/>
      <c r="J126" s="125">
        <f t="shared" si="0"/>
        <v>0</v>
      </c>
      <c r="K126" s="126"/>
      <c r="L126" s="25"/>
      <c r="M126" s="127" t="s">
        <v>1</v>
      </c>
      <c r="N126" s="128" t="s">
        <v>35</v>
      </c>
      <c r="O126" s="129">
        <v>0</v>
      </c>
      <c r="P126" s="129">
        <f t="shared" si="1"/>
        <v>0</v>
      </c>
      <c r="Q126" s="129">
        <v>0</v>
      </c>
      <c r="R126" s="129">
        <f t="shared" si="2"/>
        <v>0</v>
      </c>
      <c r="S126" s="129">
        <v>0</v>
      </c>
      <c r="T126" s="130">
        <f t="shared" si="3"/>
        <v>0</v>
      </c>
      <c r="AR126" s="131" t="s">
        <v>145</v>
      </c>
      <c r="AT126" s="131" t="s">
        <v>141</v>
      </c>
      <c r="AU126" s="131" t="s">
        <v>80</v>
      </c>
      <c r="AY126" s="13" t="s">
        <v>140</v>
      </c>
      <c r="BE126" s="132">
        <f t="shared" si="4"/>
        <v>0</v>
      </c>
      <c r="BF126" s="132">
        <f t="shared" si="5"/>
        <v>0</v>
      </c>
      <c r="BG126" s="132">
        <f t="shared" si="6"/>
        <v>0</v>
      </c>
      <c r="BH126" s="132">
        <f t="shared" si="7"/>
        <v>0</v>
      </c>
      <c r="BI126" s="132">
        <f t="shared" si="8"/>
        <v>0</v>
      </c>
      <c r="BJ126" s="13" t="s">
        <v>78</v>
      </c>
      <c r="BK126" s="132">
        <f t="shared" si="9"/>
        <v>0</v>
      </c>
      <c r="BL126" s="13" t="s">
        <v>145</v>
      </c>
      <c r="BM126" s="131" t="s">
        <v>165</v>
      </c>
    </row>
    <row r="127" spans="2:65" s="1" customFormat="1" ht="37.9" customHeight="1" x14ac:dyDescent="0.2">
      <c r="B127" s="119"/>
      <c r="C127" s="120" t="s">
        <v>162</v>
      </c>
      <c r="D127" s="120" t="s">
        <v>141</v>
      </c>
      <c r="E127" s="121" t="s">
        <v>1203</v>
      </c>
      <c r="F127" s="122" t="s">
        <v>1204</v>
      </c>
      <c r="G127" s="123" t="s">
        <v>665</v>
      </c>
      <c r="H127" s="124">
        <v>1</v>
      </c>
      <c r="I127" s="125"/>
      <c r="J127" s="125">
        <f t="shared" si="0"/>
        <v>0</v>
      </c>
      <c r="K127" s="126"/>
      <c r="L127" s="25"/>
      <c r="M127" s="127" t="s">
        <v>1</v>
      </c>
      <c r="N127" s="128" t="s">
        <v>35</v>
      </c>
      <c r="O127" s="129">
        <v>0</v>
      </c>
      <c r="P127" s="129">
        <f t="shared" si="1"/>
        <v>0</v>
      </c>
      <c r="Q127" s="129">
        <v>0</v>
      </c>
      <c r="R127" s="129">
        <f t="shared" si="2"/>
        <v>0</v>
      </c>
      <c r="S127" s="129">
        <v>0</v>
      </c>
      <c r="T127" s="130">
        <f t="shared" si="3"/>
        <v>0</v>
      </c>
      <c r="AR127" s="131" t="s">
        <v>145</v>
      </c>
      <c r="AT127" s="131" t="s">
        <v>141</v>
      </c>
      <c r="AU127" s="131" t="s">
        <v>80</v>
      </c>
      <c r="AY127" s="13" t="s">
        <v>140</v>
      </c>
      <c r="BE127" s="132">
        <f t="shared" si="4"/>
        <v>0</v>
      </c>
      <c r="BF127" s="132">
        <f t="shared" si="5"/>
        <v>0</v>
      </c>
      <c r="BG127" s="132">
        <f t="shared" si="6"/>
        <v>0</v>
      </c>
      <c r="BH127" s="132">
        <f t="shared" si="7"/>
        <v>0</v>
      </c>
      <c r="BI127" s="132">
        <f t="shared" si="8"/>
        <v>0</v>
      </c>
      <c r="BJ127" s="13" t="s">
        <v>78</v>
      </c>
      <c r="BK127" s="132">
        <f t="shared" si="9"/>
        <v>0</v>
      </c>
      <c r="BL127" s="13" t="s">
        <v>145</v>
      </c>
      <c r="BM127" s="131" t="s">
        <v>168</v>
      </c>
    </row>
    <row r="128" spans="2:65" s="1" customFormat="1" ht="37.9" customHeight="1" x14ac:dyDescent="0.2">
      <c r="B128" s="119"/>
      <c r="C128" s="120" t="s">
        <v>154</v>
      </c>
      <c r="D128" s="120" t="s">
        <v>141</v>
      </c>
      <c r="E128" s="121" t="s">
        <v>1205</v>
      </c>
      <c r="F128" s="122" t="s">
        <v>1206</v>
      </c>
      <c r="G128" s="123" t="s">
        <v>665</v>
      </c>
      <c r="H128" s="124">
        <v>1</v>
      </c>
      <c r="I128" s="125"/>
      <c r="J128" s="125">
        <f t="shared" si="0"/>
        <v>0</v>
      </c>
      <c r="K128" s="126"/>
      <c r="L128" s="25"/>
      <c r="M128" s="127" t="s">
        <v>1</v>
      </c>
      <c r="N128" s="128" t="s">
        <v>35</v>
      </c>
      <c r="O128" s="129">
        <v>0</v>
      </c>
      <c r="P128" s="129">
        <f t="shared" si="1"/>
        <v>0</v>
      </c>
      <c r="Q128" s="129">
        <v>0</v>
      </c>
      <c r="R128" s="129">
        <f t="shared" si="2"/>
        <v>0</v>
      </c>
      <c r="S128" s="129">
        <v>0</v>
      </c>
      <c r="T128" s="130">
        <f t="shared" si="3"/>
        <v>0</v>
      </c>
      <c r="AR128" s="131" t="s">
        <v>145</v>
      </c>
      <c r="AT128" s="131" t="s">
        <v>141</v>
      </c>
      <c r="AU128" s="131" t="s">
        <v>80</v>
      </c>
      <c r="AY128" s="13" t="s">
        <v>140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3" t="s">
        <v>78</v>
      </c>
      <c r="BK128" s="132">
        <f t="shared" si="9"/>
        <v>0</v>
      </c>
      <c r="BL128" s="13" t="s">
        <v>145</v>
      </c>
      <c r="BM128" s="131" t="s">
        <v>172</v>
      </c>
    </row>
    <row r="129" spans="2:65" s="1" customFormat="1" ht="24.2" customHeight="1" x14ac:dyDescent="0.2">
      <c r="B129" s="119"/>
      <c r="C129" s="120" t="s">
        <v>169</v>
      </c>
      <c r="D129" s="120" t="s">
        <v>141</v>
      </c>
      <c r="E129" s="121" t="s">
        <v>1207</v>
      </c>
      <c r="F129" s="122" t="s">
        <v>1208</v>
      </c>
      <c r="G129" s="123" t="s">
        <v>665</v>
      </c>
      <c r="H129" s="124">
        <v>13</v>
      </c>
      <c r="I129" s="125"/>
      <c r="J129" s="125">
        <f t="shared" si="0"/>
        <v>0</v>
      </c>
      <c r="K129" s="126"/>
      <c r="L129" s="25"/>
      <c r="M129" s="127" t="s">
        <v>1</v>
      </c>
      <c r="N129" s="128" t="s">
        <v>35</v>
      </c>
      <c r="O129" s="129">
        <v>0</v>
      </c>
      <c r="P129" s="129">
        <f t="shared" si="1"/>
        <v>0</v>
      </c>
      <c r="Q129" s="129">
        <v>0</v>
      </c>
      <c r="R129" s="129">
        <f t="shared" si="2"/>
        <v>0</v>
      </c>
      <c r="S129" s="129">
        <v>0</v>
      </c>
      <c r="T129" s="130">
        <f t="shared" si="3"/>
        <v>0</v>
      </c>
      <c r="AR129" s="131" t="s">
        <v>145</v>
      </c>
      <c r="AT129" s="131" t="s">
        <v>141</v>
      </c>
      <c r="AU129" s="131" t="s">
        <v>80</v>
      </c>
      <c r="AY129" s="13" t="s">
        <v>140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3" t="s">
        <v>78</v>
      </c>
      <c r="BK129" s="132">
        <f t="shared" si="9"/>
        <v>0</v>
      </c>
      <c r="BL129" s="13" t="s">
        <v>145</v>
      </c>
      <c r="BM129" s="131" t="s">
        <v>176</v>
      </c>
    </row>
    <row r="130" spans="2:65" s="1" customFormat="1" ht="24.2" customHeight="1" x14ac:dyDescent="0.2">
      <c r="B130" s="119"/>
      <c r="C130" s="120" t="s">
        <v>158</v>
      </c>
      <c r="D130" s="120" t="s">
        <v>141</v>
      </c>
      <c r="E130" s="121" t="s">
        <v>1209</v>
      </c>
      <c r="F130" s="122" t="s">
        <v>1210</v>
      </c>
      <c r="G130" s="123" t="s">
        <v>665</v>
      </c>
      <c r="H130" s="124">
        <v>1</v>
      </c>
      <c r="I130" s="125"/>
      <c r="J130" s="125">
        <f t="shared" si="0"/>
        <v>0</v>
      </c>
      <c r="K130" s="126"/>
      <c r="L130" s="25"/>
      <c r="M130" s="127" t="s">
        <v>1</v>
      </c>
      <c r="N130" s="128" t="s">
        <v>35</v>
      </c>
      <c r="O130" s="129">
        <v>0</v>
      </c>
      <c r="P130" s="129">
        <f t="shared" si="1"/>
        <v>0</v>
      </c>
      <c r="Q130" s="129">
        <v>0</v>
      </c>
      <c r="R130" s="129">
        <f t="shared" si="2"/>
        <v>0</v>
      </c>
      <c r="S130" s="129">
        <v>0</v>
      </c>
      <c r="T130" s="130">
        <f t="shared" si="3"/>
        <v>0</v>
      </c>
      <c r="AR130" s="131" t="s">
        <v>145</v>
      </c>
      <c r="AT130" s="131" t="s">
        <v>141</v>
      </c>
      <c r="AU130" s="131" t="s">
        <v>80</v>
      </c>
      <c r="AY130" s="13" t="s">
        <v>140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3" t="s">
        <v>78</v>
      </c>
      <c r="BK130" s="132">
        <f t="shared" si="9"/>
        <v>0</v>
      </c>
      <c r="BL130" s="13" t="s">
        <v>145</v>
      </c>
      <c r="BM130" s="131" t="s">
        <v>181</v>
      </c>
    </row>
    <row r="131" spans="2:65" s="1" customFormat="1" ht="55.5" customHeight="1" x14ac:dyDescent="0.2">
      <c r="B131" s="119"/>
      <c r="C131" s="120" t="s">
        <v>177</v>
      </c>
      <c r="D131" s="120" t="s">
        <v>141</v>
      </c>
      <c r="E131" s="121" t="s">
        <v>1211</v>
      </c>
      <c r="F131" s="122" t="s">
        <v>1212</v>
      </c>
      <c r="G131" s="123" t="s">
        <v>665</v>
      </c>
      <c r="H131" s="124">
        <v>2</v>
      </c>
      <c r="I131" s="125"/>
      <c r="J131" s="125">
        <f t="shared" si="0"/>
        <v>0</v>
      </c>
      <c r="K131" s="126"/>
      <c r="L131" s="25"/>
      <c r="M131" s="127" t="s">
        <v>1</v>
      </c>
      <c r="N131" s="128" t="s">
        <v>35</v>
      </c>
      <c r="O131" s="129">
        <v>0</v>
      </c>
      <c r="P131" s="129">
        <f t="shared" si="1"/>
        <v>0</v>
      </c>
      <c r="Q131" s="129">
        <v>0</v>
      </c>
      <c r="R131" s="129">
        <f t="shared" si="2"/>
        <v>0</v>
      </c>
      <c r="S131" s="129">
        <v>0</v>
      </c>
      <c r="T131" s="130">
        <f t="shared" si="3"/>
        <v>0</v>
      </c>
      <c r="AR131" s="131" t="s">
        <v>145</v>
      </c>
      <c r="AT131" s="131" t="s">
        <v>141</v>
      </c>
      <c r="AU131" s="131" t="s">
        <v>80</v>
      </c>
      <c r="AY131" s="13" t="s">
        <v>140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3" t="s">
        <v>78</v>
      </c>
      <c r="BK131" s="132">
        <f t="shared" si="9"/>
        <v>0</v>
      </c>
      <c r="BL131" s="13" t="s">
        <v>145</v>
      </c>
      <c r="BM131" s="131" t="s">
        <v>186</v>
      </c>
    </row>
    <row r="132" spans="2:65" s="1" customFormat="1" ht="24.2" customHeight="1" x14ac:dyDescent="0.2">
      <c r="B132" s="119"/>
      <c r="C132" s="120" t="s">
        <v>8</v>
      </c>
      <c r="D132" s="120" t="s">
        <v>141</v>
      </c>
      <c r="E132" s="121" t="s">
        <v>1213</v>
      </c>
      <c r="F132" s="122" t="s">
        <v>1214</v>
      </c>
      <c r="G132" s="123" t="s">
        <v>1215</v>
      </c>
      <c r="H132" s="124">
        <v>24</v>
      </c>
      <c r="I132" s="125"/>
      <c r="J132" s="125">
        <f t="shared" si="0"/>
        <v>0</v>
      </c>
      <c r="K132" s="126"/>
      <c r="L132" s="25"/>
      <c r="M132" s="127" t="s">
        <v>1</v>
      </c>
      <c r="N132" s="128" t="s">
        <v>35</v>
      </c>
      <c r="O132" s="129">
        <v>0</v>
      </c>
      <c r="P132" s="129">
        <f t="shared" si="1"/>
        <v>0</v>
      </c>
      <c r="Q132" s="129">
        <v>0</v>
      </c>
      <c r="R132" s="129">
        <f t="shared" si="2"/>
        <v>0</v>
      </c>
      <c r="S132" s="129">
        <v>0</v>
      </c>
      <c r="T132" s="130">
        <f t="shared" si="3"/>
        <v>0</v>
      </c>
      <c r="AR132" s="131" t="s">
        <v>145</v>
      </c>
      <c r="AT132" s="131" t="s">
        <v>141</v>
      </c>
      <c r="AU132" s="131" t="s">
        <v>80</v>
      </c>
      <c r="AY132" s="13" t="s">
        <v>140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3" t="s">
        <v>78</v>
      </c>
      <c r="BK132" s="132">
        <f t="shared" si="9"/>
        <v>0</v>
      </c>
      <c r="BL132" s="13" t="s">
        <v>145</v>
      </c>
      <c r="BM132" s="131" t="s">
        <v>190</v>
      </c>
    </row>
    <row r="133" spans="2:65" s="1" customFormat="1" ht="24.2" customHeight="1" x14ac:dyDescent="0.2">
      <c r="B133" s="119"/>
      <c r="C133" s="120" t="s">
        <v>187</v>
      </c>
      <c r="D133" s="120" t="s">
        <v>141</v>
      </c>
      <c r="E133" s="121" t="s">
        <v>1216</v>
      </c>
      <c r="F133" s="122" t="s">
        <v>1217</v>
      </c>
      <c r="G133" s="123" t="s">
        <v>1215</v>
      </c>
      <c r="H133" s="124">
        <v>35</v>
      </c>
      <c r="I133" s="125"/>
      <c r="J133" s="125">
        <f t="shared" si="0"/>
        <v>0</v>
      </c>
      <c r="K133" s="126"/>
      <c r="L133" s="25"/>
      <c r="M133" s="127" t="s">
        <v>1</v>
      </c>
      <c r="N133" s="128" t="s">
        <v>35</v>
      </c>
      <c r="O133" s="129">
        <v>0</v>
      </c>
      <c r="P133" s="129">
        <f t="shared" si="1"/>
        <v>0</v>
      </c>
      <c r="Q133" s="129">
        <v>0</v>
      </c>
      <c r="R133" s="129">
        <f t="shared" si="2"/>
        <v>0</v>
      </c>
      <c r="S133" s="129">
        <v>0</v>
      </c>
      <c r="T133" s="130">
        <f t="shared" si="3"/>
        <v>0</v>
      </c>
      <c r="AR133" s="131" t="s">
        <v>145</v>
      </c>
      <c r="AT133" s="131" t="s">
        <v>141</v>
      </c>
      <c r="AU133" s="131" t="s">
        <v>80</v>
      </c>
      <c r="AY133" s="13" t="s">
        <v>140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3" t="s">
        <v>78</v>
      </c>
      <c r="BK133" s="132">
        <f t="shared" si="9"/>
        <v>0</v>
      </c>
      <c r="BL133" s="13" t="s">
        <v>145</v>
      </c>
      <c r="BM133" s="131" t="s">
        <v>193</v>
      </c>
    </row>
    <row r="134" spans="2:65" s="1" customFormat="1" ht="33" customHeight="1" x14ac:dyDescent="0.2">
      <c r="B134" s="119"/>
      <c r="C134" s="120" t="s">
        <v>165</v>
      </c>
      <c r="D134" s="120" t="s">
        <v>141</v>
      </c>
      <c r="E134" s="121" t="s">
        <v>1218</v>
      </c>
      <c r="F134" s="122" t="s">
        <v>1219</v>
      </c>
      <c r="G134" s="123" t="s">
        <v>185</v>
      </c>
      <c r="H134" s="124">
        <v>18</v>
      </c>
      <c r="I134" s="125"/>
      <c r="J134" s="125">
        <f t="shared" si="0"/>
        <v>0</v>
      </c>
      <c r="K134" s="126"/>
      <c r="L134" s="25"/>
      <c r="M134" s="127" t="s">
        <v>1</v>
      </c>
      <c r="N134" s="128" t="s">
        <v>35</v>
      </c>
      <c r="O134" s="129">
        <v>0</v>
      </c>
      <c r="P134" s="129">
        <f t="shared" si="1"/>
        <v>0</v>
      </c>
      <c r="Q134" s="129">
        <v>0</v>
      </c>
      <c r="R134" s="129">
        <f t="shared" si="2"/>
        <v>0</v>
      </c>
      <c r="S134" s="129">
        <v>0</v>
      </c>
      <c r="T134" s="130">
        <f t="shared" si="3"/>
        <v>0</v>
      </c>
      <c r="AR134" s="131" t="s">
        <v>145</v>
      </c>
      <c r="AT134" s="131" t="s">
        <v>141</v>
      </c>
      <c r="AU134" s="131" t="s">
        <v>80</v>
      </c>
      <c r="AY134" s="13" t="s">
        <v>140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3" t="s">
        <v>78</v>
      </c>
      <c r="BK134" s="132">
        <f t="shared" si="9"/>
        <v>0</v>
      </c>
      <c r="BL134" s="13" t="s">
        <v>145</v>
      </c>
      <c r="BM134" s="131" t="s">
        <v>197</v>
      </c>
    </row>
    <row r="135" spans="2:65" s="1" customFormat="1" ht="16.5" customHeight="1" x14ac:dyDescent="0.2">
      <c r="B135" s="119"/>
      <c r="C135" s="120" t="s">
        <v>194</v>
      </c>
      <c r="D135" s="120" t="s">
        <v>141</v>
      </c>
      <c r="E135" s="121" t="s">
        <v>1220</v>
      </c>
      <c r="F135" s="122" t="s">
        <v>1221</v>
      </c>
      <c r="G135" s="123" t="s">
        <v>185</v>
      </c>
      <c r="H135" s="124">
        <v>5</v>
      </c>
      <c r="I135" s="125"/>
      <c r="J135" s="125">
        <f t="shared" si="0"/>
        <v>0</v>
      </c>
      <c r="K135" s="126"/>
      <c r="L135" s="25"/>
      <c r="M135" s="127" t="s">
        <v>1</v>
      </c>
      <c r="N135" s="128" t="s">
        <v>35</v>
      </c>
      <c r="O135" s="129">
        <v>0</v>
      </c>
      <c r="P135" s="129">
        <f t="shared" si="1"/>
        <v>0</v>
      </c>
      <c r="Q135" s="129">
        <v>0</v>
      </c>
      <c r="R135" s="129">
        <f t="shared" si="2"/>
        <v>0</v>
      </c>
      <c r="S135" s="129">
        <v>0</v>
      </c>
      <c r="T135" s="130">
        <f t="shared" si="3"/>
        <v>0</v>
      </c>
      <c r="AR135" s="131" t="s">
        <v>145</v>
      </c>
      <c r="AT135" s="131" t="s">
        <v>141</v>
      </c>
      <c r="AU135" s="131" t="s">
        <v>80</v>
      </c>
      <c r="AY135" s="13" t="s">
        <v>140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3" t="s">
        <v>78</v>
      </c>
      <c r="BK135" s="132">
        <f t="shared" si="9"/>
        <v>0</v>
      </c>
      <c r="BL135" s="13" t="s">
        <v>145</v>
      </c>
      <c r="BM135" s="131" t="s">
        <v>200</v>
      </c>
    </row>
    <row r="136" spans="2:65" s="1" customFormat="1" ht="19.5" x14ac:dyDescent="0.2">
      <c r="B136" s="25"/>
      <c r="D136" s="143" t="s">
        <v>396</v>
      </c>
      <c r="F136" s="144" t="s">
        <v>1222</v>
      </c>
      <c r="L136" s="25"/>
      <c r="M136" s="145"/>
      <c r="T136" s="49"/>
      <c r="AT136" s="13" t="s">
        <v>396</v>
      </c>
      <c r="AU136" s="13" t="s">
        <v>80</v>
      </c>
    </row>
    <row r="137" spans="2:65" s="1" customFormat="1" ht="76.349999999999994" customHeight="1" x14ac:dyDescent="0.2">
      <c r="B137" s="119"/>
      <c r="C137" s="120" t="s">
        <v>168</v>
      </c>
      <c r="D137" s="120" t="s">
        <v>141</v>
      </c>
      <c r="E137" s="121" t="s">
        <v>1223</v>
      </c>
      <c r="F137" s="122" t="s">
        <v>1224</v>
      </c>
      <c r="G137" s="123" t="s">
        <v>212</v>
      </c>
      <c r="H137" s="124">
        <v>1</v>
      </c>
      <c r="I137" s="125"/>
      <c r="J137" s="125">
        <f t="shared" ref="J137:J151" si="10">ROUND(I137*H137,2)</f>
        <v>0</v>
      </c>
      <c r="K137" s="126"/>
      <c r="L137" s="25"/>
      <c r="M137" s="127" t="s">
        <v>1</v>
      </c>
      <c r="N137" s="128" t="s">
        <v>35</v>
      </c>
      <c r="O137" s="129">
        <v>0</v>
      </c>
      <c r="P137" s="129">
        <f t="shared" ref="P137:P151" si="11">O137*H137</f>
        <v>0</v>
      </c>
      <c r="Q137" s="129">
        <v>0</v>
      </c>
      <c r="R137" s="129">
        <f t="shared" ref="R137:R151" si="12">Q137*H137</f>
        <v>0</v>
      </c>
      <c r="S137" s="129">
        <v>0</v>
      </c>
      <c r="T137" s="130">
        <f t="shared" ref="T137:T151" si="13">S137*H137</f>
        <v>0</v>
      </c>
      <c r="AR137" s="131" t="s">
        <v>145</v>
      </c>
      <c r="AT137" s="131" t="s">
        <v>141</v>
      </c>
      <c r="AU137" s="131" t="s">
        <v>80</v>
      </c>
      <c r="AY137" s="13" t="s">
        <v>140</v>
      </c>
      <c r="BE137" s="132">
        <f t="shared" ref="BE137:BE151" si="14">IF(N137="základní",J137,0)</f>
        <v>0</v>
      </c>
      <c r="BF137" s="132">
        <f t="shared" ref="BF137:BF151" si="15">IF(N137="snížená",J137,0)</f>
        <v>0</v>
      </c>
      <c r="BG137" s="132">
        <f t="shared" ref="BG137:BG151" si="16">IF(N137="zákl. přenesená",J137,0)</f>
        <v>0</v>
      </c>
      <c r="BH137" s="132">
        <f t="shared" ref="BH137:BH151" si="17">IF(N137="sníž. přenesená",J137,0)</f>
        <v>0</v>
      </c>
      <c r="BI137" s="132">
        <f t="shared" ref="BI137:BI151" si="18">IF(N137="nulová",J137,0)</f>
        <v>0</v>
      </c>
      <c r="BJ137" s="13" t="s">
        <v>78</v>
      </c>
      <c r="BK137" s="132">
        <f t="shared" ref="BK137:BK151" si="19">ROUND(I137*H137,2)</f>
        <v>0</v>
      </c>
      <c r="BL137" s="13" t="s">
        <v>145</v>
      </c>
      <c r="BM137" s="131" t="s">
        <v>204</v>
      </c>
    </row>
    <row r="138" spans="2:65" s="1" customFormat="1" ht="33" customHeight="1" x14ac:dyDescent="0.2">
      <c r="B138" s="119"/>
      <c r="C138" s="120" t="s">
        <v>201</v>
      </c>
      <c r="D138" s="120" t="s">
        <v>141</v>
      </c>
      <c r="E138" s="121" t="s">
        <v>1225</v>
      </c>
      <c r="F138" s="122" t="s">
        <v>1226</v>
      </c>
      <c r="G138" s="123" t="s">
        <v>212</v>
      </c>
      <c r="H138" s="124">
        <v>1</v>
      </c>
      <c r="I138" s="125"/>
      <c r="J138" s="125">
        <f t="shared" si="10"/>
        <v>0</v>
      </c>
      <c r="K138" s="126"/>
      <c r="L138" s="25"/>
      <c r="M138" s="127" t="s">
        <v>1</v>
      </c>
      <c r="N138" s="128" t="s">
        <v>35</v>
      </c>
      <c r="O138" s="129">
        <v>0</v>
      </c>
      <c r="P138" s="129">
        <f t="shared" si="11"/>
        <v>0</v>
      </c>
      <c r="Q138" s="129">
        <v>0</v>
      </c>
      <c r="R138" s="129">
        <f t="shared" si="12"/>
        <v>0</v>
      </c>
      <c r="S138" s="129">
        <v>0</v>
      </c>
      <c r="T138" s="130">
        <f t="shared" si="13"/>
        <v>0</v>
      </c>
      <c r="AR138" s="131" t="s">
        <v>145</v>
      </c>
      <c r="AT138" s="131" t="s">
        <v>141</v>
      </c>
      <c r="AU138" s="131" t="s">
        <v>80</v>
      </c>
      <c r="AY138" s="13" t="s">
        <v>140</v>
      </c>
      <c r="BE138" s="132">
        <f t="shared" si="14"/>
        <v>0</v>
      </c>
      <c r="BF138" s="132">
        <f t="shared" si="15"/>
        <v>0</v>
      </c>
      <c r="BG138" s="132">
        <f t="shared" si="16"/>
        <v>0</v>
      </c>
      <c r="BH138" s="132">
        <f t="shared" si="17"/>
        <v>0</v>
      </c>
      <c r="BI138" s="132">
        <f t="shared" si="18"/>
        <v>0</v>
      </c>
      <c r="BJ138" s="13" t="s">
        <v>78</v>
      </c>
      <c r="BK138" s="132">
        <f t="shared" si="19"/>
        <v>0</v>
      </c>
      <c r="BL138" s="13" t="s">
        <v>145</v>
      </c>
      <c r="BM138" s="131" t="s">
        <v>207</v>
      </c>
    </row>
    <row r="139" spans="2:65" s="1" customFormat="1" ht="24.2" customHeight="1" x14ac:dyDescent="0.2">
      <c r="B139" s="119"/>
      <c r="C139" s="120" t="s">
        <v>172</v>
      </c>
      <c r="D139" s="120" t="s">
        <v>141</v>
      </c>
      <c r="E139" s="121" t="s">
        <v>1195</v>
      </c>
      <c r="F139" s="122" t="s">
        <v>1196</v>
      </c>
      <c r="G139" s="123" t="s">
        <v>665</v>
      </c>
      <c r="H139" s="124">
        <v>2</v>
      </c>
      <c r="I139" s="125"/>
      <c r="J139" s="125">
        <f t="shared" si="10"/>
        <v>0</v>
      </c>
      <c r="K139" s="126"/>
      <c r="L139" s="25"/>
      <c r="M139" s="127" t="s">
        <v>1</v>
      </c>
      <c r="N139" s="128" t="s">
        <v>35</v>
      </c>
      <c r="O139" s="129">
        <v>0</v>
      </c>
      <c r="P139" s="129">
        <f t="shared" si="11"/>
        <v>0</v>
      </c>
      <c r="Q139" s="129">
        <v>0</v>
      </c>
      <c r="R139" s="129">
        <f t="shared" si="12"/>
        <v>0</v>
      </c>
      <c r="S139" s="129">
        <v>0</v>
      </c>
      <c r="T139" s="130">
        <f t="shared" si="13"/>
        <v>0</v>
      </c>
      <c r="AR139" s="131" t="s">
        <v>145</v>
      </c>
      <c r="AT139" s="131" t="s">
        <v>141</v>
      </c>
      <c r="AU139" s="131" t="s">
        <v>80</v>
      </c>
      <c r="AY139" s="13" t="s">
        <v>140</v>
      </c>
      <c r="BE139" s="132">
        <f t="shared" si="14"/>
        <v>0</v>
      </c>
      <c r="BF139" s="132">
        <f t="shared" si="15"/>
        <v>0</v>
      </c>
      <c r="BG139" s="132">
        <f t="shared" si="16"/>
        <v>0</v>
      </c>
      <c r="BH139" s="132">
        <f t="shared" si="17"/>
        <v>0</v>
      </c>
      <c r="BI139" s="132">
        <f t="shared" si="18"/>
        <v>0</v>
      </c>
      <c r="BJ139" s="13" t="s">
        <v>78</v>
      </c>
      <c r="BK139" s="132">
        <f t="shared" si="19"/>
        <v>0</v>
      </c>
      <c r="BL139" s="13" t="s">
        <v>145</v>
      </c>
      <c r="BM139" s="131" t="s">
        <v>213</v>
      </c>
    </row>
    <row r="140" spans="2:65" s="1" customFormat="1" ht="24.2" customHeight="1" x14ac:dyDescent="0.2">
      <c r="B140" s="119"/>
      <c r="C140" s="120" t="s">
        <v>209</v>
      </c>
      <c r="D140" s="120" t="s">
        <v>141</v>
      </c>
      <c r="E140" s="121" t="s">
        <v>1227</v>
      </c>
      <c r="F140" s="122" t="s">
        <v>1228</v>
      </c>
      <c r="G140" s="123" t="s">
        <v>665</v>
      </c>
      <c r="H140" s="124">
        <v>1</v>
      </c>
      <c r="I140" s="125"/>
      <c r="J140" s="125">
        <f t="shared" si="10"/>
        <v>0</v>
      </c>
      <c r="K140" s="126"/>
      <c r="L140" s="25"/>
      <c r="M140" s="127" t="s">
        <v>1</v>
      </c>
      <c r="N140" s="128" t="s">
        <v>35</v>
      </c>
      <c r="O140" s="129">
        <v>0</v>
      </c>
      <c r="P140" s="129">
        <f t="shared" si="11"/>
        <v>0</v>
      </c>
      <c r="Q140" s="129">
        <v>0</v>
      </c>
      <c r="R140" s="129">
        <f t="shared" si="12"/>
        <v>0</v>
      </c>
      <c r="S140" s="129">
        <v>0</v>
      </c>
      <c r="T140" s="130">
        <f t="shared" si="13"/>
        <v>0</v>
      </c>
      <c r="AR140" s="131" t="s">
        <v>145</v>
      </c>
      <c r="AT140" s="131" t="s">
        <v>141</v>
      </c>
      <c r="AU140" s="131" t="s">
        <v>80</v>
      </c>
      <c r="AY140" s="13" t="s">
        <v>140</v>
      </c>
      <c r="BE140" s="132">
        <f t="shared" si="14"/>
        <v>0</v>
      </c>
      <c r="BF140" s="132">
        <f t="shared" si="15"/>
        <v>0</v>
      </c>
      <c r="BG140" s="132">
        <f t="shared" si="16"/>
        <v>0</v>
      </c>
      <c r="BH140" s="132">
        <f t="shared" si="17"/>
        <v>0</v>
      </c>
      <c r="BI140" s="132">
        <f t="shared" si="18"/>
        <v>0</v>
      </c>
      <c r="BJ140" s="13" t="s">
        <v>78</v>
      </c>
      <c r="BK140" s="132">
        <f t="shared" si="19"/>
        <v>0</v>
      </c>
      <c r="BL140" s="13" t="s">
        <v>145</v>
      </c>
      <c r="BM140" s="131" t="s">
        <v>216</v>
      </c>
    </row>
    <row r="141" spans="2:65" s="1" customFormat="1" ht="37.9" customHeight="1" x14ac:dyDescent="0.2">
      <c r="B141" s="119"/>
      <c r="C141" s="120" t="s">
        <v>176</v>
      </c>
      <c r="D141" s="120" t="s">
        <v>141</v>
      </c>
      <c r="E141" s="121" t="s">
        <v>1199</v>
      </c>
      <c r="F141" s="122" t="s">
        <v>1200</v>
      </c>
      <c r="G141" s="123" t="s">
        <v>665</v>
      </c>
      <c r="H141" s="124">
        <v>4</v>
      </c>
      <c r="I141" s="125"/>
      <c r="J141" s="125">
        <f t="shared" si="10"/>
        <v>0</v>
      </c>
      <c r="K141" s="126"/>
      <c r="L141" s="25"/>
      <c r="M141" s="127" t="s">
        <v>1</v>
      </c>
      <c r="N141" s="128" t="s">
        <v>35</v>
      </c>
      <c r="O141" s="129">
        <v>0</v>
      </c>
      <c r="P141" s="129">
        <f t="shared" si="11"/>
        <v>0</v>
      </c>
      <c r="Q141" s="129">
        <v>0</v>
      </c>
      <c r="R141" s="129">
        <f t="shared" si="12"/>
        <v>0</v>
      </c>
      <c r="S141" s="129">
        <v>0</v>
      </c>
      <c r="T141" s="130">
        <f t="shared" si="13"/>
        <v>0</v>
      </c>
      <c r="AR141" s="131" t="s">
        <v>145</v>
      </c>
      <c r="AT141" s="131" t="s">
        <v>141</v>
      </c>
      <c r="AU141" s="131" t="s">
        <v>80</v>
      </c>
      <c r="AY141" s="13" t="s">
        <v>140</v>
      </c>
      <c r="BE141" s="132">
        <f t="shared" si="14"/>
        <v>0</v>
      </c>
      <c r="BF141" s="132">
        <f t="shared" si="15"/>
        <v>0</v>
      </c>
      <c r="BG141" s="132">
        <f t="shared" si="16"/>
        <v>0</v>
      </c>
      <c r="BH141" s="132">
        <f t="shared" si="17"/>
        <v>0</v>
      </c>
      <c r="BI141" s="132">
        <f t="shared" si="18"/>
        <v>0</v>
      </c>
      <c r="BJ141" s="13" t="s">
        <v>78</v>
      </c>
      <c r="BK141" s="132">
        <f t="shared" si="19"/>
        <v>0</v>
      </c>
      <c r="BL141" s="13" t="s">
        <v>145</v>
      </c>
      <c r="BM141" s="131" t="s">
        <v>221</v>
      </c>
    </row>
    <row r="142" spans="2:65" s="1" customFormat="1" ht="62.65" customHeight="1" x14ac:dyDescent="0.2">
      <c r="B142" s="119"/>
      <c r="C142" s="120" t="s">
        <v>7</v>
      </c>
      <c r="D142" s="120" t="s">
        <v>141</v>
      </c>
      <c r="E142" s="121" t="s">
        <v>1201</v>
      </c>
      <c r="F142" s="122" t="s">
        <v>1202</v>
      </c>
      <c r="G142" s="123" t="s">
        <v>665</v>
      </c>
      <c r="H142" s="124">
        <v>2</v>
      </c>
      <c r="I142" s="125"/>
      <c r="J142" s="125">
        <f t="shared" si="10"/>
        <v>0</v>
      </c>
      <c r="K142" s="126"/>
      <c r="L142" s="25"/>
      <c r="M142" s="127" t="s">
        <v>1</v>
      </c>
      <c r="N142" s="128" t="s">
        <v>35</v>
      </c>
      <c r="O142" s="129">
        <v>0</v>
      </c>
      <c r="P142" s="129">
        <f t="shared" si="11"/>
        <v>0</v>
      </c>
      <c r="Q142" s="129">
        <v>0</v>
      </c>
      <c r="R142" s="129">
        <f t="shared" si="12"/>
        <v>0</v>
      </c>
      <c r="S142" s="129">
        <v>0</v>
      </c>
      <c r="T142" s="130">
        <f t="shared" si="13"/>
        <v>0</v>
      </c>
      <c r="AR142" s="131" t="s">
        <v>145</v>
      </c>
      <c r="AT142" s="131" t="s">
        <v>141</v>
      </c>
      <c r="AU142" s="131" t="s">
        <v>80</v>
      </c>
      <c r="AY142" s="13" t="s">
        <v>140</v>
      </c>
      <c r="BE142" s="132">
        <f t="shared" si="14"/>
        <v>0</v>
      </c>
      <c r="BF142" s="132">
        <f t="shared" si="15"/>
        <v>0</v>
      </c>
      <c r="BG142" s="132">
        <f t="shared" si="16"/>
        <v>0</v>
      </c>
      <c r="BH142" s="132">
        <f t="shared" si="17"/>
        <v>0</v>
      </c>
      <c r="BI142" s="132">
        <f t="shared" si="18"/>
        <v>0</v>
      </c>
      <c r="BJ142" s="13" t="s">
        <v>78</v>
      </c>
      <c r="BK142" s="132">
        <f t="shared" si="19"/>
        <v>0</v>
      </c>
      <c r="BL142" s="13" t="s">
        <v>145</v>
      </c>
      <c r="BM142" s="131" t="s">
        <v>224</v>
      </c>
    </row>
    <row r="143" spans="2:65" s="1" customFormat="1" ht="37.9" customHeight="1" x14ac:dyDescent="0.2">
      <c r="B143" s="119"/>
      <c r="C143" s="120" t="s">
        <v>181</v>
      </c>
      <c r="D143" s="120" t="s">
        <v>141</v>
      </c>
      <c r="E143" s="121" t="s">
        <v>1203</v>
      </c>
      <c r="F143" s="122" t="s">
        <v>1204</v>
      </c>
      <c r="G143" s="123" t="s">
        <v>665</v>
      </c>
      <c r="H143" s="124">
        <v>1</v>
      </c>
      <c r="I143" s="125"/>
      <c r="J143" s="125">
        <f t="shared" si="10"/>
        <v>0</v>
      </c>
      <c r="K143" s="126"/>
      <c r="L143" s="25"/>
      <c r="M143" s="127" t="s">
        <v>1</v>
      </c>
      <c r="N143" s="128" t="s">
        <v>35</v>
      </c>
      <c r="O143" s="129">
        <v>0</v>
      </c>
      <c r="P143" s="129">
        <f t="shared" si="11"/>
        <v>0</v>
      </c>
      <c r="Q143" s="129">
        <v>0</v>
      </c>
      <c r="R143" s="129">
        <f t="shared" si="12"/>
        <v>0</v>
      </c>
      <c r="S143" s="129">
        <v>0</v>
      </c>
      <c r="T143" s="130">
        <f t="shared" si="13"/>
        <v>0</v>
      </c>
      <c r="AR143" s="131" t="s">
        <v>145</v>
      </c>
      <c r="AT143" s="131" t="s">
        <v>141</v>
      </c>
      <c r="AU143" s="131" t="s">
        <v>80</v>
      </c>
      <c r="AY143" s="13" t="s">
        <v>140</v>
      </c>
      <c r="BE143" s="132">
        <f t="shared" si="14"/>
        <v>0</v>
      </c>
      <c r="BF143" s="132">
        <f t="shared" si="15"/>
        <v>0</v>
      </c>
      <c r="BG143" s="132">
        <f t="shared" si="16"/>
        <v>0</v>
      </c>
      <c r="BH143" s="132">
        <f t="shared" si="17"/>
        <v>0</v>
      </c>
      <c r="BI143" s="132">
        <f t="shared" si="18"/>
        <v>0</v>
      </c>
      <c r="BJ143" s="13" t="s">
        <v>78</v>
      </c>
      <c r="BK143" s="132">
        <f t="shared" si="19"/>
        <v>0</v>
      </c>
      <c r="BL143" s="13" t="s">
        <v>145</v>
      </c>
      <c r="BM143" s="131" t="s">
        <v>234</v>
      </c>
    </row>
    <row r="144" spans="2:65" s="1" customFormat="1" ht="37.9" customHeight="1" x14ac:dyDescent="0.2">
      <c r="B144" s="119"/>
      <c r="C144" s="120" t="s">
        <v>225</v>
      </c>
      <c r="D144" s="120" t="s">
        <v>141</v>
      </c>
      <c r="E144" s="121" t="s">
        <v>1205</v>
      </c>
      <c r="F144" s="122" t="s">
        <v>1206</v>
      </c>
      <c r="G144" s="123" t="s">
        <v>665</v>
      </c>
      <c r="H144" s="124">
        <v>1</v>
      </c>
      <c r="I144" s="125"/>
      <c r="J144" s="125">
        <f t="shared" si="10"/>
        <v>0</v>
      </c>
      <c r="K144" s="126"/>
      <c r="L144" s="25"/>
      <c r="M144" s="127" t="s">
        <v>1</v>
      </c>
      <c r="N144" s="128" t="s">
        <v>35</v>
      </c>
      <c r="O144" s="129">
        <v>0</v>
      </c>
      <c r="P144" s="129">
        <f t="shared" si="11"/>
        <v>0</v>
      </c>
      <c r="Q144" s="129">
        <v>0</v>
      </c>
      <c r="R144" s="129">
        <f t="shared" si="12"/>
        <v>0</v>
      </c>
      <c r="S144" s="129">
        <v>0</v>
      </c>
      <c r="T144" s="130">
        <f t="shared" si="13"/>
        <v>0</v>
      </c>
      <c r="AR144" s="131" t="s">
        <v>145</v>
      </c>
      <c r="AT144" s="131" t="s">
        <v>141</v>
      </c>
      <c r="AU144" s="131" t="s">
        <v>80</v>
      </c>
      <c r="AY144" s="13" t="s">
        <v>140</v>
      </c>
      <c r="BE144" s="132">
        <f t="shared" si="14"/>
        <v>0</v>
      </c>
      <c r="BF144" s="132">
        <f t="shared" si="15"/>
        <v>0</v>
      </c>
      <c r="BG144" s="132">
        <f t="shared" si="16"/>
        <v>0</v>
      </c>
      <c r="BH144" s="132">
        <f t="shared" si="17"/>
        <v>0</v>
      </c>
      <c r="BI144" s="132">
        <f t="shared" si="18"/>
        <v>0</v>
      </c>
      <c r="BJ144" s="13" t="s">
        <v>78</v>
      </c>
      <c r="BK144" s="132">
        <f t="shared" si="19"/>
        <v>0</v>
      </c>
      <c r="BL144" s="13" t="s">
        <v>145</v>
      </c>
      <c r="BM144" s="131" t="s">
        <v>238</v>
      </c>
    </row>
    <row r="145" spans="2:65" s="1" customFormat="1" ht="24.2" customHeight="1" x14ac:dyDescent="0.2">
      <c r="B145" s="119"/>
      <c r="C145" s="120" t="s">
        <v>186</v>
      </c>
      <c r="D145" s="120" t="s">
        <v>141</v>
      </c>
      <c r="E145" s="121" t="s">
        <v>1207</v>
      </c>
      <c r="F145" s="122" t="s">
        <v>1208</v>
      </c>
      <c r="G145" s="123" t="s">
        <v>665</v>
      </c>
      <c r="H145" s="124">
        <v>13</v>
      </c>
      <c r="I145" s="125"/>
      <c r="J145" s="125">
        <f t="shared" si="10"/>
        <v>0</v>
      </c>
      <c r="K145" s="126"/>
      <c r="L145" s="25"/>
      <c r="M145" s="127" t="s">
        <v>1</v>
      </c>
      <c r="N145" s="128" t="s">
        <v>35</v>
      </c>
      <c r="O145" s="129">
        <v>0</v>
      </c>
      <c r="P145" s="129">
        <f t="shared" si="11"/>
        <v>0</v>
      </c>
      <c r="Q145" s="129">
        <v>0</v>
      </c>
      <c r="R145" s="129">
        <f t="shared" si="12"/>
        <v>0</v>
      </c>
      <c r="S145" s="129">
        <v>0</v>
      </c>
      <c r="T145" s="130">
        <f t="shared" si="13"/>
        <v>0</v>
      </c>
      <c r="AR145" s="131" t="s">
        <v>145</v>
      </c>
      <c r="AT145" s="131" t="s">
        <v>141</v>
      </c>
      <c r="AU145" s="131" t="s">
        <v>80</v>
      </c>
      <c r="AY145" s="13" t="s">
        <v>140</v>
      </c>
      <c r="BE145" s="132">
        <f t="shared" si="14"/>
        <v>0</v>
      </c>
      <c r="BF145" s="132">
        <f t="shared" si="15"/>
        <v>0</v>
      </c>
      <c r="BG145" s="132">
        <f t="shared" si="16"/>
        <v>0</v>
      </c>
      <c r="BH145" s="132">
        <f t="shared" si="17"/>
        <v>0</v>
      </c>
      <c r="BI145" s="132">
        <f t="shared" si="18"/>
        <v>0</v>
      </c>
      <c r="BJ145" s="13" t="s">
        <v>78</v>
      </c>
      <c r="BK145" s="132">
        <f t="shared" si="19"/>
        <v>0</v>
      </c>
      <c r="BL145" s="13" t="s">
        <v>145</v>
      </c>
      <c r="BM145" s="131" t="s">
        <v>243</v>
      </c>
    </row>
    <row r="146" spans="2:65" s="1" customFormat="1" ht="24.2" customHeight="1" x14ac:dyDescent="0.2">
      <c r="B146" s="119"/>
      <c r="C146" s="120" t="s">
        <v>235</v>
      </c>
      <c r="D146" s="120" t="s">
        <v>141</v>
      </c>
      <c r="E146" s="121" t="s">
        <v>1209</v>
      </c>
      <c r="F146" s="122" t="s">
        <v>1210</v>
      </c>
      <c r="G146" s="123" t="s">
        <v>665</v>
      </c>
      <c r="H146" s="124">
        <v>1</v>
      </c>
      <c r="I146" s="125"/>
      <c r="J146" s="125">
        <f t="shared" si="10"/>
        <v>0</v>
      </c>
      <c r="K146" s="126"/>
      <c r="L146" s="25"/>
      <c r="M146" s="127" t="s">
        <v>1</v>
      </c>
      <c r="N146" s="128" t="s">
        <v>35</v>
      </c>
      <c r="O146" s="129">
        <v>0</v>
      </c>
      <c r="P146" s="129">
        <f t="shared" si="11"/>
        <v>0</v>
      </c>
      <c r="Q146" s="129">
        <v>0</v>
      </c>
      <c r="R146" s="129">
        <f t="shared" si="12"/>
        <v>0</v>
      </c>
      <c r="S146" s="129">
        <v>0</v>
      </c>
      <c r="T146" s="130">
        <f t="shared" si="13"/>
        <v>0</v>
      </c>
      <c r="AR146" s="131" t="s">
        <v>145</v>
      </c>
      <c r="AT146" s="131" t="s">
        <v>141</v>
      </c>
      <c r="AU146" s="131" t="s">
        <v>80</v>
      </c>
      <c r="AY146" s="13" t="s">
        <v>140</v>
      </c>
      <c r="BE146" s="132">
        <f t="shared" si="14"/>
        <v>0</v>
      </c>
      <c r="BF146" s="132">
        <f t="shared" si="15"/>
        <v>0</v>
      </c>
      <c r="BG146" s="132">
        <f t="shared" si="16"/>
        <v>0</v>
      </c>
      <c r="BH146" s="132">
        <f t="shared" si="17"/>
        <v>0</v>
      </c>
      <c r="BI146" s="132">
        <f t="shared" si="18"/>
        <v>0</v>
      </c>
      <c r="BJ146" s="13" t="s">
        <v>78</v>
      </c>
      <c r="BK146" s="132">
        <f t="shared" si="19"/>
        <v>0</v>
      </c>
      <c r="BL146" s="13" t="s">
        <v>145</v>
      </c>
      <c r="BM146" s="131" t="s">
        <v>257</v>
      </c>
    </row>
    <row r="147" spans="2:65" s="1" customFormat="1" ht="55.5" customHeight="1" x14ac:dyDescent="0.2">
      <c r="B147" s="119"/>
      <c r="C147" s="120" t="s">
        <v>190</v>
      </c>
      <c r="D147" s="120" t="s">
        <v>141</v>
      </c>
      <c r="E147" s="121" t="s">
        <v>1211</v>
      </c>
      <c r="F147" s="122" t="s">
        <v>1212</v>
      </c>
      <c r="G147" s="123" t="s">
        <v>665</v>
      </c>
      <c r="H147" s="124">
        <v>2</v>
      </c>
      <c r="I147" s="125"/>
      <c r="J147" s="125">
        <f t="shared" si="10"/>
        <v>0</v>
      </c>
      <c r="K147" s="126"/>
      <c r="L147" s="25"/>
      <c r="M147" s="127" t="s">
        <v>1</v>
      </c>
      <c r="N147" s="128" t="s">
        <v>35</v>
      </c>
      <c r="O147" s="129">
        <v>0</v>
      </c>
      <c r="P147" s="129">
        <f t="shared" si="11"/>
        <v>0</v>
      </c>
      <c r="Q147" s="129">
        <v>0</v>
      </c>
      <c r="R147" s="129">
        <f t="shared" si="12"/>
        <v>0</v>
      </c>
      <c r="S147" s="129">
        <v>0</v>
      </c>
      <c r="T147" s="130">
        <f t="shared" si="13"/>
        <v>0</v>
      </c>
      <c r="AR147" s="131" t="s">
        <v>145</v>
      </c>
      <c r="AT147" s="131" t="s">
        <v>141</v>
      </c>
      <c r="AU147" s="131" t="s">
        <v>80</v>
      </c>
      <c r="AY147" s="13" t="s">
        <v>140</v>
      </c>
      <c r="BE147" s="132">
        <f t="shared" si="14"/>
        <v>0</v>
      </c>
      <c r="BF147" s="132">
        <f t="shared" si="15"/>
        <v>0</v>
      </c>
      <c r="BG147" s="132">
        <f t="shared" si="16"/>
        <v>0</v>
      </c>
      <c r="BH147" s="132">
        <f t="shared" si="17"/>
        <v>0</v>
      </c>
      <c r="BI147" s="132">
        <f t="shared" si="18"/>
        <v>0</v>
      </c>
      <c r="BJ147" s="13" t="s">
        <v>78</v>
      </c>
      <c r="BK147" s="132">
        <f t="shared" si="19"/>
        <v>0</v>
      </c>
      <c r="BL147" s="13" t="s">
        <v>145</v>
      </c>
      <c r="BM147" s="131" t="s">
        <v>262</v>
      </c>
    </row>
    <row r="148" spans="2:65" s="1" customFormat="1" ht="24.2" customHeight="1" x14ac:dyDescent="0.2">
      <c r="B148" s="119"/>
      <c r="C148" s="120" t="s">
        <v>244</v>
      </c>
      <c r="D148" s="120" t="s">
        <v>141</v>
      </c>
      <c r="E148" s="121" t="s">
        <v>1213</v>
      </c>
      <c r="F148" s="122" t="s">
        <v>1214</v>
      </c>
      <c r="G148" s="123" t="s">
        <v>1215</v>
      </c>
      <c r="H148" s="124">
        <v>24</v>
      </c>
      <c r="I148" s="125"/>
      <c r="J148" s="125">
        <f t="shared" si="10"/>
        <v>0</v>
      </c>
      <c r="K148" s="126"/>
      <c r="L148" s="25"/>
      <c r="M148" s="127" t="s">
        <v>1</v>
      </c>
      <c r="N148" s="128" t="s">
        <v>35</v>
      </c>
      <c r="O148" s="129">
        <v>0</v>
      </c>
      <c r="P148" s="129">
        <f t="shared" si="11"/>
        <v>0</v>
      </c>
      <c r="Q148" s="129">
        <v>0</v>
      </c>
      <c r="R148" s="129">
        <f t="shared" si="12"/>
        <v>0</v>
      </c>
      <c r="S148" s="129">
        <v>0</v>
      </c>
      <c r="T148" s="130">
        <f t="shared" si="13"/>
        <v>0</v>
      </c>
      <c r="AR148" s="131" t="s">
        <v>145</v>
      </c>
      <c r="AT148" s="131" t="s">
        <v>141</v>
      </c>
      <c r="AU148" s="131" t="s">
        <v>80</v>
      </c>
      <c r="AY148" s="13" t="s">
        <v>140</v>
      </c>
      <c r="BE148" s="132">
        <f t="shared" si="14"/>
        <v>0</v>
      </c>
      <c r="BF148" s="132">
        <f t="shared" si="15"/>
        <v>0</v>
      </c>
      <c r="BG148" s="132">
        <f t="shared" si="16"/>
        <v>0</v>
      </c>
      <c r="BH148" s="132">
        <f t="shared" si="17"/>
        <v>0</v>
      </c>
      <c r="BI148" s="132">
        <f t="shared" si="18"/>
        <v>0</v>
      </c>
      <c r="BJ148" s="13" t="s">
        <v>78</v>
      </c>
      <c r="BK148" s="132">
        <f t="shared" si="19"/>
        <v>0</v>
      </c>
      <c r="BL148" s="13" t="s">
        <v>145</v>
      </c>
      <c r="BM148" s="131" t="s">
        <v>266</v>
      </c>
    </row>
    <row r="149" spans="2:65" s="1" customFormat="1" ht="24.2" customHeight="1" x14ac:dyDescent="0.2">
      <c r="B149" s="119"/>
      <c r="C149" s="120" t="s">
        <v>193</v>
      </c>
      <c r="D149" s="120" t="s">
        <v>141</v>
      </c>
      <c r="E149" s="121" t="s">
        <v>1216</v>
      </c>
      <c r="F149" s="122" t="s">
        <v>1217</v>
      </c>
      <c r="G149" s="123" t="s">
        <v>1215</v>
      </c>
      <c r="H149" s="124">
        <v>35</v>
      </c>
      <c r="I149" s="125"/>
      <c r="J149" s="125">
        <f t="shared" si="10"/>
        <v>0</v>
      </c>
      <c r="K149" s="126"/>
      <c r="L149" s="25"/>
      <c r="M149" s="127" t="s">
        <v>1</v>
      </c>
      <c r="N149" s="128" t="s">
        <v>35</v>
      </c>
      <c r="O149" s="129">
        <v>0</v>
      </c>
      <c r="P149" s="129">
        <f t="shared" si="11"/>
        <v>0</v>
      </c>
      <c r="Q149" s="129">
        <v>0</v>
      </c>
      <c r="R149" s="129">
        <f t="shared" si="12"/>
        <v>0</v>
      </c>
      <c r="S149" s="129">
        <v>0</v>
      </c>
      <c r="T149" s="130">
        <f t="shared" si="13"/>
        <v>0</v>
      </c>
      <c r="AR149" s="131" t="s">
        <v>145</v>
      </c>
      <c r="AT149" s="131" t="s">
        <v>141</v>
      </c>
      <c r="AU149" s="131" t="s">
        <v>80</v>
      </c>
      <c r="AY149" s="13" t="s">
        <v>140</v>
      </c>
      <c r="BE149" s="132">
        <f t="shared" si="14"/>
        <v>0</v>
      </c>
      <c r="BF149" s="132">
        <f t="shared" si="15"/>
        <v>0</v>
      </c>
      <c r="BG149" s="132">
        <f t="shared" si="16"/>
        <v>0</v>
      </c>
      <c r="BH149" s="132">
        <f t="shared" si="17"/>
        <v>0</v>
      </c>
      <c r="BI149" s="132">
        <f t="shared" si="18"/>
        <v>0</v>
      </c>
      <c r="BJ149" s="13" t="s">
        <v>78</v>
      </c>
      <c r="BK149" s="132">
        <f t="shared" si="19"/>
        <v>0</v>
      </c>
      <c r="BL149" s="13" t="s">
        <v>145</v>
      </c>
      <c r="BM149" s="131" t="s">
        <v>270</v>
      </c>
    </row>
    <row r="150" spans="2:65" s="1" customFormat="1" ht="33" customHeight="1" x14ac:dyDescent="0.2">
      <c r="B150" s="119"/>
      <c r="C150" s="120" t="s">
        <v>254</v>
      </c>
      <c r="D150" s="120" t="s">
        <v>141</v>
      </c>
      <c r="E150" s="121" t="s">
        <v>1218</v>
      </c>
      <c r="F150" s="122" t="s">
        <v>1219</v>
      </c>
      <c r="G150" s="123" t="s">
        <v>185</v>
      </c>
      <c r="H150" s="124">
        <v>18</v>
      </c>
      <c r="I150" s="125"/>
      <c r="J150" s="125">
        <f t="shared" si="10"/>
        <v>0</v>
      </c>
      <c r="K150" s="126"/>
      <c r="L150" s="25"/>
      <c r="M150" s="127" t="s">
        <v>1</v>
      </c>
      <c r="N150" s="128" t="s">
        <v>35</v>
      </c>
      <c r="O150" s="129">
        <v>0</v>
      </c>
      <c r="P150" s="129">
        <f t="shared" si="11"/>
        <v>0</v>
      </c>
      <c r="Q150" s="129">
        <v>0</v>
      </c>
      <c r="R150" s="129">
        <f t="shared" si="12"/>
        <v>0</v>
      </c>
      <c r="S150" s="129">
        <v>0</v>
      </c>
      <c r="T150" s="130">
        <f t="shared" si="13"/>
        <v>0</v>
      </c>
      <c r="AR150" s="131" t="s">
        <v>145</v>
      </c>
      <c r="AT150" s="131" t="s">
        <v>141</v>
      </c>
      <c r="AU150" s="131" t="s">
        <v>80</v>
      </c>
      <c r="AY150" s="13" t="s">
        <v>140</v>
      </c>
      <c r="BE150" s="132">
        <f t="shared" si="14"/>
        <v>0</v>
      </c>
      <c r="BF150" s="132">
        <f t="shared" si="15"/>
        <v>0</v>
      </c>
      <c r="BG150" s="132">
        <f t="shared" si="16"/>
        <v>0</v>
      </c>
      <c r="BH150" s="132">
        <f t="shared" si="17"/>
        <v>0</v>
      </c>
      <c r="BI150" s="132">
        <f t="shared" si="18"/>
        <v>0</v>
      </c>
      <c r="BJ150" s="13" t="s">
        <v>78</v>
      </c>
      <c r="BK150" s="132">
        <f t="shared" si="19"/>
        <v>0</v>
      </c>
      <c r="BL150" s="13" t="s">
        <v>145</v>
      </c>
      <c r="BM150" s="131" t="s">
        <v>276</v>
      </c>
    </row>
    <row r="151" spans="2:65" s="1" customFormat="1" ht="16.5" customHeight="1" x14ac:dyDescent="0.2">
      <c r="B151" s="119"/>
      <c r="C151" s="120" t="s">
        <v>197</v>
      </c>
      <c r="D151" s="120" t="s">
        <v>141</v>
      </c>
      <c r="E151" s="121" t="s">
        <v>1220</v>
      </c>
      <c r="F151" s="122" t="s">
        <v>1221</v>
      </c>
      <c r="G151" s="123" t="s">
        <v>185</v>
      </c>
      <c r="H151" s="124">
        <v>5</v>
      </c>
      <c r="I151" s="125"/>
      <c r="J151" s="125">
        <f t="shared" si="10"/>
        <v>0</v>
      </c>
      <c r="K151" s="126"/>
      <c r="L151" s="25"/>
      <c r="M151" s="127" t="s">
        <v>1</v>
      </c>
      <c r="N151" s="128" t="s">
        <v>35</v>
      </c>
      <c r="O151" s="129">
        <v>0</v>
      </c>
      <c r="P151" s="129">
        <f t="shared" si="11"/>
        <v>0</v>
      </c>
      <c r="Q151" s="129">
        <v>0</v>
      </c>
      <c r="R151" s="129">
        <f t="shared" si="12"/>
        <v>0</v>
      </c>
      <c r="S151" s="129">
        <v>0</v>
      </c>
      <c r="T151" s="130">
        <f t="shared" si="13"/>
        <v>0</v>
      </c>
      <c r="AR151" s="131" t="s">
        <v>145</v>
      </c>
      <c r="AT151" s="131" t="s">
        <v>141</v>
      </c>
      <c r="AU151" s="131" t="s">
        <v>80</v>
      </c>
      <c r="AY151" s="13" t="s">
        <v>140</v>
      </c>
      <c r="BE151" s="132">
        <f t="shared" si="14"/>
        <v>0</v>
      </c>
      <c r="BF151" s="132">
        <f t="shared" si="15"/>
        <v>0</v>
      </c>
      <c r="BG151" s="132">
        <f t="shared" si="16"/>
        <v>0</v>
      </c>
      <c r="BH151" s="132">
        <f t="shared" si="17"/>
        <v>0</v>
      </c>
      <c r="BI151" s="132">
        <f t="shared" si="18"/>
        <v>0</v>
      </c>
      <c r="BJ151" s="13" t="s">
        <v>78</v>
      </c>
      <c r="BK151" s="132">
        <f t="shared" si="19"/>
        <v>0</v>
      </c>
      <c r="BL151" s="13" t="s">
        <v>145</v>
      </c>
      <c r="BM151" s="131" t="s">
        <v>279</v>
      </c>
    </row>
    <row r="152" spans="2:65" s="1" customFormat="1" ht="19.5" x14ac:dyDescent="0.2">
      <c r="B152" s="25"/>
      <c r="D152" s="143" t="s">
        <v>396</v>
      </c>
      <c r="F152" s="144" t="s">
        <v>1229</v>
      </c>
      <c r="L152" s="25"/>
      <c r="M152" s="145"/>
      <c r="T152" s="49"/>
      <c r="AT152" s="13" t="s">
        <v>396</v>
      </c>
      <c r="AU152" s="13" t="s">
        <v>80</v>
      </c>
    </row>
    <row r="153" spans="2:65" s="1" customFormat="1" ht="16.5" customHeight="1" x14ac:dyDescent="0.2">
      <c r="B153" s="119"/>
      <c r="C153" s="120" t="s">
        <v>263</v>
      </c>
      <c r="D153" s="120" t="s">
        <v>141</v>
      </c>
      <c r="E153" s="121" t="s">
        <v>1230</v>
      </c>
      <c r="F153" s="122" t="s">
        <v>1231</v>
      </c>
      <c r="G153" s="123" t="s">
        <v>212</v>
      </c>
      <c r="H153" s="124">
        <v>1</v>
      </c>
      <c r="I153" s="125"/>
      <c r="J153" s="125">
        <f t="shared" ref="J153:J161" si="20">ROUND(I153*H153,2)</f>
        <v>0</v>
      </c>
      <c r="K153" s="126"/>
      <c r="L153" s="25"/>
      <c r="M153" s="127" t="s">
        <v>1</v>
      </c>
      <c r="N153" s="128" t="s">
        <v>35</v>
      </c>
      <c r="O153" s="129">
        <v>0</v>
      </c>
      <c r="P153" s="129">
        <f t="shared" ref="P153:P161" si="21">O153*H153</f>
        <v>0</v>
      </c>
      <c r="Q153" s="129">
        <v>0</v>
      </c>
      <c r="R153" s="129">
        <f t="shared" ref="R153:R161" si="22">Q153*H153</f>
        <v>0</v>
      </c>
      <c r="S153" s="129">
        <v>0</v>
      </c>
      <c r="T153" s="130">
        <f t="shared" ref="T153:T161" si="23">S153*H153</f>
        <v>0</v>
      </c>
      <c r="AR153" s="131" t="s">
        <v>145</v>
      </c>
      <c r="AT153" s="131" t="s">
        <v>141</v>
      </c>
      <c r="AU153" s="131" t="s">
        <v>80</v>
      </c>
      <c r="AY153" s="13" t="s">
        <v>140</v>
      </c>
      <c r="BE153" s="132">
        <f t="shared" ref="BE153:BE161" si="24">IF(N153="základní",J153,0)</f>
        <v>0</v>
      </c>
      <c r="BF153" s="132">
        <f t="shared" ref="BF153:BF161" si="25">IF(N153="snížená",J153,0)</f>
        <v>0</v>
      </c>
      <c r="BG153" s="132">
        <f t="shared" ref="BG153:BG161" si="26">IF(N153="zákl. přenesená",J153,0)</f>
        <v>0</v>
      </c>
      <c r="BH153" s="132">
        <f t="shared" ref="BH153:BH161" si="27">IF(N153="sníž. přenesená",J153,0)</f>
        <v>0</v>
      </c>
      <c r="BI153" s="132">
        <f t="shared" ref="BI153:BI161" si="28">IF(N153="nulová",J153,0)</f>
        <v>0</v>
      </c>
      <c r="BJ153" s="13" t="s">
        <v>78</v>
      </c>
      <c r="BK153" s="132">
        <f t="shared" ref="BK153:BK161" si="29">ROUND(I153*H153,2)</f>
        <v>0</v>
      </c>
      <c r="BL153" s="13" t="s">
        <v>145</v>
      </c>
      <c r="BM153" s="131" t="s">
        <v>283</v>
      </c>
    </row>
    <row r="154" spans="2:65" s="1" customFormat="1" ht="21.75" customHeight="1" x14ac:dyDescent="0.2">
      <c r="B154" s="119"/>
      <c r="C154" s="120" t="s">
        <v>200</v>
      </c>
      <c r="D154" s="120" t="s">
        <v>141</v>
      </c>
      <c r="E154" s="121" t="s">
        <v>1232</v>
      </c>
      <c r="F154" s="122" t="s">
        <v>1233</v>
      </c>
      <c r="G154" s="123" t="s">
        <v>212</v>
      </c>
      <c r="H154" s="124">
        <v>1</v>
      </c>
      <c r="I154" s="125"/>
      <c r="J154" s="125">
        <f t="shared" si="20"/>
        <v>0</v>
      </c>
      <c r="K154" s="126"/>
      <c r="L154" s="25"/>
      <c r="M154" s="127" t="s">
        <v>1</v>
      </c>
      <c r="N154" s="128" t="s">
        <v>35</v>
      </c>
      <c r="O154" s="129">
        <v>0</v>
      </c>
      <c r="P154" s="129">
        <f t="shared" si="21"/>
        <v>0</v>
      </c>
      <c r="Q154" s="129">
        <v>0</v>
      </c>
      <c r="R154" s="129">
        <f t="shared" si="22"/>
        <v>0</v>
      </c>
      <c r="S154" s="129">
        <v>0</v>
      </c>
      <c r="T154" s="130">
        <f t="shared" si="23"/>
        <v>0</v>
      </c>
      <c r="AR154" s="131" t="s">
        <v>145</v>
      </c>
      <c r="AT154" s="131" t="s">
        <v>141</v>
      </c>
      <c r="AU154" s="131" t="s">
        <v>80</v>
      </c>
      <c r="AY154" s="13" t="s">
        <v>140</v>
      </c>
      <c r="BE154" s="132">
        <f t="shared" si="24"/>
        <v>0</v>
      </c>
      <c r="BF154" s="132">
        <f t="shared" si="25"/>
        <v>0</v>
      </c>
      <c r="BG154" s="132">
        <f t="shared" si="26"/>
        <v>0</v>
      </c>
      <c r="BH154" s="132">
        <f t="shared" si="27"/>
        <v>0</v>
      </c>
      <c r="BI154" s="132">
        <f t="shared" si="28"/>
        <v>0</v>
      </c>
      <c r="BJ154" s="13" t="s">
        <v>78</v>
      </c>
      <c r="BK154" s="132">
        <f t="shared" si="29"/>
        <v>0</v>
      </c>
      <c r="BL154" s="13" t="s">
        <v>145</v>
      </c>
      <c r="BM154" s="131" t="s">
        <v>284</v>
      </c>
    </row>
    <row r="155" spans="2:65" s="1" customFormat="1" ht="33" customHeight="1" x14ac:dyDescent="0.2">
      <c r="B155" s="119"/>
      <c r="C155" s="120" t="s">
        <v>273</v>
      </c>
      <c r="D155" s="120" t="s">
        <v>141</v>
      </c>
      <c r="E155" s="121" t="s">
        <v>1234</v>
      </c>
      <c r="F155" s="122" t="s">
        <v>1235</v>
      </c>
      <c r="G155" s="123" t="s">
        <v>212</v>
      </c>
      <c r="H155" s="124">
        <v>1</v>
      </c>
      <c r="I155" s="125"/>
      <c r="J155" s="125">
        <f t="shared" si="20"/>
        <v>0</v>
      </c>
      <c r="K155" s="126"/>
      <c r="L155" s="25"/>
      <c r="M155" s="127" t="s">
        <v>1</v>
      </c>
      <c r="N155" s="128" t="s">
        <v>35</v>
      </c>
      <c r="O155" s="129">
        <v>0</v>
      </c>
      <c r="P155" s="129">
        <f t="shared" si="21"/>
        <v>0</v>
      </c>
      <c r="Q155" s="129">
        <v>0</v>
      </c>
      <c r="R155" s="129">
        <f t="shared" si="22"/>
        <v>0</v>
      </c>
      <c r="S155" s="129">
        <v>0</v>
      </c>
      <c r="T155" s="130">
        <f t="shared" si="23"/>
        <v>0</v>
      </c>
      <c r="AR155" s="131" t="s">
        <v>145</v>
      </c>
      <c r="AT155" s="131" t="s">
        <v>141</v>
      </c>
      <c r="AU155" s="131" t="s">
        <v>80</v>
      </c>
      <c r="AY155" s="13" t="s">
        <v>140</v>
      </c>
      <c r="BE155" s="132">
        <f t="shared" si="24"/>
        <v>0</v>
      </c>
      <c r="BF155" s="132">
        <f t="shared" si="25"/>
        <v>0</v>
      </c>
      <c r="BG155" s="132">
        <f t="shared" si="26"/>
        <v>0</v>
      </c>
      <c r="BH155" s="132">
        <f t="shared" si="27"/>
        <v>0</v>
      </c>
      <c r="BI155" s="132">
        <f t="shared" si="28"/>
        <v>0</v>
      </c>
      <c r="BJ155" s="13" t="s">
        <v>78</v>
      </c>
      <c r="BK155" s="132">
        <f t="shared" si="29"/>
        <v>0</v>
      </c>
      <c r="BL155" s="13" t="s">
        <v>145</v>
      </c>
      <c r="BM155" s="131" t="s">
        <v>288</v>
      </c>
    </row>
    <row r="156" spans="2:65" s="1" customFormat="1" ht="16.5" customHeight="1" x14ac:dyDescent="0.2">
      <c r="B156" s="119"/>
      <c r="C156" s="120" t="s">
        <v>204</v>
      </c>
      <c r="D156" s="120" t="s">
        <v>141</v>
      </c>
      <c r="E156" s="121" t="s">
        <v>1236</v>
      </c>
      <c r="F156" s="122" t="s">
        <v>1237</v>
      </c>
      <c r="G156" s="123" t="s">
        <v>212</v>
      </c>
      <c r="H156" s="124">
        <v>1</v>
      </c>
      <c r="I156" s="125"/>
      <c r="J156" s="125">
        <f t="shared" si="20"/>
        <v>0</v>
      </c>
      <c r="K156" s="126"/>
      <c r="L156" s="25"/>
      <c r="M156" s="127" t="s">
        <v>1</v>
      </c>
      <c r="N156" s="128" t="s">
        <v>35</v>
      </c>
      <c r="O156" s="129">
        <v>0</v>
      </c>
      <c r="P156" s="129">
        <f t="shared" si="21"/>
        <v>0</v>
      </c>
      <c r="Q156" s="129">
        <v>0</v>
      </c>
      <c r="R156" s="129">
        <f t="shared" si="22"/>
        <v>0</v>
      </c>
      <c r="S156" s="129">
        <v>0</v>
      </c>
      <c r="T156" s="130">
        <f t="shared" si="23"/>
        <v>0</v>
      </c>
      <c r="AR156" s="131" t="s">
        <v>145</v>
      </c>
      <c r="AT156" s="131" t="s">
        <v>141</v>
      </c>
      <c r="AU156" s="131" t="s">
        <v>80</v>
      </c>
      <c r="AY156" s="13" t="s">
        <v>140</v>
      </c>
      <c r="BE156" s="132">
        <f t="shared" si="24"/>
        <v>0</v>
      </c>
      <c r="BF156" s="132">
        <f t="shared" si="25"/>
        <v>0</v>
      </c>
      <c r="BG156" s="132">
        <f t="shared" si="26"/>
        <v>0</v>
      </c>
      <c r="BH156" s="132">
        <f t="shared" si="27"/>
        <v>0</v>
      </c>
      <c r="BI156" s="132">
        <f t="shared" si="28"/>
        <v>0</v>
      </c>
      <c r="BJ156" s="13" t="s">
        <v>78</v>
      </c>
      <c r="BK156" s="132">
        <f t="shared" si="29"/>
        <v>0</v>
      </c>
      <c r="BL156" s="13" t="s">
        <v>145</v>
      </c>
      <c r="BM156" s="131" t="s">
        <v>291</v>
      </c>
    </row>
    <row r="157" spans="2:65" s="1" customFormat="1" ht="24.2" customHeight="1" x14ac:dyDescent="0.2">
      <c r="B157" s="119"/>
      <c r="C157" s="120" t="s">
        <v>280</v>
      </c>
      <c r="D157" s="120" t="s">
        <v>141</v>
      </c>
      <c r="E157" s="121" t="s">
        <v>1238</v>
      </c>
      <c r="F157" s="122" t="s">
        <v>1239</v>
      </c>
      <c r="G157" s="123" t="s">
        <v>212</v>
      </c>
      <c r="H157" s="124">
        <v>1</v>
      </c>
      <c r="I157" s="125"/>
      <c r="J157" s="125">
        <f t="shared" si="20"/>
        <v>0</v>
      </c>
      <c r="K157" s="126"/>
      <c r="L157" s="25"/>
      <c r="M157" s="127" t="s">
        <v>1</v>
      </c>
      <c r="N157" s="128" t="s">
        <v>35</v>
      </c>
      <c r="O157" s="129">
        <v>0</v>
      </c>
      <c r="P157" s="129">
        <f t="shared" si="21"/>
        <v>0</v>
      </c>
      <c r="Q157" s="129">
        <v>0</v>
      </c>
      <c r="R157" s="129">
        <f t="shared" si="22"/>
        <v>0</v>
      </c>
      <c r="S157" s="129">
        <v>0</v>
      </c>
      <c r="T157" s="130">
        <f t="shared" si="23"/>
        <v>0</v>
      </c>
      <c r="AR157" s="131" t="s">
        <v>145</v>
      </c>
      <c r="AT157" s="131" t="s">
        <v>141</v>
      </c>
      <c r="AU157" s="131" t="s">
        <v>80</v>
      </c>
      <c r="AY157" s="13" t="s">
        <v>140</v>
      </c>
      <c r="BE157" s="132">
        <f t="shared" si="24"/>
        <v>0</v>
      </c>
      <c r="BF157" s="132">
        <f t="shared" si="25"/>
        <v>0</v>
      </c>
      <c r="BG157" s="132">
        <f t="shared" si="26"/>
        <v>0</v>
      </c>
      <c r="BH157" s="132">
        <f t="shared" si="27"/>
        <v>0</v>
      </c>
      <c r="BI157" s="132">
        <f t="shared" si="28"/>
        <v>0</v>
      </c>
      <c r="BJ157" s="13" t="s">
        <v>78</v>
      </c>
      <c r="BK157" s="132">
        <f t="shared" si="29"/>
        <v>0</v>
      </c>
      <c r="BL157" s="13" t="s">
        <v>145</v>
      </c>
      <c r="BM157" s="131" t="s">
        <v>295</v>
      </c>
    </row>
    <row r="158" spans="2:65" s="1" customFormat="1" ht="16.5" customHeight="1" x14ac:dyDescent="0.2">
      <c r="B158" s="119"/>
      <c r="C158" s="120" t="s">
        <v>207</v>
      </c>
      <c r="D158" s="120" t="s">
        <v>141</v>
      </c>
      <c r="E158" s="121" t="s">
        <v>1240</v>
      </c>
      <c r="F158" s="122" t="s">
        <v>1241</v>
      </c>
      <c r="G158" s="123" t="s">
        <v>212</v>
      </c>
      <c r="H158" s="124">
        <v>1</v>
      </c>
      <c r="I158" s="125"/>
      <c r="J158" s="125">
        <f t="shared" si="20"/>
        <v>0</v>
      </c>
      <c r="K158" s="126"/>
      <c r="L158" s="25"/>
      <c r="M158" s="127" t="s">
        <v>1</v>
      </c>
      <c r="N158" s="128" t="s">
        <v>35</v>
      </c>
      <c r="O158" s="129">
        <v>0</v>
      </c>
      <c r="P158" s="129">
        <f t="shared" si="21"/>
        <v>0</v>
      </c>
      <c r="Q158" s="129">
        <v>0</v>
      </c>
      <c r="R158" s="129">
        <f t="shared" si="22"/>
        <v>0</v>
      </c>
      <c r="S158" s="129">
        <v>0</v>
      </c>
      <c r="T158" s="130">
        <f t="shared" si="23"/>
        <v>0</v>
      </c>
      <c r="AR158" s="131" t="s">
        <v>145</v>
      </c>
      <c r="AT158" s="131" t="s">
        <v>141</v>
      </c>
      <c r="AU158" s="131" t="s">
        <v>80</v>
      </c>
      <c r="AY158" s="13" t="s">
        <v>140</v>
      </c>
      <c r="BE158" s="132">
        <f t="shared" si="24"/>
        <v>0</v>
      </c>
      <c r="BF158" s="132">
        <f t="shared" si="25"/>
        <v>0</v>
      </c>
      <c r="BG158" s="132">
        <f t="shared" si="26"/>
        <v>0</v>
      </c>
      <c r="BH158" s="132">
        <f t="shared" si="27"/>
        <v>0</v>
      </c>
      <c r="BI158" s="132">
        <f t="shared" si="28"/>
        <v>0</v>
      </c>
      <c r="BJ158" s="13" t="s">
        <v>78</v>
      </c>
      <c r="BK158" s="132">
        <f t="shared" si="29"/>
        <v>0</v>
      </c>
      <c r="BL158" s="13" t="s">
        <v>145</v>
      </c>
      <c r="BM158" s="131" t="s">
        <v>298</v>
      </c>
    </row>
    <row r="159" spans="2:65" s="1" customFormat="1" ht="37.9" customHeight="1" x14ac:dyDescent="0.2">
      <c r="B159" s="119"/>
      <c r="C159" s="120" t="s">
        <v>285</v>
      </c>
      <c r="D159" s="120" t="s">
        <v>141</v>
      </c>
      <c r="E159" s="121" t="s">
        <v>1242</v>
      </c>
      <c r="F159" s="122" t="s">
        <v>1243</v>
      </c>
      <c r="G159" s="123" t="s">
        <v>212</v>
      </c>
      <c r="H159" s="124">
        <v>1</v>
      </c>
      <c r="I159" s="125"/>
      <c r="J159" s="125">
        <f t="shared" si="20"/>
        <v>0</v>
      </c>
      <c r="K159" s="126"/>
      <c r="L159" s="25"/>
      <c r="M159" s="127" t="s">
        <v>1</v>
      </c>
      <c r="N159" s="128" t="s">
        <v>35</v>
      </c>
      <c r="O159" s="129">
        <v>0</v>
      </c>
      <c r="P159" s="129">
        <f t="shared" si="21"/>
        <v>0</v>
      </c>
      <c r="Q159" s="129">
        <v>0</v>
      </c>
      <c r="R159" s="129">
        <f t="shared" si="22"/>
        <v>0</v>
      </c>
      <c r="S159" s="129">
        <v>0</v>
      </c>
      <c r="T159" s="130">
        <f t="shared" si="23"/>
        <v>0</v>
      </c>
      <c r="AR159" s="131" t="s">
        <v>145</v>
      </c>
      <c r="AT159" s="131" t="s">
        <v>141</v>
      </c>
      <c r="AU159" s="131" t="s">
        <v>80</v>
      </c>
      <c r="AY159" s="13" t="s">
        <v>140</v>
      </c>
      <c r="BE159" s="132">
        <f t="shared" si="24"/>
        <v>0</v>
      </c>
      <c r="BF159" s="132">
        <f t="shared" si="25"/>
        <v>0</v>
      </c>
      <c r="BG159" s="132">
        <f t="shared" si="26"/>
        <v>0</v>
      </c>
      <c r="BH159" s="132">
        <f t="shared" si="27"/>
        <v>0</v>
      </c>
      <c r="BI159" s="132">
        <f t="shared" si="28"/>
        <v>0</v>
      </c>
      <c r="BJ159" s="13" t="s">
        <v>78</v>
      </c>
      <c r="BK159" s="132">
        <f t="shared" si="29"/>
        <v>0</v>
      </c>
      <c r="BL159" s="13" t="s">
        <v>145</v>
      </c>
      <c r="BM159" s="131" t="s">
        <v>430</v>
      </c>
    </row>
    <row r="160" spans="2:65" s="1" customFormat="1" ht="16.5" customHeight="1" x14ac:dyDescent="0.2">
      <c r="B160" s="119"/>
      <c r="C160" s="120" t="s">
        <v>213</v>
      </c>
      <c r="D160" s="120" t="s">
        <v>141</v>
      </c>
      <c r="E160" s="121" t="s">
        <v>1244</v>
      </c>
      <c r="F160" s="122" t="s">
        <v>1245</v>
      </c>
      <c r="G160" s="123" t="s">
        <v>212</v>
      </c>
      <c r="H160" s="124">
        <v>1</v>
      </c>
      <c r="I160" s="125"/>
      <c r="J160" s="125">
        <f t="shared" si="20"/>
        <v>0</v>
      </c>
      <c r="K160" s="126"/>
      <c r="L160" s="25"/>
      <c r="M160" s="127" t="s">
        <v>1</v>
      </c>
      <c r="N160" s="128" t="s">
        <v>35</v>
      </c>
      <c r="O160" s="129">
        <v>0</v>
      </c>
      <c r="P160" s="129">
        <f t="shared" si="21"/>
        <v>0</v>
      </c>
      <c r="Q160" s="129">
        <v>0</v>
      </c>
      <c r="R160" s="129">
        <f t="shared" si="22"/>
        <v>0</v>
      </c>
      <c r="S160" s="129">
        <v>0</v>
      </c>
      <c r="T160" s="130">
        <f t="shared" si="23"/>
        <v>0</v>
      </c>
      <c r="AR160" s="131" t="s">
        <v>145</v>
      </c>
      <c r="AT160" s="131" t="s">
        <v>141</v>
      </c>
      <c r="AU160" s="131" t="s">
        <v>80</v>
      </c>
      <c r="AY160" s="13" t="s">
        <v>140</v>
      </c>
      <c r="BE160" s="132">
        <f t="shared" si="24"/>
        <v>0</v>
      </c>
      <c r="BF160" s="132">
        <f t="shared" si="25"/>
        <v>0</v>
      </c>
      <c r="BG160" s="132">
        <f t="shared" si="26"/>
        <v>0</v>
      </c>
      <c r="BH160" s="132">
        <f t="shared" si="27"/>
        <v>0</v>
      </c>
      <c r="BI160" s="132">
        <f t="shared" si="28"/>
        <v>0</v>
      </c>
      <c r="BJ160" s="13" t="s">
        <v>78</v>
      </c>
      <c r="BK160" s="132">
        <f t="shared" si="29"/>
        <v>0</v>
      </c>
      <c r="BL160" s="13" t="s">
        <v>145</v>
      </c>
      <c r="BM160" s="131" t="s">
        <v>305</v>
      </c>
    </row>
    <row r="161" spans="2:65" s="1" customFormat="1" ht="49.15" customHeight="1" x14ac:dyDescent="0.2">
      <c r="B161" s="119"/>
      <c r="C161" s="120" t="s">
        <v>292</v>
      </c>
      <c r="D161" s="120" t="s">
        <v>141</v>
      </c>
      <c r="E161" s="121" t="s">
        <v>1246</v>
      </c>
      <c r="F161" s="122" t="s">
        <v>1247</v>
      </c>
      <c r="G161" s="123" t="s">
        <v>212</v>
      </c>
      <c r="H161" s="124">
        <v>1</v>
      </c>
      <c r="I161" s="125"/>
      <c r="J161" s="125">
        <f t="shared" si="20"/>
        <v>0</v>
      </c>
      <c r="K161" s="126"/>
      <c r="L161" s="25"/>
      <c r="M161" s="127" t="s">
        <v>1</v>
      </c>
      <c r="N161" s="128" t="s">
        <v>35</v>
      </c>
      <c r="O161" s="129">
        <v>0</v>
      </c>
      <c r="P161" s="129">
        <f t="shared" si="21"/>
        <v>0</v>
      </c>
      <c r="Q161" s="129">
        <v>0</v>
      </c>
      <c r="R161" s="129">
        <f t="shared" si="22"/>
        <v>0</v>
      </c>
      <c r="S161" s="129">
        <v>0</v>
      </c>
      <c r="T161" s="130">
        <f t="shared" si="23"/>
        <v>0</v>
      </c>
      <c r="AR161" s="131" t="s">
        <v>145</v>
      </c>
      <c r="AT161" s="131" t="s">
        <v>141</v>
      </c>
      <c r="AU161" s="131" t="s">
        <v>80</v>
      </c>
      <c r="AY161" s="13" t="s">
        <v>140</v>
      </c>
      <c r="BE161" s="132">
        <f t="shared" si="24"/>
        <v>0</v>
      </c>
      <c r="BF161" s="132">
        <f t="shared" si="25"/>
        <v>0</v>
      </c>
      <c r="BG161" s="132">
        <f t="shared" si="26"/>
        <v>0</v>
      </c>
      <c r="BH161" s="132">
        <f t="shared" si="27"/>
        <v>0</v>
      </c>
      <c r="BI161" s="132">
        <f t="shared" si="28"/>
        <v>0</v>
      </c>
      <c r="BJ161" s="13" t="s">
        <v>78</v>
      </c>
      <c r="BK161" s="132">
        <f t="shared" si="29"/>
        <v>0</v>
      </c>
      <c r="BL161" s="13" t="s">
        <v>145</v>
      </c>
      <c r="BM161" s="131" t="s">
        <v>309</v>
      </c>
    </row>
    <row r="162" spans="2:65" s="1" customFormat="1" ht="19.5" x14ac:dyDescent="0.2">
      <c r="B162" s="25"/>
      <c r="D162" s="143" t="s">
        <v>396</v>
      </c>
      <c r="F162" s="144" t="s">
        <v>1248</v>
      </c>
      <c r="L162" s="25"/>
      <c r="M162" s="156"/>
      <c r="N162" s="157"/>
      <c r="O162" s="157"/>
      <c r="P162" s="157"/>
      <c r="Q162" s="157"/>
      <c r="R162" s="157"/>
      <c r="S162" s="157"/>
      <c r="T162" s="158"/>
      <c r="AT162" s="13" t="s">
        <v>396</v>
      </c>
      <c r="AU162" s="13" t="s">
        <v>80</v>
      </c>
    </row>
    <row r="163" spans="2:65" s="1" customFormat="1" ht="6.95" customHeight="1" x14ac:dyDescent="0.2">
      <c r="B163" s="37"/>
      <c r="C163" s="38"/>
      <c r="D163" s="38"/>
      <c r="E163" s="38"/>
      <c r="F163" s="38"/>
      <c r="G163" s="38"/>
      <c r="H163" s="38"/>
      <c r="I163" s="38"/>
      <c r="J163" s="38"/>
      <c r="K163" s="38"/>
      <c r="L163" s="25"/>
    </row>
  </sheetData>
  <autoFilter ref="C117:K162" xr:uid="{00000000-0009-0000-0000-000005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34"/>
  <sheetViews>
    <sheetView showGridLines="0" topLeftCell="A122" workbookViewId="0">
      <selection activeCell="I122" sqref="I1:I1048576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2" t="s">
        <v>5</v>
      </c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3" t="s">
        <v>95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5" customHeight="1" x14ac:dyDescent="0.2">
      <c r="B4" s="16"/>
      <c r="D4" s="17" t="s">
        <v>99</v>
      </c>
      <c r="L4" s="16"/>
      <c r="M4" s="81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2" t="s">
        <v>14</v>
      </c>
      <c r="L6" s="16"/>
    </row>
    <row r="7" spans="2:46" ht="16.5" customHeight="1" x14ac:dyDescent="0.2">
      <c r="B7" s="16"/>
      <c r="E7" s="198" t="str">
        <f>'Rekapitulace stavby'!K6</f>
        <v>DS_Česká_Kamenice_250206</v>
      </c>
      <c r="F7" s="199"/>
      <c r="G7" s="199"/>
      <c r="H7" s="199"/>
      <c r="L7" s="16"/>
    </row>
    <row r="8" spans="2:46" s="1" customFormat="1" ht="12" customHeight="1" x14ac:dyDescent="0.2">
      <c r="B8" s="25"/>
      <c r="D8" s="22" t="s">
        <v>100</v>
      </c>
      <c r="L8" s="25"/>
    </row>
    <row r="9" spans="2:46" s="1" customFormat="1" ht="16.5" customHeight="1" x14ac:dyDescent="0.2">
      <c r="B9" s="25"/>
      <c r="E9" s="163" t="s">
        <v>1249</v>
      </c>
      <c r="F9" s="197"/>
      <c r="G9" s="197"/>
      <c r="H9" s="197"/>
      <c r="L9" s="25"/>
    </row>
    <row r="10" spans="2:46" s="1" customFormat="1" x14ac:dyDescent="0.2">
      <c r="B10" s="25"/>
      <c r="L10" s="25"/>
    </row>
    <row r="11" spans="2:46" s="1" customFormat="1" ht="12" customHeight="1" x14ac:dyDescent="0.2">
      <c r="B11" s="25"/>
      <c r="D11" s="22" t="s">
        <v>16</v>
      </c>
      <c r="F11" s="20" t="s">
        <v>1</v>
      </c>
      <c r="I11" s="22"/>
      <c r="J11" s="20" t="s">
        <v>1</v>
      </c>
      <c r="L11" s="25"/>
    </row>
    <row r="12" spans="2:46" s="1" customFormat="1" ht="12" customHeight="1" x14ac:dyDescent="0.2">
      <c r="B12" s="25"/>
      <c r="D12" s="22" t="s">
        <v>18</v>
      </c>
      <c r="F12" s="20" t="s">
        <v>19</v>
      </c>
      <c r="I12" s="22"/>
      <c r="J12" s="45" t="str">
        <f>'Rekapitulace stavby'!AN8</f>
        <v>25. 2. 2025</v>
      </c>
      <c r="L12" s="25"/>
    </row>
    <row r="13" spans="2:46" s="1" customFormat="1" ht="10.9" customHeight="1" x14ac:dyDescent="0.2">
      <c r="B13" s="25"/>
      <c r="L13" s="25"/>
    </row>
    <row r="14" spans="2:46" s="1" customFormat="1" ht="12" customHeight="1" x14ac:dyDescent="0.2">
      <c r="B14" s="25"/>
      <c r="D14" s="22" t="s">
        <v>22</v>
      </c>
      <c r="I14" s="22"/>
      <c r="J14" s="20" t="str">
        <f>IF('Rekapitulace stavby'!AN10="","",'Rekapitulace stavby'!AN10)</f>
        <v/>
      </c>
      <c r="L14" s="25"/>
    </row>
    <row r="15" spans="2:46" s="1" customFormat="1" ht="18" customHeight="1" x14ac:dyDescent="0.2">
      <c r="B15" s="25"/>
      <c r="E15" s="20" t="str">
        <f>IF('Rekapitulace stavby'!E11="","",'Rekapitulace stavby'!E11)</f>
        <v xml:space="preserve"> </v>
      </c>
      <c r="I15" s="22"/>
      <c r="J15" s="20" t="str">
        <f>IF('Rekapitulace stavby'!AN11="","",'Rekapitulace stavby'!AN11)</f>
        <v/>
      </c>
      <c r="L15" s="25"/>
    </row>
    <row r="16" spans="2:46" s="1" customFormat="1" ht="6.95" customHeight="1" x14ac:dyDescent="0.2">
      <c r="B16" s="25"/>
      <c r="L16" s="25"/>
    </row>
    <row r="17" spans="2:12" s="1" customFormat="1" ht="12" customHeight="1" x14ac:dyDescent="0.2">
      <c r="B17" s="25"/>
      <c r="D17" s="22" t="s">
        <v>25</v>
      </c>
      <c r="I17" s="22"/>
      <c r="J17" s="20" t="str">
        <f>'Rekapitulace stavby'!AN13</f>
        <v/>
      </c>
      <c r="L17" s="25"/>
    </row>
    <row r="18" spans="2:12" s="1" customFormat="1" ht="18" customHeight="1" x14ac:dyDescent="0.2">
      <c r="B18" s="25"/>
      <c r="E18" s="185" t="str">
        <f>'Rekapitulace stavby'!E14</f>
        <v xml:space="preserve"> </v>
      </c>
      <c r="F18" s="185"/>
      <c r="G18" s="185"/>
      <c r="H18" s="185"/>
      <c r="I18" s="22"/>
      <c r="J18" s="20" t="str">
        <f>'Rekapitulace stavby'!AN14</f>
        <v/>
      </c>
      <c r="L18" s="25"/>
    </row>
    <row r="19" spans="2:12" s="1" customFormat="1" ht="6.95" customHeight="1" x14ac:dyDescent="0.2">
      <c r="B19" s="25"/>
      <c r="L19" s="25"/>
    </row>
    <row r="20" spans="2:12" s="1" customFormat="1" ht="12" customHeight="1" x14ac:dyDescent="0.2">
      <c r="B20" s="25"/>
      <c r="D20" s="22" t="s">
        <v>26</v>
      </c>
      <c r="I20" s="22"/>
      <c r="J20" s="20" t="str">
        <f>IF('Rekapitulace stavby'!AN16="","",'Rekapitulace stavby'!AN16)</f>
        <v/>
      </c>
      <c r="L20" s="25"/>
    </row>
    <row r="21" spans="2:12" s="1" customFormat="1" ht="18" customHeight="1" x14ac:dyDescent="0.2">
      <c r="B21" s="25"/>
      <c r="E21" s="20" t="str">
        <f>IF('Rekapitulace stavby'!E17="","",'Rekapitulace stavby'!E17)</f>
        <v xml:space="preserve"> </v>
      </c>
      <c r="I21" s="22"/>
      <c r="J21" s="20" t="str">
        <f>IF('Rekapitulace stavby'!AN17="","",'Rekapitulace stavby'!AN17)</f>
        <v/>
      </c>
      <c r="L21" s="25"/>
    </row>
    <row r="22" spans="2:12" s="1" customFormat="1" ht="6.95" customHeight="1" x14ac:dyDescent="0.2">
      <c r="B22" s="25"/>
      <c r="L22" s="25"/>
    </row>
    <row r="23" spans="2:12" s="1" customFormat="1" ht="12" customHeight="1" x14ac:dyDescent="0.2">
      <c r="B23" s="25"/>
      <c r="D23" s="22" t="s">
        <v>27</v>
      </c>
      <c r="I23" s="22"/>
      <c r="J23" s="20" t="str">
        <f>IF('Rekapitulace stavby'!AN19="","",'Rekapitulace stavby'!AN19)</f>
        <v/>
      </c>
      <c r="L23" s="25"/>
    </row>
    <row r="24" spans="2:12" s="1" customFormat="1" ht="18" customHeight="1" x14ac:dyDescent="0.2">
      <c r="B24" s="25"/>
      <c r="E24" s="20" t="str">
        <f>IF('Rekapitulace stavby'!E20="","",'Rekapitulace stavby'!E20)</f>
        <v xml:space="preserve"> </v>
      </c>
      <c r="I24" s="22"/>
      <c r="J24" s="20" t="str">
        <f>IF('Rekapitulace stavby'!AN20="","",'Rekapitulace stavby'!AN20)</f>
        <v/>
      </c>
      <c r="L24" s="25"/>
    </row>
    <row r="25" spans="2:12" s="1" customFormat="1" ht="6.95" customHeight="1" x14ac:dyDescent="0.2">
      <c r="B25" s="25"/>
      <c r="L25" s="25"/>
    </row>
    <row r="26" spans="2:12" s="1" customFormat="1" ht="12" customHeight="1" x14ac:dyDescent="0.2">
      <c r="B26" s="25"/>
      <c r="D26" s="22" t="s">
        <v>29</v>
      </c>
      <c r="L26" s="25"/>
    </row>
    <row r="27" spans="2:12" s="7" customFormat="1" ht="16.5" customHeight="1" x14ac:dyDescent="0.2">
      <c r="B27" s="82"/>
      <c r="E27" s="188" t="s">
        <v>1</v>
      </c>
      <c r="F27" s="188"/>
      <c r="G27" s="188"/>
      <c r="H27" s="188"/>
      <c r="L27" s="82"/>
    </row>
    <row r="28" spans="2:12" s="1" customFormat="1" ht="6.95" customHeight="1" x14ac:dyDescent="0.2">
      <c r="B28" s="25"/>
      <c r="L28" s="25"/>
    </row>
    <row r="29" spans="2:12" s="1" customFormat="1" ht="6.95" customHeight="1" x14ac:dyDescent="0.2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 x14ac:dyDescent="0.2">
      <c r="B30" s="25"/>
      <c r="D30" s="83" t="s">
        <v>30</v>
      </c>
      <c r="J30" s="59">
        <f>ROUND(J122, 2)</f>
        <v>0</v>
      </c>
      <c r="L30" s="25"/>
    </row>
    <row r="31" spans="2:12" s="1" customFormat="1" ht="6.95" customHeight="1" x14ac:dyDescent="0.2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 x14ac:dyDescent="0.2">
      <c r="B32" s="25"/>
      <c r="F32" s="28" t="s">
        <v>32</v>
      </c>
      <c r="I32" s="28"/>
      <c r="J32" s="28" t="s">
        <v>33</v>
      </c>
      <c r="L32" s="25"/>
    </row>
    <row r="33" spans="2:12" s="1" customFormat="1" ht="14.45" customHeight="1" x14ac:dyDescent="0.2">
      <c r="B33" s="25"/>
      <c r="D33" s="48" t="s">
        <v>34</v>
      </c>
      <c r="E33" s="22" t="s">
        <v>35</v>
      </c>
      <c r="F33" s="84">
        <f>ROUND((SUM(BE122:BE233)),  2)</f>
        <v>0</v>
      </c>
      <c r="I33" s="85"/>
      <c r="J33" s="84">
        <f>ROUND(((SUM(BE122:BE233))*I33),  2)</f>
        <v>0</v>
      </c>
      <c r="L33" s="25"/>
    </row>
    <row r="34" spans="2:12" s="1" customFormat="1" ht="14.45" customHeight="1" x14ac:dyDescent="0.2">
      <c r="B34" s="25"/>
      <c r="E34" s="22" t="s">
        <v>36</v>
      </c>
      <c r="F34" s="84">
        <f>ROUND((SUM(BF122:BF233)),  2)</f>
        <v>0</v>
      </c>
      <c r="I34" s="85"/>
      <c r="J34" s="84">
        <f>ROUND(((SUM(BF122:BF233))*I34),  2)</f>
        <v>0</v>
      </c>
      <c r="L34" s="25"/>
    </row>
    <row r="35" spans="2:12" s="1" customFormat="1" ht="14.45" hidden="1" customHeight="1" x14ac:dyDescent="0.2">
      <c r="B35" s="25"/>
      <c r="E35" s="22" t="s">
        <v>37</v>
      </c>
      <c r="F35" s="84">
        <f>ROUND((SUM(BG122:BG233)),  2)</f>
        <v>0</v>
      </c>
      <c r="I35" s="85"/>
      <c r="J35" s="84">
        <f>0</f>
        <v>0</v>
      </c>
      <c r="L35" s="25"/>
    </row>
    <row r="36" spans="2:12" s="1" customFormat="1" ht="14.45" hidden="1" customHeight="1" x14ac:dyDescent="0.2">
      <c r="B36" s="25"/>
      <c r="E36" s="22" t="s">
        <v>38</v>
      </c>
      <c r="F36" s="84">
        <f>ROUND((SUM(BH122:BH233)),  2)</f>
        <v>0</v>
      </c>
      <c r="I36" s="85"/>
      <c r="J36" s="84">
        <f>0</f>
        <v>0</v>
      </c>
      <c r="L36" s="25"/>
    </row>
    <row r="37" spans="2:12" s="1" customFormat="1" ht="14.45" hidden="1" customHeight="1" x14ac:dyDescent="0.2">
      <c r="B37" s="25"/>
      <c r="E37" s="22" t="s">
        <v>39</v>
      </c>
      <c r="F37" s="84">
        <f>ROUND((SUM(BI122:BI233)),  2)</f>
        <v>0</v>
      </c>
      <c r="I37" s="85"/>
      <c r="J37" s="84">
        <f>0</f>
        <v>0</v>
      </c>
      <c r="L37" s="25"/>
    </row>
    <row r="38" spans="2:12" s="1" customFormat="1" ht="6.95" customHeight="1" x14ac:dyDescent="0.2">
      <c r="B38" s="25"/>
      <c r="L38" s="25"/>
    </row>
    <row r="39" spans="2:12" s="1" customFormat="1" ht="25.35" customHeight="1" x14ac:dyDescent="0.2">
      <c r="B39" s="25"/>
      <c r="C39" s="86"/>
      <c r="D39" s="87" t="s">
        <v>40</v>
      </c>
      <c r="E39" s="50"/>
      <c r="F39" s="50"/>
      <c r="G39" s="88" t="s">
        <v>41</v>
      </c>
      <c r="H39" s="89" t="s">
        <v>42</v>
      </c>
      <c r="I39" s="50"/>
      <c r="J39" s="90">
        <f>SUM(J30:J37)</f>
        <v>0</v>
      </c>
      <c r="K39" s="91"/>
      <c r="L39" s="25"/>
    </row>
    <row r="40" spans="2:12" s="1" customFormat="1" ht="14.45" customHeight="1" x14ac:dyDescent="0.2">
      <c r="B40" s="25"/>
      <c r="L40" s="25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5"/>
      <c r="D50" s="34" t="s">
        <v>43</v>
      </c>
      <c r="E50" s="35"/>
      <c r="F50" s="35"/>
      <c r="G50" s="34" t="s">
        <v>44</v>
      </c>
      <c r="H50" s="35"/>
      <c r="I50" s="35"/>
      <c r="J50" s="35"/>
      <c r="K50" s="35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5"/>
      <c r="D61" s="36" t="s">
        <v>45</v>
      </c>
      <c r="E61" s="27"/>
      <c r="F61" s="92" t="s">
        <v>46</v>
      </c>
      <c r="G61" s="36" t="s">
        <v>45</v>
      </c>
      <c r="H61" s="27"/>
      <c r="I61" s="27"/>
      <c r="J61" s="93" t="s">
        <v>46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5"/>
      <c r="D65" s="34" t="s">
        <v>47</v>
      </c>
      <c r="E65" s="35"/>
      <c r="F65" s="35"/>
      <c r="G65" s="34" t="s">
        <v>48</v>
      </c>
      <c r="H65" s="35"/>
      <c r="I65" s="35"/>
      <c r="J65" s="35"/>
      <c r="K65" s="35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5"/>
      <c r="D76" s="36" t="s">
        <v>45</v>
      </c>
      <c r="E76" s="27"/>
      <c r="F76" s="92" t="s">
        <v>46</v>
      </c>
      <c r="G76" s="36" t="s">
        <v>45</v>
      </c>
      <c r="H76" s="27"/>
      <c r="I76" s="27"/>
      <c r="J76" s="93" t="s">
        <v>46</v>
      </c>
      <c r="K76" s="27"/>
      <c r="L76" s="25"/>
    </row>
    <row r="77" spans="2:12" s="1" customFormat="1" ht="14.45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 x14ac:dyDescent="0.2">
      <c r="B82" s="25"/>
      <c r="C82" s="17" t="s">
        <v>102</v>
      </c>
      <c r="L82" s="25"/>
    </row>
    <row r="83" spans="2:47" s="1" customFormat="1" ht="6.95" customHeight="1" x14ac:dyDescent="0.2">
      <c r="B83" s="25"/>
      <c r="L83" s="25"/>
    </row>
    <row r="84" spans="2:47" s="1" customFormat="1" ht="12" customHeight="1" x14ac:dyDescent="0.2">
      <c r="B84" s="25"/>
      <c r="C84" s="22" t="s">
        <v>14</v>
      </c>
      <c r="L84" s="25"/>
    </row>
    <row r="85" spans="2:47" s="1" customFormat="1" ht="16.5" customHeight="1" x14ac:dyDescent="0.2">
      <c r="B85" s="25"/>
      <c r="E85" s="198" t="str">
        <f>E7</f>
        <v>DS_Česká_Kamenice_250206</v>
      </c>
      <c r="F85" s="199"/>
      <c r="G85" s="199"/>
      <c r="H85" s="199"/>
      <c r="L85" s="25"/>
    </row>
    <row r="86" spans="2:47" s="1" customFormat="1" ht="12" customHeight="1" x14ac:dyDescent="0.2">
      <c r="B86" s="25"/>
      <c r="C86" s="22" t="s">
        <v>100</v>
      </c>
      <c r="L86" s="25"/>
    </row>
    <row r="87" spans="2:47" s="1" customFormat="1" ht="16.5" customHeight="1" x14ac:dyDescent="0.2">
      <c r="B87" s="25"/>
      <c r="E87" s="163" t="str">
        <f>E9</f>
        <v>Objekt8 - ZTI</v>
      </c>
      <c r="F87" s="197"/>
      <c r="G87" s="197"/>
      <c r="H87" s="197"/>
      <c r="L87" s="25"/>
    </row>
    <row r="88" spans="2:47" s="1" customFormat="1" ht="6.95" customHeight="1" x14ac:dyDescent="0.2">
      <c r="B88" s="25"/>
      <c r="L88" s="25"/>
    </row>
    <row r="89" spans="2:47" s="1" customFormat="1" ht="12" customHeight="1" x14ac:dyDescent="0.2">
      <c r="B89" s="25"/>
      <c r="C89" s="22" t="s">
        <v>18</v>
      </c>
      <c r="F89" s="20" t="str">
        <f>F12</f>
        <v xml:space="preserve"> </v>
      </c>
      <c r="I89" s="22"/>
      <c r="J89" s="45" t="str">
        <f>IF(J12="","",J12)</f>
        <v>25. 2. 2025</v>
      </c>
      <c r="L89" s="25"/>
    </row>
    <row r="90" spans="2:47" s="1" customFormat="1" ht="6.95" customHeight="1" x14ac:dyDescent="0.2">
      <c r="B90" s="25"/>
      <c r="L90" s="25"/>
    </row>
    <row r="91" spans="2:47" s="1" customFormat="1" ht="15.2" customHeight="1" x14ac:dyDescent="0.2">
      <c r="B91" s="25"/>
      <c r="C91" s="22" t="s">
        <v>22</v>
      </c>
      <c r="F91" s="20" t="str">
        <f>E15</f>
        <v xml:space="preserve"> </v>
      </c>
      <c r="I91" s="22"/>
      <c r="J91" s="23" t="str">
        <f>E21</f>
        <v xml:space="preserve"> </v>
      </c>
      <c r="L91" s="25"/>
    </row>
    <row r="92" spans="2:47" s="1" customFormat="1" ht="15.2" customHeight="1" x14ac:dyDescent="0.2">
      <c r="B92" s="25"/>
      <c r="C92" s="22" t="s">
        <v>25</v>
      </c>
      <c r="F92" s="20" t="str">
        <f>IF(E18="","",E18)</f>
        <v xml:space="preserve"> </v>
      </c>
      <c r="I92" s="22"/>
      <c r="J92" s="23" t="str">
        <f>E24</f>
        <v xml:space="preserve"> </v>
      </c>
      <c r="L92" s="25"/>
    </row>
    <row r="93" spans="2:47" s="1" customFormat="1" ht="10.35" customHeight="1" x14ac:dyDescent="0.2">
      <c r="B93" s="25"/>
      <c r="L93" s="25"/>
    </row>
    <row r="94" spans="2:47" s="1" customFormat="1" ht="29.25" customHeight="1" x14ac:dyDescent="0.2">
      <c r="B94" s="25"/>
      <c r="C94" s="94" t="s">
        <v>103</v>
      </c>
      <c r="D94" s="86"/>
      <c r="E94" s="86"/>
      <c r="F94" s="86"/>
      <c r="G94" s="86"/>
      <c r="H94" s="86"/>
      <c r="I94" s="86"/>
      <c r="J94" s="95" t="s">
        <v>104</v>
      </c>
      <c r="K94" s="86"/>
      <c r="L94" s="25"/>
    </row>
    <row r="95" spans="2:47" s="1" customFormat="1" ht="10.35" customHeight="1" x14ac:dyDescent="0.2">
      <c r="B95" s="25"/>
      <c r="L95" s="25"/>
    </row>
    <row r="96" spans="2:47" s="1" customFormat="1" ht="22.9" customHeight="1" x14ac:dyDescent="0.2">
      <c r="B96" s="25"/>
      <c r="C96" s="96" t="s">
        <v>105</v>
      </c>
      <c r="J96" s="59">
        <f>J122</f>
        <v>0</v>
      </c>
      <c r="L96" s="25"/>
      <c r="AU96" s="13" t="s">
        <v>106</v>
      </c>
    </row>
    <row r="97" spans="2:12" s="8" customFormat="1" ht="24.95" customHeight="1" x14ac:dyDescent="0.2">
      <c r="B97" s="97"/>
      <c r="D97" s="98" t="s">
        <v>1250</v>
      </c>
      <c r="E97" s="99"/>
      <c r="F97" s="99"/>
      <c r="G97" s="99"/>
      <c r="H97" s="99"/>
      <c r="I97" s="99"/>
      <c r="J97" s="100">
        <f>J123</f>
        <v>0</v>
      </c>
      <c r="L97" s="97"/>
    </row>
    <row r="98" spans="2:12" s="8" customFormat="1" ht="24.95" customHeight="1" x14ac:dyDescent="0.2">
      <c r="B98" s="97"/>
      <c r="D98" s="98" t="s">
        <v>1251</v>
      </c>
      <c r="E98" s="99"/>
      <c r="F98" s="99"/>
      <c r="G98" s="99"/>
      <c r="H98" s="99"/>
      <c r="I98" s="99"/>
      <c r="J98" s="100">
        <f>J144</f>
        <v>0</v>
      </c>
      <c r="L98" s="97"/>
    </row>
    <row r="99" spans="2:12" s="8" customFormat="1" ht="24.95" customHeight="1" x14ac:dyDescent="0.2">
      <c r="B99" s="97"/>
      <c r="D99" s="98" t="s">
        <v>1252</v>
      </c>
      <c r="E99" s="99"/>
      <c r="F99" s="99"/>
      <c r="G99" s="99"/>
      <c r="H99" s="99"/>
      <c r="I99" s="99"/>
      <c r="J99" s="100">
        <f>J154</f>
        <v>0</v>
      </c>
      <c r="L99" s="97"/>
    </row>
    <row r="100" spans="2:12" s="8" customFormat="1" ht="24.95" customHeight="1" x14ac:dyDescent="0.2">
      <c r="B100" s="97"/>
      <c r="D100" s="98" t="s">
        <v>1253</v>
      </c>
      <c r="E100" s="99"/>
      <c r="F100" s="99"/>
      <c r="G100" s="99"/>
      <c r="H100" s="99"/>
      <c r="I100" s="99"/>
      <c r="J100" s="100">
        <f>J180</f>
        <v>0</v>
      </c>
      <c r="L100" s="97"/>
    </row>
    <row r="101" spans="2:12" s="8" customFormat="1" ht="24.95" customHeight="1" x14ac:dyDescent="0.2">
      <c r="B101" s="97"/>
      <c r="D101" s="98" t="s">
        <v>1254</v>
      </c>
      <c r="E101" s="99"/>
      <c r="F101" s="99"/>
      <c r="G101" s="99"/>
      <c r="H101" s="99"/>
      <c r="I101" s="99"/>
      <c r="J101" s="100">
        <f>J215</f>
        <v>0</v>
      </c>
      <c r="L101" s="97"/>
    </row>
    <row r="102" spans="2:12" s="8" customFormat="1" ht="24.95" customHeight="1" x14ac:dyDescent="0.2">
      <c r="B102" s="97"/>
      <c r="D102" s="98" t="s">
        <v>1255</v>
      </c>
      <c r="E102" s="99"/>
      <c r="F102" s="99"/>
      <c r="G102" s="99"/>
      <c r="H102" s="99"/>
      <c r="I102" s="99"/>
      <c r="J102" s="100">
        <f>J233</f>
        <v>0</v>
      </c>
      <c r="L102" s="97"/>
    </row>
    <row r="103" spans="2:12" s="1" customFormat="1" ht="21.75" customHeight="1" x14ac:dyDescent="0.2">
      <c r="B103" s="25"/>
      <c r="L103" s="25"/>
    </row>
    <row r="104" spans="2:12" s="1" customFormat="1" ht="6.95" customHeight="1" x14ac:dyDescent="0.2"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25"/>
    </row>
    <row r="108" spans="2:12" s="1" customFormat="1" ht="6.95" customHeight="1" x14ac:dyDescent="0.2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25"/>
    </row>
    <row r="109" spans="2:12" s="1" customFormat="1" ht="24.95" customHeight="1" x14ac:dyDescent="0.2">
      <c r="B109" s="25"/>
      <c r="C109" s="17" t="s">
        <v>127</v>
      </c>
      <c r="L109" s="25"/>
    </row>
    <row r="110" spans="2:12" s="1" customFormat="1" ht="6.95" customHeight="1" x14ac:dyDescent="0.2">
      <c r="B110" s="25"/>
      <c r="L110" s="25"/>
    </row>
    <row r="111" spans="2:12" s="1" customFormat="1" ht="12" customHeight="1" x14ac:dyDescent="0.2">
      <c r="B111" s="25"/>
      <c r="C111" s="22" t="s">
        <v>14</v>
      </c>
      <c r="L111" s="25"/>
    </row>
    <row r="112" spans="2:12" s="1" customFormat="1" ht="16.5" customHeight="1" x14ac:dyDescent="0.2">
      <c r="B112" s="25"/>
      <c r="E112" s="198" t="str">
        <f>E7</f>
        <v>DS_Česká_Kamenice_250206</v>
      </c>
      <c r="F112" s="199"/>
      <c r="G112" s="199"/>
      <c r="H112" s="199"/>
      <c r="L112" s="25"/>
    </row>
    <row r="113" spans="2:65" s="1" customFormat="1" ht="12" customHeight="1" x14ac:dyDescent="0.2">
      <c r="B113" s="25"/>
      <c r="C113" s="22" t="s">
        <v>100</v>
      </c>
      <c r="L113" s="25"/>
    </row>
    <row r="114" spans="2:65" s="1" customFormat="1" ht="16.5" customHeight="1" x14ac:dyDescent="0.2">
      <c r="B114" s="25"/>
      <c r="E114" s="163" t="str">
        <f>E9</f>
        <v>Objekt8 - ZTI</v>
      </c>
      <c r="F114" s="197"/>
      <c r="G114" s="197"/>
      <c r="H114" s="197"/>
      <c r="L114" s="25"/>
    </row>
    <row r="115" spans="2:65" s="1" customFormat="1" ht="6.95" customHeight="1" x14ac:dyDescent="0.2">
      <c r="B115" s="25"/>
      <c r="L115" s="25"/>
    </row>
    <row r="116" spans="2:65" s="1" customFormat="1" ht="12" customHeight="1" x14ac:dyDescent="0.2">
      <c r="B116" s="25"/>
      <c r="C116" s="22" t="s">
        <v>18</v>
      </c>
      <c r="F116" s="20" t="str">
        <f>F12</f>
        <v xml:space="preserve"> </v>
      </c>
      <c r="I116" s="22"/>
      <c r="J116" s="45" t="str">
        <f>IF(J12="","",J12)</f>
        <v>25. 2. 2025</v>
      </c>
      <c r="L116" s="25"/>
    </row>
    <row r="117" spans="2:65" s="1" customFormat="1" ht="6.95" customHeight="1" x14ac:dyDescent="0.2">
      <c r="B117" s="25"/>
      <c r="L117" s="25"/>
    </row>
    <row r="118" spans="2:65" s="1" customFormat="1" ht="15.2" customHeight="1" x14ac:dyDescent="0.2">
      <c r="B118" s="25"/>
      <c r="C118" s="22" t="s">
        <v>22</v>
      </c>
      <c r="F118" s="20" t="str">
        <f>E15</f>
        <v xml:space="preserve"> </v>
      </c>
      <c r="I118" s="22"/>
      <c r="J118" s="23" t="str">
        <f>E21</f>
        <v xml:space="preserve"> </v>
      </c>
      <c r="L118" s="25"/>
    </row>
    <row r="119" spans="2:65" s="1" customFormat="1" ht="15.2" customHeight="1" x14ac:dyDescent="0.2">
      <c r="B119" s="25"/>
      <c r="C119" s="22" t="s">
        <v>25</v>
      </c>
      <c r="F119" s="20" t="str">
        <f>IF(E18="","",E18)</f>
        <v xml:space="preserve"> </v>
      </c>
      <c r="I119" s="22"/>
      <c r="J119" s="23" t="str">
        <f>E24</f>
        <v xml:space="preserve"> </v>
      </c>
      <c r="L119" s="25"/>
    </row>
    <row r="120" spans="2:65" s="1" customFormat="1" ht="10.35" customHeight="1" x14ac:dyDescent="0.2">
      <c r="B120" s="25"/>
      <c r="L120" s="25"/>
    </row>
    <row r="121" spans="2:65" s="9" customFormat="1" ht="29.25" customHeight="1" x14ac:dyDescent="0.2">
      <c r="B121" s="101"/>
      <c r="C121" s="102" t="s">
        <v>128</v>
      </c>
      <c r="D121" s="103" t="s">
        <v>55</v>
      </c>
      <c r="E121" s="103" t="s">
        <v>51</v>
      </c>
      <c r="F121" s="103" t="s">
        <v>52</v>
      </c>
      <c r="G121" s="103" t="s">
        <v>129</v>
      </c>
      <c r="H121" s="103" t="s">
        <v>130</v>
      </c>
      <c r="I121" s="103"/>
      <c r="J121" s="104" t="s">
        <v>104</v>
      </c>
      <c r="K121" s="105" t="s">
        <v>131</v>
      </c>
      <c r="L121" s="101"/>
      <c r="M121" s="52" t="s">
        <v>1</v>
      </c>
      <c r="N121" s="53" t="s">
        <v>34</v>
      </c>
      <c r="O121" s="53" t="s">
        <v>132</v>
      </c>
      <c r="P121" s="53" t="s">
        <v>133</v>
      </c>
      <c r="Q121" s="53" t="s">
        <v>134</v>
      </c>
      <c r="R121" s="53" t="s">
        <v>135</v>
      </c>
      <c r="S121" s="53" t="s">
        <v>136</v>
      </c>
      <c r="T121" s="54" t="s">
        <v>137</v>
      </c>
    </row>
    <row r="122" spans="2:65" s="1" customFormat="1" ht="22.9" customHeight="1" x14ac:dyDescent="0.25">
      <c r="B122" s="25"/>
      <c r="C122" s="57" t="s">
        <v>138</v>
      </c>
      <c r="J122" s="106">
        <f>BK122</f>
        <v>0</v>
      </c>
      <c r="L122" s="25"/>
      <c r="M122" s="55"/>
      <c r="N122" s="46"/>
      <c r="O122" s="46"/>
      <c r="P122" s="107">
        <f>P123+P144+P154+P180+P215+P233</f>
        <v>0</v>
      </c>
      <c r="Q122" s="46"/>
      <c r="R122" s="107">
        <f>R123+R144+R154+R180+R215+R233</f>
        <v>0</v>
      </c>
      <c r="S122" s="46"/>
      <c r="T122" s="108">
        <f>T123+T144+T154+T180+T215+T233</f>
        <v>0</v>
      </c>
      <c r="AT122" s="13" t="s">
        <v>69</v>
      </c>
      <c r="AU122" s="13" t="s">
        <v>106</v>
      </c>
      <c r="BK122" s="109">
        <f>BK123+BK144+BK154+BK180+BK215+BK233</f>
        <v>0</v>
      </c>
    </row>
    <row r="123" spans="2:65" s="10" customFormat="1" ht="25.9" customHeight="1" x14ac:dyDescent="0.2">
      <c r="B123" s="110"/>
      <c r="D123" s="111" t="s">
        <v>69</v>
      </c>
      <c r="E123" s="112" t="s">
        <v>1256</v>
      </c>
      <c r="F123" s="112" t="s">
        <v>1257</v>
      </c>
      <c r="J123" s="113">
        <f>BK123</f>
        <v>0</v>
      </c>
      <c r="L123" s="110"/>
      <c r="M123" s="114"/>
      <c r="P123" s="115">
        <f>SUM(P124:P143)</f>
        <v>0</v>
      </c>
      <c r="R123" s="115">
        <f>SUM(R124:R143)</f>
        <v>0</v>
      </c>
      <c r="T123" s="116">
        <f>SUM(T124:T143)</f>
        <v>0</v>
      </c>
      <c r="AR123" s="111" t="s">
        <v>78</v>
      </c>
      <c r="AT123" s="117" t="s">
        <v>69</v>
      </c>
      <c r="AU123" s="117" t="s">
        <v>70</v>
      </c>
      <c r="AY123" s="111" t="s">
        <v>140</v>
      </c>
      <c r="BK123" s="118">
        <f>SUM(BK124:BK143)</f>
        <v>0</v>
      </c>
    </row>
    <row r="124" spans="2:65" s="1" customFormat="1" ht="16.5" customHeight="1" x14ac:dyDescent="0.2">
      <c r="B124" s="119"/>
      <c r="C124" s="120" t="s">
        <v>78</v>
      </c>
      <c r="D124" s="120" t="s">
        <v>141</v>
      </c>
      <c r="E124" s="121" t="s">
        <v>78</v>
      </c>
      <c r="F124" s="122" t="s">
        <v>1258</v>
      </c>
      <c r="G124" s="123" t="s">
        <v>228</v>
      </c>
      <c r="H124" s="124">
        <v>12</v>
      </c>
      <c r="I124" s="125"/>
      <c r="J124" s="125">
        <f t="shared" ref="J124:J143" si="0">ROUND(I124*H124,2)</f>
        <v>0</v>
      </c>
      <c r="K124" s="126"/>
      <c r="L124" s="25"/>
      <c r="M124" s="127" t="s">
        <v>1</v>
      </c>
      <c r="N124" s="128" t="s">
        <v>35</v>
      </c>
      <c r="O124" s="129">
        <v>0</v>
      </c>
      <c r="P124" s="129">
        <f t="shared" ref="P124:P143" si="1">O124*H124</f>
        <v>0</v>
      </c>
      <c r="Q124" s="129">
        <v>0</v>
      </c>
      <c r="R124" s="129">
        <f t="shared" ref="R124:R143" si="2">Q124*H124</f>
        <v>0</v>
      </c>
      <c r="S124" s="129">
        <v>0</v>
      </c>
      <c r="T124" s="130">
        <f t="shared" ref="T124:T143" si="3">S124*H124</f>
        <v>0</v>
      </c>
      <c r="AR124" s="131" t="s">
        <v>145</v>
      </c>
      <c r="AT124" s="131" t="s">
        <v>141</v>
      </c>
      <c r="AU124" s="131" t="s">
        <v>78</v>
      </c>
      <c r="AY124" s="13" t="s">
        <v>140</v>
      </c>
      <c r="BE124" s="132">
        <f t="shared" ref="BE124:BE143" si="4">IF(N124="základní",J124,0)</f>
        <v>0</v>
      </c>
      <c r="BF124" s="132">
        <f t="shared" ref="BF124:BF143" si="5">IF(N124="snížená",J124,0)</f>
        <v>0</v>
      </c>
      <c r="BG124" s="132">
        <f t="shared" ref="BG124:BG143" si="6">IF(N124="zákl. přenesená",J124,0)</f>
        <v>0</v>
      </c>
      <c r="BH124" s="132">
        <f t="shared" ref="BH124:BH143" si="7">IF(N124="sníž. přenesená",J124,0)</f>
        <v>0</v>
      </c>
      <c r="BI124" s="132">
        <f t="shared" ref="BI124:BI143" si="8">IF(N124="nulová",J124,0)</f>
        <v>0</v>
      </c>
      <c r="BJ124" s="13" t="s">
        <v>78</v>
      </c>
      <c r="BK124" s="132">
        <f t="shared" ref="BK124:BK143" si="9">ROUND(I124*H124,2)</f>
        <v>0</v>
      </c>
      <c r="BL124" s="13" t="s">
        <v>145</v>
      </c>
      <c r="BM124" s="131" t="s">
        <v>80</v>
      </c>
    </row>
    <row r="125" spans="2:65" s="1" customFormat="1" ht="16.5" customHeight="1" x14ac:dyDescent="0.2">
      <c r="B125" s="119"/>
      <c r="C125" s="120" t="s">
        <v>80</v>
      </c>
      <c r="D125" s="120" t="s">
        <v>141</v>
      </c>
      <c r="E125" s="121" t="s">
        <v>80</v>
      </c>
      <c r="F125" s="122" t="s">
        <v>1259</v>
      </c>
      <c r="G125" s="123" t="s">
        <v>228</v>
      </c>
      <c r="H125" s="124">
        <v>12</v>
      </c>
      <c r="I125" s="125"/>
      <c r="J125" s="125">
        <f t="shared" si="0"/>
        <v>0</v>
      </c>
      <c r="K125" s="126"/>
      <c r="L125" s="25"/>
      <c r="M125" s="127" t="s">
        <v>1</v>
      </c>
      <c r="N125" s="128" t="s">
        <v>35</v>
      </c>
      <c r="O125" s="129">
        <v>0</v>
      </c>
      <c r="P125" s="129">
        <f t="shared" si="1"/>
        <v>0</v>
      </c>
      <c r="Q125" s="129">
        <v>0</v>
      </c>
      <c r="R125" s="129">
        <f t="shared" si="2"/>
        <v>0</v>
      </c>
      <c r="S125" s="129">
        <v>0</v>
      </c>
      <c r="T125" s="130">
        <f t="shared" si="3"/>
        <v>0</v>
      </c>
      <c r="AR125" s="131" t="s">
        <v>145</v>
      </c>
      <c r="AT125" s="131" t="s">
        <v>141</v>
      </c>
      <c r="AU125" s="131" t="s">
        <v>78</v>
      </c>
      <c r="AY125" s="13" t="s">
        <v>140</v>
      </c>
      <c r="BE125" s="132">
        <f t="shared" si="4"/>
        <v>0</v>
      </c>
      <c r="BF125" s="132">
        <f t="shared" si="5"/>
        <v>0</v>
      </c>
      <c r="BG125" s="132">
        <f t="shared" si="6"/>
        <v>0</v>
      </c>
      <c r="BH125" s="132">
        <f t="shared" si="7"/>
        <v>0</v>
      </c>
      <c r="BI125" s="132">
        <f t="shared" si="8"/>
        <v>0</v>
      </c>
      <c r="BJ125" s="13" t="s">
        <v>78</v>
      </c>
      <c r="BK125" s="132">
        <f t="shared" si="9"/>
        <v>0</v>
      </c>
      <c r="BL125" s="13" t="s">
        <v>145</v>
      </c>
      <c r="BM125" s="131" t="s">
        <v>145</v>
      </c>
    </row>
    <row r="126" spans="2:65" s="1" customFormat="1" ht="16.5" customHeight="1" x14ac:dyDescent="0.2">
      <c r="B126" s="119"/>
      <c r="C126" s="120" t="s">
        <v>148</v>
      </c>
      <c r="D126" s="120" t="s">
        <v>141</v>
      </c>
      <c r="E126" s="121" t="s">
        <v>148</v>
      </c>
      <c r="F126" s="122" t="s">
        <v>1260</v>
      </c>
      <c r="G126" s="123" t="s">
        <v>228</v>
      </c>
      <c r="H126" s="124">
        <v>2</v>
      </c>
      <c r="I126" s="125"/>
      <c r="J126" s="125">
        <f t="shared" si="0"/>
        <v>0</v>
      </c>
      <c r="K126" s="126"/>
      <c r="L126" s="25"/>
      <c r="M126" s="127" t="s">
        <v>1</v>
      </c>
      <c r="N126" s="128" t="s">
        <v>35</v>
      </c>
      <c r="O126" s="129">
        <v>0</v>
      </c>
      <c r="P126" s="129">
        <f t="shared" si="1"/>
        <v>0</v>
      </c>
      <c r="Q126" s="129">
        <v>0</v>
      </c>
      <c r="R126" s="129">
        <f t="shared" si="2"/>
        <v>0</v>
      </c>
      <c r="S126" s="129">
        <v>0</v>
      </c>
      <c r="T126" s="130">
        <f t="shared" si="3"/>
        <v>0</v>
      </c>
      <c r="AR126" s="131" t="s">
        <v>145</v>
      </c>
      <c r="AT126" s="131" t="s">
        <v>141</v>
      </c>
      <c r="AU126" s="131" t="s">
        <v>78</v>
      </c>
      <c r="AY126" s="13" t="s">
        <v>140</v>
      </c>
      <c r="BE126" s="132">
        <f t="shared" si="4"/>
        <v>0</v>
      </c>
      <c r="BF126" s="132">
        <f t="shared" si="5"/>
        <v>0</v>
      </c>
      <c r="BG126" s="132">
        <f t="shared" si="6"/>
        <v>0</v>
      </c>
      <c r="BH126" s="132">
        <f t="shared" si="7"/>
        <v>0</v>
      </c>
      <c r="BI126" s="132">
        <f t="shared" si="8"/>
        <v>0</v>
      </c>
      <c r="BJ126" s="13" t="s">
        <v>78</v>
      </c>
      <c r="BK126" s="132">
        <f t="shared" si="9"/>
        <v>0</v>
      </c>
      <c r="BL126" s="13" t="s">
        <v>145</v>
      </c>
      <c r="BM126" s="131" t="s">
        <v>151</v>
      </c>
    </row>
    <row r="127" spans="2:65" s="1" customFormat="1" ht="16.5" customHeight="1" x14ac:dyDescent="0.2">
      <c r="B127" s="119"/>
      <c r="C127" s="120" t="s">
        <v>145</v>
      </c>
      <c r="D127" s="120" t="s">
        <v>141</v>
      </c>
      <c r="E127" s="121" t="s">
        <v>145</v>
      </c>
      <c r="F127" s="122" t="s">
        <v>1261</v>
      </c>
      <c r="G127" s="123" t="s">
        <v>228</v>
      </c>
      <c r="H127" s="124">
        <v>25</v>
      </c>
      <c r="I127" s="125"/>
      <c r="J127" s="125">
        <f t="shared" si="0"/>
        <v>0</v>
      </c>
      <c r="K127" s="126"/>
      <c r="L127" s="25"/>
      <c r="M127" s="127" t="s">
        <v>1</v>
      </c>
      <c r="N127" s="128" t="s">
        <v>35</v>
      </c>
      <c r="O127" s="129">
        <v>0</v>
      </c>
      <c r="P127" s="129">
        <f t="shared" si="1"/>
        <v>0</v>
      </c>
      <c r="Q127" s="129">
        <v>0</v>
      </c>
      <c r="R127" s="129">
        <f t="shared" si="2"/>
        <v>0</v>
      </c>
      <c r="S127" s="129">
        <v>0</v>
      </c>
      <c r="T127" s="130">
        <f t="shared" si="3"/>
        <v>0</v>
      </c>
      <c r="AR127" s="131" t="s">
        <v>145</v>
      </c>
      <c r="AT127" s="131" t="s">
        <v>141</v>
      </c>
      <c r="AU127" s="131" t="s">
        <v>78</v>
      </c>
      <c r="AY127" s="13" t="s">
        <v>140</v>
      </c>
      <c r="BE127" s="132">
        <f t="shared" si="4"/>
        <v>0</v>
      </c>
      <c r="BF127" s="132">
        <f t="shared" si="5"/>
        <v>0</v>
      </c>
      <c r="BG127" s="132">
        <f t="shared" si="6"/>
        <v>0</v>
      </c>
      <c r="BH127" s="132">
        <f t="shared" si="7"/>
        <v>0</v>
      </c>
      <c r="BI127" s="132">
        <f t="shared" si="8"/>
        <v>0</v>
      </c>
      <c r="BJ127" s="13" t="s">
        <v>78</v>
      </c>
      <c r="BK127" s="132">
        <f t="shared" si="9"/>
        <v>0</v>
      </c>
      <c r="BL127" s="13" t="s">
        <v>145</v>
      </c>
      <c r="BM127" s="131" t="s">
        <v>154</v>
      </c>
    </row>
    <row r="128" spans="2:65" s="1" customFormat="1" ht="16.5" customHeight="1" x14ac:dyDescent="0.2">
      <c r="B128" s="119"/>
      <c r="C128" s="120" t="s">
        <v>155</v>
      </c>
      <c r="D128" s="120" t="s">
        <v>141</v>
      </c>
      <c r="E128" s="121" t="s">
        <v>155</v>
      </c>
      <c r="F128" s="122" t="s">
        <v>1262</v>
      </c>
      <c r="G128" s="123" t="s">
        <v>228</v>
      </c>
      <c r="H128" s="124">
        <v>15</v>
      </c>
      <c r="I128" s="125"/>
      <c r="J128" s="125">
        <f t="shared" si="0"/>
        <v>0</v>
      </c>
      <c r="K128" s="126"/>
      <c r="L128" s="25"/>
      <c r="M128" s="127" t="s">
        <v>1</v>
      </c>
      <c r="N128" s="128" t="s">
        <v>35</v>
      </c>
      <c r="O128" s="129">
        <v>0</v>
      </c>
      <c r="P128" s="129">
        <f t="shared" si="1"/>
        <v>0</v>
      </c>
      <c r="Q128" s="129">
        <v>0</v>
      </c>
      <c r="R128" s="129">
        <f t="shared" si="2"/>
        <v>0</v>
      </c>
      <c r="S128" s="129">
        <v>0</v>
      </c>
      <c r="T128" s="130">
        <f t="shared" si="3"/>
        <v>0</v>
      </c>
      <c r="AR128" s="131" t="s">
        <v>145</v>
      </c>
      <c r="AT128" s="131" t="s">
        <v>141</v>
      </c>
      <c r="AU128" s="131" t="s">
        <v>78</v>
      </c>
      <c r="AY128" s="13" t="s">
        <v>140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3" t="s">
        <v>78</v>
      </c>
      <c r="BK128" s="132">
        <f t="shared" si="9"/>
        <v>0</v>
      </c>
      <c r="BL128" s="13" t="s">
        <v>145</v>
      </c>
      <c r="BM128" s="131" t="s">
        <v>158</v>
      </c>
    </row>
    <row r="129" spans="2:65" s="1" customFormat="1" ht="16.5" customHeight="1" x14ac:dyDescent="0.2">
      <c r="B129" s="119"/>
      <c r="C129" s="120" t="s">
        <v>151</v>
      </c>
      <c r="D129" s="120" t="s">
        <v>141</v>
      </c>
      <c r="E129" s="121" t="s">
        <v>151</v>
      </c>
      <c r="F129" s="122" t="s">
        <v>1263</v>
      </c>
      <c r="G129" s="123" t="s">
        <v>228</v>
      </c>
      <c r="H129" s="124">
        <v>9</v>
      </c>
      <c r="I129" s="125"/>
      <c r="J129" s="125">
        <f t="shared" si="0"/>
        <v>0</v>
      </c>
      <c r="K129" s="126"/>
      <c r="L129" s="25"/>
      <c r="M129" s="127" t="s">
        <v>1</v>
      </c>
      <c r="N129" s="128" t="s">
        <v>35</v>
      </c>
      <c r="O129" s="129">
        <v>0</v>
      </c>
      <c r="P129" s="129">
        <f t="shared" si="1"/>
        <v>0</v>
      </c>
      <c r="Q129" s="129">
        <v>0</v>
      </c>
      <c r="R129" s="129">
        <f t="shared" si="2"/>
        <v>0</v>
      </c>
      <c r="S129" s="129">
        <v>0</v>
      </c>
      <c r="T129" s="130">
        <f t="shared" si="3"/>
        <v>0</v>
      </c>
      <c r="AR129" s="131" t="s">
        <v>145</v>
      </c>
      <c r="AT129" s="131" t="s">
        <v>141</v>
      </c>
      <c r="AU129" s="131" t="s">
        <v>78</v>
      </c>
      <c r="AY129" s="13" t="s">
        <v>140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3" t="s">
        <v>78</v>
      </c>
      <c r="BK129" s="132">
        <f t="shared" si="9"/>
        <v>0</v>
      </c>
      <c r="BL129" s="13" t="s">
        <v>145</v>
      </c>
      <c r="BM129" s="131" t="s">
        <v>8</v>
      </c>
    </row>
    <row r="130" spans="2:65" s="1" customFormat="1" ht="16.5" customHeight="1" x14ac:dyDescent="0.2">
      <c r="B130" s="119"/>
      <c r="C130" s="120" t="s">
        <v>162</v>
      </c>
      <c r="D130" s="120" t="s">
        <v>141</v>
      </c>
      <c r="E130" s="121" t="s">
        <v>162</v>
      </c>
      <c r="F130" s="122" t="s">
        <v>1264</v>
      </c>
      <c r="G130" s="123" t="s">
        <v>228</v>
      </c>
      <c r="H130" s="124">
        <v>15</v>
      </c>
      <c r="I130" s="125"/>
      <c r="J130" s="125">
        <f t="shared" si="0"/>
        <v>0</v>
      </c>
      <c r="K130" s="126"/>
      <c r="L130" s="25"/>
      <c r="M130" s="127" t="s">
        <v>1</v>
      </c>
      <c r="N130" s="128" t="s">
        <v>35</v>
      </c>
      <c r="O130" s="129">
        <v>0</v>
      </c>
      <c r="P130" s="129">
        <f t="shared" si="1"/>
        <v>0</v>
      </c>
      <c r="Q130" s="129">
        <v>0</v>
      </c>
      <c r="R130" s="129">
        <f t="shared" si="2"/>
        <v>0</v>
      </c>
      <c r="S130" s="129">
        <v>0</v>
      </c>
      <c r="T130" s="130">
        <f t="shared" si="3"/>
        <v>0</v>
      </c>
      <c r="AR130" s="131" t="s">
        <v>145</v>
      </c>
      <c r="AT130" s="131" t="s">
        <v>141</v>
      </c>
      <c r="AU130" s="131" t="s">
        <v>78</v>
      </c>
      <c r="AY130" s="13" t="s">
        <v>140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3" t="s">
        <v>78</v>
      </c>
      <c r="BK130" s="132">
        <f t="shared" si="9"/>
        <v>0</v>
      </c>
      <c r="BL130" s="13" t="s">
        <v>145</v>
      </c>
      <c r="BM130" s="131" t="s">
        <v>165</v>
      </c>
    </row>
    <row r="131" spans="2:65" s="1" customFormat="1" ht="16.5" customHeight="1" x14ac:dyDescent="0.2">
      <c r="B131" s="119"/>
      <c r="C131" s="120" t="s">
        <v>154</v>
      </c>
      <c r="D131" s="120" t="s">
        <v>141</v>
      </c>
      <c r="E131" s="121" t="s">
        <v>154</v>
      </c>
      <c r="F131" s="122" t="s">
        <v>1265</v>
      </c>
      <c r="G131" s="123" t="s">
        <v>228</v>
      </c>
      <c r="H131" s="124">
        <v>15</v>
      </c>
      <c r="I131" s="125"/>
      <c r="J131" s="125">
        <f t="shared" si="0"/>
        <v>0</v>
      </c>
      <c r="K131" s="126"/>
      <c r="L131" s="25"/>
      <c r="M131" s="127" t="s">
        <v>1</v>
      </c>
      <c r="N131" s="128" t="s">
        <v>35</v>
      </c>
      <c r="O131" s="129">
        <v>0</v>
      </c>
      <c r="P131" s="129">
        <f t="shared" si="1"/>
        <v>0</v>
      </c>
      <c r="Q131" s="129">
        <v>0</v>
      </c>
      <c r="R131" s="129">
        <f t="shared" si="2"/>
        <v>0</v>
      </c>
      <c r="S131" s="129">
        <v>0</v>
      </c>
      <c r="T131" s="130">
        <f t="shared" si="3"/>
        <v>0</v>
      </c>
      <c r="AR131" s="131" t="s">
        <v>145</v>
      </c>
      <c r="AT131" s="131" t="s">
        <v>141</v>
      </c>
      <c r="AU131" s="131" t="s">
        <v>78</v>
      </c>
      <c r="AY131" s="13" t="s">
        <v>140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3" t="s">
        <v>78</v>
      </c>
      <c r="BK131" s="132">
        <f t="shared" si="9"/>
        <v>0</v>
      </c>
      <c r="BL131" s="13" t="s">
        <v>145</v>
      </c>
      <c r="BM131" s="131" t="s">
        <v>168</v>
      </c>
    </row>
    <row r="132" spans="2:65" s="1" customFormat="1" ht="16.5" customHeight="1" x14ac:dyDescent="0.2">
      <c r="B132" s="119"/>
      <c r="C132" s="120" t="s">
        <v>169</v>
      </c>
      <c r="D132" s="120" t="s">
        <v>141</v>
      </c>
      <c r="E132" s="121" t="s">
        <v>169</v>
      </c>
      <c r="F132" s="122" t="s">
        <v>1266</v>
      </c>
      <c r="G132" s="123" t="s">
        <v>228</v>
      </c>
      <c r="H132" s="124">
        <v>15</v>
      </c>
      <c r="I132" s="125"/>
      <c r="J132" s="125">
        <f t="shared" si="0"/>
        <v>0</v>
      </c>
      <c r="K132" s="126"/>
      <c r="L132" s="25"/>
      <c r="M132" s="127" t="s">
        <v>1</v>
      </c>
      <c r="N132" s="128" t="s">
        <v>35</v>
      </c>
      <c r="O132" s="129">
        <v>0</v>
      </c>
      <c r="P132" s="129">
        <f t="shared" si="1"/>
        <v>0</v>
      </c>
      <c r="Q132" s="129">
        <v>0</v>
      </c>
      <c r="R132" s="129">
        <f t="shared" si="2"/>
        <v>0</v>
      </c>
      <c r="S132" s="129">
        <v>0</v>
      </c>
      <c r="T132" s="130">
        <f t="shared" si="3"/>
        <v>0</v>
      </c>
      <c r="AR132" s="131" t="s">
        <v>145</v>
      </c>
      <c r="AT132" s="131" t="s">
        <v>141</v>
      </c>
      <c r="AU132" s="131" t="s">
        <v>78</v>
      </c>
      <c r="AY132" s="13" t="s">
        <v>140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3" t="s">
        <v>78</v>
      </c>
      <c r="BK132" s="132">
        <f t="shared" si="9"/>
        <v>0</v>
      </c>
      <c r="BL132" s="13" t="s">
        <v>145</v>
      </c>
      <c r="BM132" s="131" t="s">
        <v>172</v>
      </c>
    </row>
    <row r="133" spans="2:65" s="1" customFormat="1" ht="16.5" customHeight="1" x14ac:dyDescent="0.2">
      <c r="B133" s="119"/>
      <c r="C133" s="120" t="s">
        <v>158</v>
      </c>
      <c r="D133" s="120" t="s">
        <v>141</v>
      </c>
      <c r="E133" s="121" t="s">
        <v>158</v>
      </c>
      <c r="F133" s="122" t="s">
        <v>1267</v>
      </c>
      <c r="G133" s="123" t="s">
        <v>665</v>
      </c>
      <c r="H133" s="124">
        <v>4</v>
      </c>
      <c r="I133" s="125"/>
      <c r="J133" s="125">
        <f t="shared" si="0"/>
        <v>0</v>
      </c>
      <c r="K133" s="126"/>
      <c r="L133" s="25"/>
      <c r="M133" s="127" t="s">
        <v>1</v>
      </c>
      <c r="N133" s="128" t="s">
        <v>35</v>
      </c>
      <c r="O133" s="129">
        <v>0</v>
      </c>
      <c r="P133" s="129">
        <f t="shared" si="1"/>
        <v>0</v>
      </c>
      <c r="Q133" s="129">
        <v>0</v>
      </c>
      <c r="R133" s="129">
        <f t="shared" si="2"/>
        <v>0</v>
      </c>
      <c r="S133" s="129">
        <v>0</v>
      </c>
      <c r="T133" s="130">
        <f t="shared" si="3"/>
        <v>0</v>
      </c>
      <c r="AR133" s="131" t="s">
        <v>145</v>
      </c>
      <c r="AT133" s="131" t="s">
        <v>141</v>
      </c>
      <c r="AU133" s="131" t="s">
        <v>78</v>
      </c>
      <c r="AY133" s="13" t="s">
        <v>140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3" t="s">
        <v>78</v>
      </c>
      <c r="BK133" s="132">
        <f t="shared" si="9"/>
        <v>0</v>
      </c>
      <c r="BL133" s="13" t="s">
        <v>145</v>
      </c>
      <c r="BM133" s="131" t="s">
        <v>176</v>
      </c>
    </row>
    <row r="134" spans="2:65" s="1" customFormat="1" ht="16.5" customHeight="1" x14ac:dyDescent="0.2">
      <c r="B134" s="119"/>
      <c r="C134" s="120" t="s">
        <v>177</v>
      </c>
      <c r="D134" s="120" t="s">
        <v>141</v>
      </c>
      <c r="E134" s="121" t="s">
        <v>177</v>
      </c>
      <c r="F134" s="122" t="s">
        <v>1268</v>
      </c>
      <c r="G134" s="123" t="s">
        <v>665</v>
      </c>
      <c r="H134" s="124">
        <v>4</v>
      </c>
      <c r="I134" s="125"/>
      <c r="J134" s="125">
        <f t="shared" si="0"/>
        <v>0</v>
      </c>
      <c r="K134" s="126"/>
      <c r="L134" s="25"/>
      <c r="M134" s="127" t="s">
        <v>1</v>
      </c>
      <c r="N134" s="128" t="s">
        <v>35</v>
      </c>
      <c r="O134" s="129">
        <v>0</v>
      </c>
      <c r="P134" s="129">
        <f t="shared" si="1"/>
        <v>0</v>
      </c>
      <c r="Q134" s="129">
        <v>0</v>
      </c>
      <c r="R134" s="129">
        <f t="shared" si="2"/>
        <v>0</v>
      </c>
      <c r="S134" s="129">
        <v>0</v>
      </c>
      <c r="T134" s="130">
        <f t="shared" si="3"/>
        <v>0</v>
      </c>
      <c r="AR134" s="131" t="s">
        <v>145</v>
      </c>
      <c r="AT134" s="131" t="s">
        <v>141</v>
      </c>
      <c r="AU134" s="131" t="s">
        <v>78</v>
      </c>
      <c r="AY134" s="13" t="s">
        <v>140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3" t="s">
        <v>78</v>
      </c>
      <c r="BK134" s="132">
        <f t="shared" si="9"/>
        <v>0</v>
      </c>
      <c r="BL134" s="13" t="s">
        <v>145</v>
      </c>
      <c r="BM134" s="131" t="s">
        <v>181</v>
      </c>
    </row>
    <row r="135" spans="2:65" s="1" customFormat="1" ht="16.5" customHeight="1" x14ac:dyDescent="0.2">
      <c r="B135" s="119"/>
      <c r="C135" s="120" t="s">
        <v>8</v>
      </c>
      <c r="D135" s="120" t="s">
        <v>141</v>
      </c>
      <c r="E135" s="121" t="s">
        <v>8</v>
      </c>
      <c r="F135" s="122" t="s">
        <v>1269</v>
      </c>
      <c r="G135" s="123" t="s">
        <v>665</v>
      </c>
      <c r="H135" s="124">
        <v>36</v>
      </c>
      <c r="I135" s="125"/>
      <c r="J135" s="125">
        <f t="shared" si="0"/>
        <v>0</v>
      </c>
      <c r="K135" s="126"/>
      <c r="L135" s="25"/>
      <c r="M135" s="127" t="s">
        <v>1</v>
      </c>
      <c r="N135" s="128" t="s">
        <v>35</v>
      </c>
      <c r="O135" s="129">
        <v>0</v>
      </c>
      <c r="P135" s="129">
        <f t="shared" si="1"/>
        <v>0</v>
      </c>
      <c r="Q135" s="129">
        <v>0</v>
      </c>
      <c r="R135" s="129">
        <f t="shared" si="2"/>
        <v>0</v>
      </c>
      <c r="S135" s="129">
        <v>0</v>
      </c>
      <c r="T135" s="130">
        <f t="shared" si="3"/>
        <v>0</v>
      </c>
      <c r="AR135" s="131" t="s">
        <v>145</v>
      </c>
      <c r="AT135" s="131" t="s">
        <v>141</v>
      </c>
      <c r="AU135" s="131" t="s">
        <v>78</v>
      </c>
      <c r="AY135" s="13" t="s">
        <v>140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3" t="s">
        <v>78</v>
      </c>
      <c r="BK135" s="132">
        <f t="shared" si="9"/>
        <v>0</v>
      </c>
      <c r="BL135" s="13" t="s">
        <v>145</v>
      </c>
      <c r="BM135" s="131" t="s">
        <v>186</v>
      </c>
    </row>
    <row r="136" spans="2:65" s="1" customFormat="1" ht="16.5" customHeight="1" x14ac:dyDescent="0.2">
      <c r="B136" s="119"/>
      <c r="C136" s="120" t="s">
        <v>187</v>
      </c>
      <c r="D136" s="120" t="s">
        <v>141</v>
      </c>
      <c r="E136" s="121" t="s">
        <v>187</v>
      </c>
      <c r="F136" s="122" t="s">
        <v>1270</v>
      </c>
      <c r="G136" s="123" t="s">
        <v>1271</v>
      </c>
      <c r="H136" s="124">
        <v>1</v>
      </c>
      <c r="I136" s="125"/>
      <c r="J136" s="125">
        <f t="shared" si="0"/>
        <v>0</v>
      </c>
      <c r="K136" s="126"/>
      <c r="L136" s="25"/>
      <c r="M136" s="127" t="s">
        <v>1</v>
      </c>
      <c r="N136" s="128" t="s">
        <v>35</v>
      </c>
      <c r="O136" s="129">
        <v>0</v>
      </c>
      <c r="P136" s="129">
        <f t="shared" si="1"/>
        <v>0</v>
      </c>
      <c r="Q136" s="129">
        <v>0</v>
      </c>
      <c r="R136" s="129">
        <f t="shared" si="2"/>
        <v>0</v>
      </c>
      <c r="S136" s="129">
        <v>0</v>
      </c>
      <c r="T136" s="130">
        <f t="shared" si="3"/>
        <v>0</v>
      </c>
      <c r="AR136" s="131" t="s">
        <v>145</v>
      </c>
      <c r="AT136" s="131" t="s">
        <v>141</v>
      </c>
      <c r="AU136" s="131" t="s">
        <v>78</v>
      </c>
      <c r="AY136" s="13" t="s">
        <v>140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3" t="s">
        <v>78</v>
      </c>
      <c r="BK136" s="132">
        <f t="shared" si="9"/>
        <v>0</v>
      </c>
      <c r="BL136" s="13" t="s">
        <v>145</v>
      </c>
      <c r="BM136" s="131" t="s">
        <v>190</v>
      </c>
    </row>
    <row r="137" spans="2:65" s="1" customFormat="1" ht="16.5" customHeight="1" x14ac:dyDescent="0.2">
      <c r="B137" s="119"/>
      <c r="C137" s="120" t="s">
        <v>165</v>
      </c>
      <c r="D137" s="120" t="s">
        <v>141</v>
      </c>
      <c r="E137" s="121" t="s">
        <v>165</v>
      </c>
      <c r="F137" s="122" t="s">
        <v>1272</v>
      </c>
      <c r="G137" s="123" t="s">
        <v>665</v>
      </c>
      <c r="H137" s="124">
        <v>4</v>
      </c>
      <c r="I137" s="125"/>
      <c r="J137" s="125">
        <f t="shared" si="0"/>
        <v>0</v>
      </c>
      <c r="K137" s="126"/>
      <c r="L137" s="25"/>
      <c r="M137" s="127" t="s">
        <v>1</v>
      </c>
      <c r="N137" s="128" t="s">
        <v>35</v>
      </c>
      <c r="O137" s="129">
        <v>0</v>
      </c>
      <c r="P137" s="129">
        <f t="shared" si="1"/>
        <v>0</v>
      </c>
      <c r="Q137" s="129">
        <v>0</v>
      </c>
      <c r="R137" s="129">
        <f t="shared" si="2"/>
        <v>0</v>
      </c>
      <c r="S137" s="129">
        <v>0</v>
      </c>
      <c r="T137" s="130">
        <f t="shared" si="3"/>
        <v>0</v>
      </c>
      <c r="AR137" s="131" t="s">
        <v>145</v>
      </c>
      <c r="AT137" s="131" t="s">
        <v>141</v>
      </c>
      <c r="AU137" s="131" t="s">
        <v>78</v>
      </c>
      <c r="AY137" s="13" t="s">
        <v>140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3" t="s">
        <v>78</v>
      </c>
      <c r="BK137" s="132">
        <f t="shared" si="9"/>
        <v>0</v>
      </c>
      <c r="BL137" s="13" t="s">
        <v>145</v>
      </c>
      <c r="BM137" s="131" t="s">
        <v>193</v>
      </c>
    </row>
    <row r="138" spans="2:65" s="1" customFormat="1" ht="16.5" customHeight="1" x14ac:dyDescent="0.2">
      <c r="B138" s="119"/>
      <c r="C138" s="120" t="s">
        <v>194</v>
      </c>
      <c r="D138" s="120" t="s">
        <v>141</v>
      </c>
      <c r="E138" s="121" t="s">
        <v>194</v>
      </c>
      <c r="F138" s="122" t="s">
        <v>1273</v>
      </c>
      <c r="G138" s="123" t="s">
        <v>665</v>
      </c>
      <c r="H138" s="124">
        <v>4</v>
      </c>
      <c r="I138" s="125"/>
      <c r="J138" s="125">
        <f t="shared" si="0"/>
        <v>0</v>
      </c>
      <c r="K138" s="126"/>
      <c r="L138" s="25"/>
      <c r="M138" s="127" t="s">
        <v>1</v>
      </c>
      <c r="N138" s="128" t="s">
        <v>35</v>
      </c>
      <c r="O138" s="129">
        <v>0</v>
      </c>
      <c r="P138" s="129">
        <f t="shared" si="1"/>
        <v>0</v>
      </c>
      <c r="Q138" s="129">
        <v>0</v>
      </c>
      <c r="R138" s="129">
        <f t="shared" si="2"/>
        <v>0</v>
      </c>
      <c r="S138" s="129">
        <v>0</v>
      </c>
      <c r="T138" s="130">
        <f t="shared" si="3"/>
        <v>0</v>
      </c>
      <c r="AR138" s="131" t="s">
        <v>145</v>
      </c>
      <c r="AT138" s="131" t="s">
        <v>141</v>
      </c>
      <c r="AU138" s="131" t="s">
        <v>78</v>
      </c>
      <c r="AY138" s="13" t="s">
        <v>140</v>
      </c>
      <c r="BE138" s="132">
        <f t="shared" si="4"/>
        <v>0</v>
      </c>
      <c r="BF138" s="132">
        <f t="shared" si="5"/>
        <v>0</v>
      </c>
      <c r="BG138" s="132">
        <f t="shared" si="6"/>
        <v>0</v>
      </c>
      <c r="BH138" s="132">
        <f t="shared" si="7"/>
        <v>0</v>
      </c>
      <c r="BI138" s="132">
        <f t="shared" si="8"/>
        <v>0</v>
      </c>
      <c r="BJ138" s="13" t="s">
        <v>78</v>
      </c>
      <c r="BK138" s="132">
        <f t="shared" si="9"/>
        <v>0</v>
      </c>
      <c r="BL138" s="13" t="s">
        <v>145</v>
      </c>
      <c r="BM138" s="131" t="s">
        <v>197</v>
      </c>
    </row>
    <row r="139" spans="2:65" s="1" customFormat="1" ht="16.5" customHeight="1" x14ac:dyDescent="0.2">
      <c r="B139" s="119"/>
      <c r="C139" s="120" t="s">
        <v>168</v>
      </c>
      <c r="D139" s="120" t="s">
        <v>141</v>
      </c>
      <c r="E139" s="121" t="s">
        <v>168</v>
      </c>
      <c r="F139" s="122" t="s">
        <v>1274</v>
      </c>
      <c r="G139" s="123" t="s">
        <v>228</v>
      </c>
      <c r="H139" s="124">
        <v>120</v>
      </c>
      <c r="I139" s="125"/>
      <c r="J139" s="125">
        <f t="shared" si="0"/>
        <v>0</v>
      </c>
      <c r="K139" s="126"/>
      <c r="L139" s="25"/>
      <c r="M139" s="127" t="s">
        <v>1</v>
      </c>
      <c r="N139" s="128" t="s">
        <v>35</v>
      </c>
      <c r="O139" s="129">
        <v>0</v>
      </c>
      <c r="P139" s="129">
        <f t="shared" si="1"/>
        <v>0</v>
      </c>
      <c r="Q139" s="129">
        <v>0</v>
      </c>
      <c r="R139" s="129">
        <f t="shared" si="2"/>
        <v>0</v>
      </c>
      <c r="S139" s="129">
        <v>0</v>
      </c>
      <c r="T139" s="130">
        <f t="shared" si="3"/>
        <v>0</v>
      </c>
      <c r="AR139" s="131" t="s">
        <v>145</v>
      </c>
      <c r="AT139" s="131" t="s">
        <v>141</v>
      </c>
      <c r="AU139" s="131" t="s">
        <v>78</v>
      </c>
      <c r="AY139" s="13" t="s">
        <v>140</v>
      </c>
      <c r="BE139" s="132">
        <f t="shared" si="4"/>
        <v>0</v>
      </c>
      <c r="BF139" s="132">
        <f t="shared" si="5"/>
        <v>0</v>
      </c>
      <c r="BG139" s="132">
        <f t="shared" si="6"/>
        <v>0</v>
      </c>
      <c r="BH139" s="132">
        <f t="shared" si="7"/>
        <v>0</v>
      </c>
      <c r="BI139" s="132">
        <f t="shared" si="8"/>
        <v>0</v>
      </c>
      <c r="BJ139" s="13" t="s">
        <v>78</v>
      </c>
      <c r="BK139" s="132">
        <f t="shared" si="9"/>
        <v>0</v>
      </c>
      <c r="BL139" s="13" t="s">
        <v>145</v>
      </c>
      <c r="BM139" s="131" t="s">
        <v>200</v>
      </c>
    </row>
    <row r="140" spans="2:65" s="1" customFormat="1" ht="16.5" customHeight="1" x14ac:dyDescent="0.2">
      <c r="B140" s="119"/>
      <c r="C140" s="120" t="s">
        <v>201</v>
      </c>
      <c r="D140" s="120" t="s">
        <v>141</v>
      </c>
      <c r="E140" s="121" t="s">
        <v>201</v>
      </c>
      <c r="F140" s="122" t="s">
        <v>1275</v>
      </c>
      <c r="G140" s="123" t="s">
        <v>228</v>
      </c>
      <c r="H140" s="124">
        <v>120</v>
      </c>
      <c r="I140" s="125"/>
      <c r="J140" s="125">
        <f t="shared" si="0"/>
        <v>0</v>
      </c>
      <c r="K140" s="126"/>
      <c r="L140" s="25"/>
      <c r="M140" s="127" t="s">
        <v>1</v>
      </c>
      <c r="N140" s="128" t="s">
        <v>35</v>
      </c>
      <c r="O140" s="129">
        <v>0</v>
      </c>
      <c r="P140" s="129">
        <f t="shared" si="1"/>
        <v>0</v>
      </c>
      <c r="Q140" s="129">
        <v>0</v>
      </c>
      <c r="R140" s="129">
        <f t="shared" si="2"/>
        <v>0</v>
      </c>
      <c r="S140" s="129">
        <v>0</v>
      </c>
      <c r="T140" s="130">
        <f t="shared" si="3"/>
        <v>0</v>
      </c>
      <c r="AR140" s="131" t="s">
        <v>145</v>
      </c>
      <c r="AT140" s="131" t="s">
        <v>141</v>
      </c>
      <c r="AU140" s="131" t="s">
        <v>78</v>
      </c>
      <c r="AY140" s="13" t="s">
        <v>140</v>
      </c>
      <c r="BE140" s="132">
        <f t="shared" si="4"/>
        <v>0</v>
      </c>
      <c r="BF140" s="132">
        <f t="shared" si="5"/>
        <v>0</v>
      </c>
      <c r="BG140" s="132">
        <f t="shared" si="6"/>
        <v>0</v>
      </c>
      <c r="BH140" s="132">
        <f t="shared" si="7"/>
        <v>0</v>
      </c>
      <c r="BI140" s="132">
        <f t="shared" si="8"/>
        <v>0</v>
      </c>
      <c r="BJ140" s="13" t="s">
        <v>78</v>
      </c>
      <c r="BK140" s="132">
        <f t="shared" si="9"/>
        <v>0</v>
      </c>
      <c r="BL140" s="13" t="s">
        <v>145</v>
      </c>
      <c r="BM140" s="131" t="s">
        <v>204</v>
      </c>
    </row>
    <row r="141" spans="2:65" s="1" customFormat="1" ht="16.5" customHeight="1" x14ac:dyDescent="0.2">
      <c r="B141" s="119"/>
      <c r="C141" s="120" t="s">
        <v>172</v>
      </c>
      <c r="D141" s="120" t="s">
        <v>141</v>
      </c>
      <c r="E141" s="121" t="s">
        <v>172</v>
      </c>
      <c r="F141" s="122" t="s">
        <v>1276</v>
      </c>
      <c r="G141" s="123" t="s">
        <v>665</v>
      </c>
      <c r="H141" s="124">
        <v>24</v>
      </c>
      <c r="I141" s="125"/>
      <c r="J141" s="125">
        <f t="shared" si="0"/>
        <v>0</v>
      </c>
      <c r="K141" s="126"/>
      <c r="L141" s="25"/>
      <c r="M141" s="127" t="s">
        <v>1</v>
      </c>
      <c r="N141" s="128" t="s">
        <v>35</v>
      </c>
      <c r="O141" s="129">
        <v>0</v>
      </c>
      <c r="P141" s="129">
        <f t="shared" si="1"/>
        <v>0</v>
      </c>
      <c r="Q141" s="129">
        <v>0</v>
      </c>
      <c r="R141" s="129">
        <f t="shared" si="2"/>
        <v>0</v>
      </c>
      <c r="S141" s="129">
        <v>0</v>
      </c>
      <c r="T141" s="130">
        <f t="shared" si="3"/>
        <v>0</v>
      </c>
      <c r="AR141" s="131" t="s">
        <v>145</v>
      </c>
      <c r="AT141" s="131" t="s">
        <v>141</v>
      </c>
      <c r="AU141" s="131" t="s">
        <v>78</v>
      </c>
      <c r="AY141" s="13" t="s">
        <v>140</v>
      </c>
      <c r="BE141" s="132">
        <f t="shared" si="4"/>
        <v>0</v>
      </c>
      <c r="BF141" s="132">
        <f t="shared" si="5"/>
        <v>0</v>
      </c>
      <c r="BG141" s="132">
        <f t="shared" si="6"/>
        <v>0</v>
      </c>
      <c r="BH141" s="132">
        <f t="shared" si="7"/>
        <v>0</v>
      </c>
      <c r="BI141" s="132">
        <f t="shared" si="8"/>
        <v>0</v>
      </c>
      <c r="BJ141" s="13" t="s">
        <v>78</v>
      </c>
      <c r="BK141" s="132">
        <f t="shared" si="9"/>
        <v>0</v>
      </c>
      <c r="BL141" s="13" t="s">
        <v>145</v>
      </c>
      <c r="BM141" s="131" t="s">
        <v>207</v>
      </c>
    </row>
    <row r="142" spans="2:65" s="1" customFormat="1" ht="16.5" customHeight="1" x14ac:dyDescent="0.2">
      <c r="B142" s="119"/>
      <c r="C142" s="120" t="s">
        <v>209</v>
      </c>
      <c r="D142" s="120" t="s">
        <v>141</v>
      </c>
      <c r="E142" s="121" t="s">
        <v>209</v>
      </c>
      <c r="F142" s="122" t="s">
        <v>1277</v>
      </c>
      <c r="G142" s="123" t="s">
        <v>175</v>
      </c>
      <c r="H142" s="124">
        <v>1</v>
      </c>
      <c r="I142" s="125"/>
      <c r="J142" s="125">
        <f t="shared" si="0"/>
        <v>0</v>
      </c>
      <c r="K142" s="126"/>
      <c r="L142" s="25"/>
      <c r="M142" s="127" t="s">
        <v>1</v>
      </c>
      <c r="N142" s="128" t="s">
        <v>35</v>
      </c>
      <c r="O142" s="129">
        <v>0</v>
      </c>
      <c r="P142" s="129">
        <f t="shared" si="1"/>
        <v>0</v>
      </c>
      <c r="Q142" s="129">
        <v>0</v>
      </c>
      <c r="R142" s="129">
        <f t="shared" si="2"/>
        <v>0</v>
      </c>
      <c r="S142" s="129">
        <v>0</v>
      </c>
      <c r="T142" s="130">
        <f t="shared" si="3"/>
        <v>0</v>
      </c>
      <c r="AR142" s="131" t="s">
        <v>145</v>
      </c>
      <c r="AT142" s="131" t="s">
        <v>141</v>
      </c>
      <c r="AU142" s="131" t="s">
        <v>78</v>
      </c>
      <c r="AY142" s="13" t="s">
        <v>140</v>
      </c>
      <c r="BE142" s="132">
        <f t="shared" si="4"/>
        <v>0</v>
      </c>
      <c r="BF142" s="132">
        <f t="shared" si="5"/>
        <v>0</v>
      </c>
      <c r="BG142" s="132">
        <f t="shared" si="6"/>
        <v>0</v>
      </c>
      <c r="BH142" s="132">
        <f t="shared" si="7"/>
        <v>0</v>
      </c>
      <c r="BI142" s="132">
        <f t="shared" si="8"/>
        <v>0</v>
      </c>
      <c r="BJ142" s="13" t="s">
        <v>78</v>
      </c>
      <c r="BK142" s="132">
        <f t="shared" si="9"/>
        <v>0</v>
      </c>
      <c r="BL142" s="13" t="s">
        <v>145</v>
      </c>
      <c r="BM142" s="131" t="s">
        <v>213</v>
      </c>
    </row>
    <row r="143" spans="2:65" s="1" customFormat="1" ht="24.2" customHeight="1" x14ac:dyDescent="0.2">
      <c r="B143" s="119"/>
      <c r="C143" s="120" t="s">
        <v>176</v>
      </c>
      <c r="D143" s="120" t="s">
        <v>141</v>
      </c>
      <c r="E143" s="121" t="s">
        <v>176</v>
      </c>
      <c r="F143" s="122" t="s">
        <v>1278</v>
      </c>
      <c r="G143" s="123" t="s">
        <v>1271</v>
      </c>
      <c r="H143" s="124">
        <v>1</v>
      </c>
      <c r="I143" s="125"/>
      <c r="J143" s="125">
        <f t="shared" si="0"/>
        <v>0</v>
      </c>
      <c r="K143" s="126"/>
      <c r="L143" s="25"/>
      <c r="M143" s="127" t="s">
        <v>1</v>
      </c>
      <c r="N143" s="128" t="s">
        <v>35</v>
      </c>
      <c r="O143" s="129">
        <v>0</v>
      </c>
      <c r="P143" s="129">
        <f t="shared" si="1"/>
        <v>0</v>
      </c>
      <c r="Q143" s="129">
        <v>0</v>
      </c>
      <c r="R143" s="129">
        <f t="shared" si="2"/>
        <v>0</v>
      </c>
      <c r="S143" s="129">
        <v>0</v>
      </c>
      <c r="T143" s="130">
        <f t="shared" si="3"/>
        <v>0</v>
      </c>
      <c r="AR143" s="131" t="s">
        <v>145</v>
      </c>
      <c r="AT143" s="131" t="s">
        <v>141</v>
      </c>
      <c r="AU143" s="131" t="s">
        <v>78</v>
      </c>
      <c r="AY143" s="13" t="s">
        <v>140</v>
      </c>
      <c r="BE143" s="132">
        <f t="shared" si="4"/>
        <v>0</v>
      </c>
      <c r="BF143" s="132">
        <f t="shared" si="5"/>
        <v>0</v>
      </c>
      <c r="BG143" s="132">
        <f t="shared" si="6"/>
        <v>0</v>
      </c>
      <c r="BH143" s="132">
        <f t="shared" si="7"/>
        <v>0</v>
      </c>
      <c r="BI143" s="132">
        <f t="shared" si="8"/>
        <v>0</v>
      </c>
      <c r="BJ143" s="13" t="s">
        <v>78</v>
      </c>
      <c r="BK143" s="132">
        <f t="shared" si="9"/>
        <v>0</v>
      </c>
      <c r="BL143" s="13" t="s">
        <v>145</v>
      </c>
      <c r="BM143" s="131" t="s">
        <v>216</v>
      </c>
    </row>
    <row r="144" spans="2:65" s="10" customFormat="1" ht="25.9" customHeight="1" x14ac:dyDescent="0.2">
      <c r="B144" s="110"/>
      <c r="D144" s="111" t="s">
        <v>69</v>
      </c>
      <c r="E144" s="112" t="s">
        <v>1279</v>
      </c>
      <c r="F144" s="112" t="s">
        <v>1280</v>
      </c>
      <c r="J144" s="113">
        <f>BK144</f>
        <v>0</v>
      </c>
      <c r="L144" s="110"/>
      <c r="M144" s="114"/>
      <c r="P144" s="115">
        <f>SUM(P145:P153)</f>
        <v>0</v>
      </c>
      <c r="R144" s="115">
        <f>SUM(R145:R153)</f>
        <v>0</v>
      </c>
      <c r="T144" s="116">
        <f>SUM(T145:T153)</f>
        <v>0</v>
      </c>
      <c r="AR144" s="111" t="s">
        <v>78</v>
      </c>
      <c r="AT144" s="117" t="s">
        <v>69</v>
      </c>
      <c r="AU144" s="117" t="s">
        <v>70</v>
      </c>
      <c r="AY144" s="111" t="s">
        <v>140</v>
      </c>
      <c r="BK144" s="118">
        <f>SUM(BK145:BK153)</f>
        <v>0</v>
      </c>
    </row>
    <row r="145" spans="2:65" s="1" customFormat="1" ht="16.5" customHeight="1" x14ac:dyDescent="0.2">
      <c r="B145" s="119"/>
      <c r="C145" s="120" t="s">
        <v>7</v>
      </c>
      <c r="D145" s="120" t="s">
        <v>141</v>
      </c>
      <c r="E145" s="121" t="s">
        <v>1281</v>
      </c>
      <c r="F145" s="122" t="s">
        <v>1282</v>
      </c>
      <c r="G145" s="123" t="s">
        <v>665</v>
      </c>
      <c r="H145" s="124">
        <v>4</v>
      </c>
      <c r="I145" s="125"/>
      <c r="J145" s="125">
        <f t="shared" ref="J145:J153" si="10">ROUND(I145*H145,2)</f>
        <v>0</v>
      </c>
      <c r="K145" s="126"/>
      <c r="L145" s="25"/>
      <c r="M145" s="127" t="s">
        <v>1</v>
      </c>
      <c r="N145" s="128" t="s">
        <v>35</v>
      </c>
      <c r="O145" s="129">
        <v>0</v>
      </c>
      <c r="P145" s="129">
        <f t="shared" ref="P145:P153" si="11">O145*H145</f>
        <v>0</v>
      </c>
      <c r="Q145" s="129">
        <v>0</v>
      </c>
      <c r="R145" s="129">
        <f t="shared" ref="R145:R153" si="12">Q145*H145</f>
        <v>0</v>
      </c>
      <c r="S145" s="129">
        <v>0</v>
      </c>
      <c r="T145" s="130">
        <f t="shared" ref="T145:T153" si="13">S145*H145</f>
        <v>0</v>
      </c>
      <c r="AR145" s="131" t="s">
        <v>145</v>
      </c>
      <c r="AT145" s="131" t="s">
        <v>141</v>
      </c>
      <c r="AU145" s="131" t="s">
        <v>78</v>
      </c>
      <c r="AY145" s="13" t="s">
        <v>140</v>
      </c>
      <c r="BE145" s="132">
        <f t="shared" ref="BE145:BE153" si="14">IF(N145="základní",J145,0)</f>
        <v>0</v>
      </c>
      <c r="BF145" s="132">
        <f t="shared" ref="BF145:BF153" si="15">IF(N145="snížená",J145,0)</f>
        <v>0</v>
      </c>
      <c r="BG145" s="132">
        <f t="shared" ref="BG145:BG153" si="16">IF(N145="zákl. přenesená",J145,0)</f>
        <v>0</v>
      </c>
      <c r="BH145" s="132">
        <f t="shared" ref="BH145:BH153" si="17">IF(N145="sníž. přenesená",J145,0)</f>
        <v>0</v>
      </c>
      <c r="BI145" s="132">
        <f t="shared" ref="BI145:BI153" si="18">IF(N145="nulová",J145,0)</f>
        <v>0</v>
      </c>
      <c r="BJ145" s="13" t="s">
        <v>78</v>
      </c>
      <c r="BK145" s="132">
        <f t="shared" ref="BK145:BK153" si="19">ROUND(I145*H145,2)</f>
        <v>0</v>
      </c>
      <c r="BL145" s="13" t="s">
        <v>145</v>
      </c>
      <c r="BM145" s="131" t="s">
        <v>221</v>
      </c>
    </row>
    <row r="146" spans="2:65" s="1" customFormat="1" ht="24.2" customHeight="1" x14ac:dyDescent="0.2">
      <c r="B146" s="119"/>
      <c r="C146" s="120" t="s">
        <v>181</v>
      </c>
      <c r="D146" s="120" t="s">
        <v>141</v>
      </c>
      <c r="E146" s="121" t="s">
        <v>1283</v>
      </c>
      <c r="F146" s="122" t="s">
        <v>1284</v>
      </c>
      <c r="G146" s="123" t="s">
        <v>228</v>
      </c>
      <c r="H146" s="124">
        <v>40</v>
      </c>
      <c r="I146" s="125"/>
      <c r="J146" s="125">
        <f t="shared" si="10"/>
        <v>0</v>
      </c>
      <c r="K146" s="126"/>
      <c r="L146" s="25"/>
      <c r="M146" s="127" t="s">
        <v>1</v>
      </c>
      <c r="N146" s="128" t="s">
        <v>35</v>
      </c>
      <c r="O146" s="129">
        <v>0</v>
      </c>
      <c r="P146" s="129">
        <f t="shared" si="11"/>
        <v>0</v>
      </c>
      <c r="Q146" s="129">
        <v>0</v>
      </c>
      <c r="R146" s="129">
        <f t="shared" si="12"/>
        <v>0</v>
      </c>
      <c r="S146" s="129">
        <v>0</v>
      </c>
      <c r="T146" s="130">
        <f t="shared" si="13"/>
        <v>0</v>
      </c>
      <c r="AR146" s="131" t="s">
        <v>145</v>
      </c>
      <c r="AT146" s="131" t="s">
        <v>141</v>
      </c>
      <c r="AU146" s="131" t="s">
        <v>78</v>
      </c>
      <c r="AY146" s="13" t="s">
        <v>140</v>
      </c>
      <c r="BE146" s="132">
        <f t="shared" si="14"/>
        <v>0</v>
      </c>
      <c r="BF146" s="132">
        <f t="shared" si="15"/>
        <v>0</v>
      </c>
      <c r="BG146" s="132">
        <f t="shared" si="16"/>
        <v>0</v>
      </c>
      <c r="BH146" s="132">
        <f t="shared" si="17"/>
        <v>0</v>
      </c>
      <c r="BI146" s="132">
        <f t="shared" si="18"/>
        <v>0</v>
      </c>
      <c r="BJ146" s="13" t="s">
        <v>78</v>
      </c>
      <c r="BK146" s="132">
        <f t="shared" si="19"/>
        <v>0</v>
      </c>
      <c r="BL146" s="13" t="s">
        <v>145</v>
      </c>
      <c r="BM146" s="131" t="s">
        <v>224</v>
      </c>
    </row>
    <row r="147" spans="2:65" s="1" customFormat="1" ht="16.5" customHeight="1" x14ac:dyDescent="0.2">
      <c r="B147" s="119"/>
      <c r="C147" s="120" t="s">
        <v>225</v>
      </c>
      <c r="D147" s="120" t="s">
        <v>141</v>
      </c>
      <c r="E147" s="121" t="s">
        <v>1285</v>
      </c>
      <c r="F147" s="122" t="s">
        <v>1286</v>
      </c>
      <c r="G147" s="123" t="s">
        <v>228</v>
      </c>
      <c r="H147" s="124">
        <v>4</v>
      </c>
      <c r="I147" s="125"/>
      <c r="J147" s="125">
        <f t="shared" si="10"/>
        <v>0</v>
      </c>
      <c r="K147" s="126"/>
      <c r="L147" s="25"/>
      <c r="M147" s="127" t="s">
        <v>1</v>
      </c>
      <c r="N147" s="128" t="s">
        <v>35</v>
      </c>
      <c r="O147" s="129">
        <v>0</v>
      </c>
      <c r="P147" s="129">
        <f t="shared" si="11"/>
        <v>0</v>
      </c>
      <c r="Q147" s="129">
        <v>0</v>
      </c>
      <c r="R147" s="129">
        <f t="shared" si="12"/>
        <v>0</v>
      </c>
      <c r="S147" s="129">
        <v>0</v>
      </c>
      <c r="T147" s="130">
        <f t="shared" si="13"/>
        <v>0</v>
      </c>
      <c r="AR147" s="131" t="s">
        <v>145</v>
      </c>
      <c r="AT147" s="131" t="s">
        <v>141</v>
      </c>
      <c r="AU147" s="131" t="s">
        <v>78</v>
      </c>
      <c r="AY147" s="13" t="s">
        <v>140</v>
      </c>
      <c r="BE147" s="132">
        <f t="shared" si="14"/>
        <v>0</v>
      </c>
      <c r="BF147" s="132">
        <f t="shared" si="15"/>
        <v>0</v>
      </c>
      <c r="BG147" s="132">
        <f t="shared" si="16"/>
        <v>0</v>
      </c>
      <c r="BH147" s="132">
        <f t="shared" si="17"/>
        <v>0</v>
      </c>
      <c r="BI147" s="132">
        <f t="shared" si="18"/>
        <v>0</v>
      </c>
      <c r="BJ147" s="13" t="s">
        <v>78</v>
      </c>
      <c r="BK147" s="132">
        <f t="shared" si="19"/>
        <v>0</v>
      </c>
      <c r="BL147" s="13" t="s">
        <v>145</v>
      </c>
      <c r="BM147" s="131" t="s">
        <v>234</v>
      </c>
    </row>
    <row r="148" spans="2:65" s="1" customFormat="1" ht="24.2" customHeight="1" x14ac:dyDescent="0.2">
      <c r="B148" s="119"/>
      <c r="C148" s="120" t="s">
        <v>186</v>
      </c>
      <c r="D148" s="120" t="s">
        <v>141</v>
      </c>
      <c r="E148" s="121" t="s">
        <v>1287</v>
      </c>
      <c r="F148" s="122" t="s">
        <v>1288</v>
      </c>
      <c r="G148" s="123" t="s">
        <v>665</v>
      </c>
      <c r="H148" s="124">
        <v>4</v>
      </c>
      <c r="I148" s="125"/>
      <c r="J148" s="125">
        <f t="shared" si="10"/>
        <v>0</v>
      </c>
      <c r="K148" s="126"/>
      <c r="L148" s="25"/>
      <c r="M148" s="127" t="s">
        <v>1</v>
      </c>
      <c r="N148" s="128" t="s">
        <v>35</v>
      </c>
      <c r="O148" s="129">
        <v>0</v>
      </c>
      <c r="P148" s="129">
        <f t="shared" si="11"/>
        <v>0</v>
      </c>
      <c r="Q148" s="129">
        <v>0</v>
      </c>
      <c r="R148" s="129">
        <f t="shared" si="12"/>
        <v>0</v>
      </c>
      <c r="S148" s="129">
        <v>0</v>
      </c>
      <c r="T148" s="130">
        <f t="shared" si="13"/>
        <v>0</v>
      </c>
      <c r="AR148" s="131" t="s">
        <v>145</v>
      </c>
      <c r="AT148" s="131" t="s">
        <v>141</v>
      </c>
      <c r="AU148" s="131" t="s">
        <v>78</v>
      </c>
      <c r="AY148" s="13" t="s">
        <v>140</v>
      </c>
      <c r="BE148" s="132">
        <f t="shared" si="14"/>
        <v>0</v>
      </c>
      <c r="BF148" s="132">
        <f t="shared" si="15"/>
        <v>0</v>
      </c>
      <c r="BG148" s="132">
        <f t="shared" si="16"/>
        <v>0</v>
      </c>
      <c r="BH148" s="132">
        <f t="shared" si="17"/>
        <v>0</v>
      </c>
      <c r="BI148" s="132">
        <f t="shared" si="18"/>
        <v>0</v>
      </c>
      <c r="BJ148" s="13" t="s">
        <v>78</v>
      </c>
      <c r="BK148" s="132">
        <f t="shared" si="19"/>
        <v>0</v>
      </c>
      <c r="BL148" s="13" t="s">
        <v>145</v>
      </c>
      <c r="BM148" s="131" t="s">
        <v>238</v>
      </c>
    </row>
    <row r="149" spans="2:65" s="1" customFormat="1" ht="16.5" customHeight="1" x14ac:dyDescent="0.2">
      <c r="B149" s="119"/>
      <c r="C149" s="120" t="s">
        <v>235</v>
      </c>
      <c r="D149" s="120" t="s">
        <v>141</v>
      </c>
      <c r="E149" s="121" t="s">
        <v>1289</v>
      </c>
      <c r="F149" s="122" t="s">
        <v>1270</v>
      </c>
      <c r="G149" s="123" t="s">
        <v>1271</v>
      </c>
      <c r="H149" s="124">
        <v>1</v>
      </c>
      <c r="I149" s="125"/>
      <c r="J149" s="125">
        <f t="shared" si="10"/>
        <v>0</v>
      </c>
      <c r="K149" s="126"/>
      <c r="L149" s="25"/>
      <c r="M149" s="127" t="s">
        <v>1</v>
      </c>
      <c r="N149" s="128" t="s">
        <v>35</v>
      </c>
      <c r="O149" s="129">
        <v>0</v>
      </c>
      <c r="P149" s="129">
        <f t="shared" si="11"/>
        <v>0</v>
      </c>
      <c r="Q149" s="129">
        <v>0</v>
      </c>
      <c r="R149" s="129">
        <f t="shared" si="12"/>
        <v>0</v>
      </c>
      <c r="S149" s="129">
        <v>0</v>
      </c>
      <c r="T149" s="130">
        <f t="shared" si="13"/>
        <v>0</v>
      </c>
      <c r="AR149" s="131" t="s">
        <v>145</v>
      </c>
      <c r="AT149" s="131" t="s">
        <v>141</v>
      </c>
      <c r="AU149" s="131" t="s">
        <v>78</v>
      </c>
      <c r="AY149" s="13" t="s">
        <v>140</v>
      </c>
      <c r="BE149" s="132">
        <f t="shared" si="14"/>
        <v>0</v>
      </c>
      <c r="BF149" s="132">
        <f t="shared" si="15"/>
        <v>0</v>
      </c>
      <c r="BG149" s="132">
        <f t="shared" si="16"/>
        <v>0</v>
      </c>
      <c r="BH149" s="132">
        <f t="shared" si="17"/>
        <v>0</v>
      </c>
      <c r="BI149" s="132">
        <f t="shared" si="18"/>
        <v>0</v>
      </c>
      <c r="BJ149" s="13" t="s">
        <v>78</v>
      </c>
      <c r="BK149" s="132">
        <f t="shared" si="19"/>
        <v>0</v>
      </c>
      <c r="BL149" s="13" t="s">
        <v>145</v>
      </c>
      <c r="BM149" s="131" t="s">
        <v>243</v>
      </c>
    </row>
    <row r="150" spans="2:65" s="1" customFormat="1" ht="16.5" customHeight="1" x14ac:dyDescent="0.2">
      <c r="B150" s="119"/>
      <c r="C150" s="120" t="s">
        <v>190</v>
      </c>
      <c r="D150" s="120" t="s">
        <v>141</v>
      </c>
      <c r="E150" s="121" t="s">
        <v>1290</v>
      </c>
      <c r="F150" s="122" t="s">
        <v>1274</v>
      </c>
      <c r="G150" s="123" t="s">
        <v>228</v>
      </c>
      <c r="H150" s="124">
        <v>44</v>
      </c>
      <c r="I150" s="125"/>
      <c r="J150" s="125">
        <f t="shared" si="10"/>
        <v>0</v>
      </c>
      <c r="K150" s="126"/>
      <c r="L150" s="25"/>
      <c r="M150" s="127" t="s">
        <v>1</v>
      </c>
      <c r="N150" s="128" t="s">
        <v>35</v>
      </c>
      <c r="O150" s="129">
        <v>0</v>
      </c>
      <c r="P150" s="129">
        <f t="shared" si="11"/>
        <v>0</v>
      </c>
      <c r="Q150" s="129">
        <v>0</v>
      </c>
      <c r="R150" s="129">
        <f t="shared" si="12"/>
        <v>0</v>
      </c>
      <c r="S150" s="129">
        <v>0</v>
      </c>
      <c r="T150" s="130">
        <f t="shared" si="13"/>
        <v>0</v>
      </c>
      <c r="AR150" s="131" t="s">
        <v>145</v>
      </c>
      <c r="AT150" s="131" t="s">
        <v>141</v>
      </c>
      <c r="AU150" s="131" t="s">
        <v>78</v>
      </c>
      <c r="AY150" s="13" t="s">
        <v>140</v>
      </c>
      <c r="BE150" s="132">
        <f t="shared" si="14"/>
        <v>0</v>
      </c>
      <c r="BF150" s="132">
        <f t="shared" si="15"/>
        <v>0</v>
      </c>
      <c r="BG150" s="132">
        <f t="shared" si="16"/>
        <v>0</v>
      </c>
      <c r="BH150" s="132">
        <f t="shared" si="17"/>
        <v>0</v>
      </c>
      <c r="BI150" s="132">
        <f t="shared" si="18"/>
        <v>0</v>
      </c>
      <c r="BJ150" s="13" t="s">
        <v>78</v>
      </c>
      <c r="BK150" s="132">
        <f t="shared" si="19"/>
        <v>0</v>
      </c>
      <c r="BL150" s="13" t="s">
        <v>145</v>
      </c>
      <c r="BM150" s="131" t="s">
        <v>257</v>
      </c>
    </row>
    <row r="151" spans="2:65" s="1" customFormat="1" ht="16.5" customHeight="1" x14ac:dyDescent="0.2">
      <c r="B151" s="119"/>
      <c r="C151" s="120" t="s">
        <v>244</v>
      </c>
      <c r="D151" s="120" t="s">
        <v>141</v>
      </c>
      <c r="E151" s="121" t="s">
        <v>1291</v>
      </c>
      <c r="F151" s="122" t="s">
        <v>1275</v>
      </c>
      <c r="G151" s="123" t="s">
        <v>228</v>
      </c>
      <c r="H151" s="124">
        <v>44</v>
      </c>
      <c r="I151" s="125"/>
      <c r="J151" s="125">
        <f t="shared" si="10"/>
        <v>0</v>
      </c>
      <c r="K151" s="126"/>
      <c r="L151" s="25"/>
      <c r="M151" s="127" t="s">
        <v>1</v>
      </c>
      <c r="N151" s="128" t="s">
        <v>35</v>
      </c>
      <c r="O151" s="129">
        <v>0</v>
      </c>
      <c r="P151" s="129">
        <f t="shared" si="11"/>
        <v>0</v>
      </c>
      <c r="Q151" s="129">
        <v>0</v>
      </c>
      <c r="R151" s="129">
        <f t="shared" si="12"/>
        <v>0</v>
      </c>
      <c r="S151" s="129">
        <v>0</v>
      </c>
      <c r="T151" s="130">
        <f t="shared" si="13"/>
        <v>0</v>
      </c>
      <c r="AR151" s="131" t="s">
        <v>145</v>
      </c>
      <c r="AT151" s="131" t="s">
        <v>141</v>
      </c>
      <c r="AU151" s="131" t="s">
        <v>78</v>
      </c>
      <c r="AY151" s="13" t="s">
        <v>140</v>
      </c>
      <c r="BE151" s="132">
        <f t="shared" si="14"/>
        <v>0</v>
      </c>
      <c r="BF151" s="132">
        <f t="shared" si="15"/>
        <v>0</v>
      </c>
      <c r="BG151" s="132">
        <f t="shared" si="16"/>
        <v>0</v>
      </c>
      <c r="BH151" s="132">
        <f t="shared" si="17"/>
        <v>0</v>
      </c>
      <c r="BI151" s="132">
        <f t="shared" si="18"/>
        <v>0</v>
      </c>
      <c r="BJ151" s="13" t="s">
        <v>78</v>
      </c>
      <c r="BK151" s="132">
        <f t="shared" si="19"/>
        <v>0</v>
      </c>
      <c r="BL151" s="13" t="s">
        <v>145</v>
      </c>
      <c r="BM151" s="131" t="s">
        <v>262</v>
      </c>
    </row>
    <row r="152" spans="2:65" s="1" customFormat="1" ht="16.5" customHeight="1" x14ac:dyDescent="0.2">
      <c r="B152" s="119"/>
      <c r="C152" s="120" t="s">
        <v>193</v>
      </c>
      <c r="D152" s="120" t="s">
        <v>141</v>
      </c>
      <c r="E152" s="121" t="s">
        <v>1292</v>
      </c>
      <c r="F152" s="122" t="s">
        <v>1277</v>
      </c>
      <c r="G152" s="123" t="s">
        <v>175</v>
      </c>
      <c r="H152" s="124">
        <v>1</v>
      </c>
      <c r="I152" s="125"/>
      <c r="J152" s="125">
        <f t="shared" si="10"/>
        <v>0</v>
      </c>
      <c r="K152" s="126"/>
      <c r="L152" s="25"/>
      <c r="M152" s="127" t="s">
        <v>1</v>
      </c>
      <c r="N152" s="128" t="s">
        <v>35</v>
      </c>
      <c r="O152" s="129">
        <v>0</v>
      </c>
      <c r="P152" s="129">
        <f t="shared" si="11"/>
        <v>0</v>
      </c>
      <c r="Q152" s="129">
        <v>0</v>
      </c>
      <c r="R152" s="129">
        <f t="shared" si="12"/>
        <v>0</v>
      </c>
      <c r="S152" s="129">
        <v>0</v>
      </c>
      <c r="T152" s="130">
        <f t="shared" si="13"/>
        <v>0</v>
      </c>
      <c r="AR152" s="131" t="s">
        <v>145</v>
      </c>
      <c r="AT152" s="131" t="s">
        <v>141</v>
      </c>
      <c r="AU152" s="131" t="s">
        <v>78</v>
      </c>
      <c r="AY152" s="13" t="s">
        <v>140</v>
      </c>
      <c r="BE152" s="132">
        <f t="shared" si="14"/>
        <v>0</v>
      </c>
      <c r="BF152" s="132">
        <f t="shared" si="15"/>
        <v>0</v>
      </c>
      <c r="BG152" s="132">
        <f t="shared" si="16"/>
        <v>0</v>
      </c>
      <c r="BH152" s="132">
        <f t="shared" si="17"/>
        <v>0</v>
      </c>
      <c r="BI152" s="132">
        <f t="shared" si="18"/>
        <v>0</v>
      </c>
      <c r="BJ152" s="13" t="s">
        <v>78</v>
      </c>
      <c r="BK152" s="132">
        <f t="shared" si="19"/>
        <v>0</v>
      </c>
      <c r="BL152" s="13" t="s">
        <v>145</v>
      </c>
      <c r="BM152" s="131" t="s">
        <v>266</v>
      </c>
    </row>
    <row r="153" spans="2:65" s="1" customFormat="1" ht="24.2" customHeight="1" x14ac:dyDescent="0.2">
      <c r="B153" s="119"/>
      <c r="C153" s="120" t="s">
        <v>254</v>
      </c>
      <c r="D153" s="120" t="s">
        <v>141</v>
      </c>
      <c r="E153" s="121" t="s">
        <v>1293</v>
      </c>
      <c r="F153" s="122" t="s">
        <v>1278</v>
      </c>
      <c r="G153" s="123" t="s">
        <v>1271</v>
      </c>
      <c r="H153" s="124">
        <v>1</v>
      </c>
      <c r="I153" s="125"/>
      <c r="J153" s="125">
        <f t="shared" si="10"/>
        <v>0</v>
      </c>
      <c r="K153" s="126"/>
      <c r="L153" s="25"/>
      <c r="M153" s="127" t="s">
        <v>1</v>
      </c>
      <c r="N153" s="128" t="s">
        <v>35</v>
      </c>
      <c r="O153" s="129">
        <v>0</v>
      </c>
      <c r="P153" s="129">
        <f t="shared" si="11"/>
        <v>0</v>
      </c>
      <c r="Q153" s="129">
        <v>0</v>
      </c>
      <c r="R153" s="129">
        <f t="shared" si="12"/>
        <v>0</v>
      </c>
      <c r="S153" s="129">
        <v>0</v>
      </c>
      <c r="T153" s="130">
        <f t="shared" si="13"/>
        <v>0</v>
      </c>
      <c r="AR153" s="131" t="s">
        <v>145</v>
      </c>
      <c r="AT153" s="131" t="s">
        <v>141</v>
      </c>
      <c r="AU153" s="131" t="s">
        <v>78</v>
      </c>
      <c r="AY153" s="13" t="s">
        <v>140</v>
      </c>
      <c r="BE153" s="132">
        <f t="shared" si="14"/>
        <v>0</v>
      </c>
      <c r="BF153" s="132">
        <f t="shared" si="15"/>
        <v>0</v>
      </c>
      <c r="BG153" s="132">
        <f t="shared" si="16"/>
        <v>0</v>
      </c>
      <c r="BH153" s="132">
        <f t="shared" si="17"/>
        <v>0</v>
      </c>
      <c r="BI153" s="132">
        <f t="shared" si="18"/>
        <v>0</v>
      </c>
      <c r="BJ153" s="13" t="s">
        <v>78</v>
      </c>
      <c r="BK153" s="132">
        <f t="shared" si="19"/>
        <v>0</v>
      </c>
      <c r="BL153" s="13" t="s">
        <v>145</v>
      </c>
      <c r="BM153" s="131" t="s">
        <v>270</v>
      </c>
    </row>
    <row r="154" spans="2:65" s="10" customFormat="1" ht="25.9" customHeight="1" x14ac:dyDescent="0.2">
      <c r="B154" s="110"/>
      <c r="D154" s="111" t="s">
        <v>69</v>
      </c>
      <c r="E154" s="112" t="s">
        <v>1294</v>
      </c>
      <c r="F154" s="112" t="s">
        <v>1295</v>
      </c>
      <c r="J154" s="113">
        <f>BK154</f>
        <v>0</v>
      </c>
      <c r="L154" s="110"/>
      <c r="M154" s="114"/>
      <c r="P154" s="115">
        <f>SUM(P155:P179)</f>
        <v>0</v>
      </c>
      <c r="R154" s="115">
        <f>SUM(R155:R179)</f>
        <v>0</v>
      </c>
      <c r="T154" s="116">
        <f>SUM(T155:T179)</f>
        <v>0</v>
      </c>
      <c r="AR154" s="111" t="s">
        <v>78</v>
      </c>
      <c r="AT154" s="117" t="s">
        <v>69</v>
      </c>
      <c r="AU154" s="117" t="s">
        <v>70</v>
      </c>
      <c r="AY154" s="111" t="s">
        <v>140</v>
      </c>
      <c r="BK154" s="118">
        <f>SUM(BK155:BK179)</f>
        <v>0</v>
      </c>
    </row>
    <row r="155" spans="2:65" s="1" customFormat="1" ht="24.2" customHeight="1" x14ac:dyDescent="0.2">
      <c r="B155" s="119"/>
      <c r="C155" s="120" t="s">
        <v>197</v>
      </c>
      <c r="D155" s="120" t="s">
        <v>141</v>
      </c>
      <c r="E155" s="121" t="s">
        <v>1296</v>
      </c>
      <c r="F155" s="122" t="s">
        <v>1297</v>
      </c>
      <c r="G155" s="123" t="s">
        <v>665</v>
      </c>
      <c r="H155" s="124">
        <v>1</v>
      </c>
      <c r="I155" s="125"/>
      <c r="J155" s="125">
        <f t="shared" ref="J155:J179" si="20">ROUND(I155*H155,2)</f>
        <v>0</v>
      </c>
      <c r="K155" s="126"/>
      <c r="L155" s="25"/>
      <c r="M155" s="127" t="s">
        <v>1</v>
      </c>
      <c r="N155" s="128" t="s">
        <v>35</v>
      </c>
      <c r="O155" s="129">
        <v>0</v>
      </c>
      <c r="P155" s="129">
        <f t="shared" ref="P155:P179" si="21">O155*H155</f>
        <v>0</v>
      </c>
      <c r="Q155" s="129">
        <v>0</v>
      </c>
      <c r="R155" s="129">
        <f t="shared" ref="R155:R179" si="22">Q155*H155</f>
        <v>0</v>
      </c>
      <c r="S155" s="129">
        <v>0</v>
      </c>
      <c r="T155" s="130">
        <f t="shared" ref="T155:T179" si="23">S155*H155</f>
        <v>0</v>
      </c>
      <c r="AR155" s="131" t="s">
        <v>145</v>
      </c>
      <c r="AT155" s="131" t="s">
        <v>141</v>
      </c>
      <c r="AU155" s="131" t="s">
        <v>78</v>
      </c>
      <c r="AY155" s="13" t="s">
        <v>140</v>
      </c>
      <c r="BE155" s="132">
        <f t="shared" ref="BE155:BE179" si="24">IF(N155="základní",J155,0)</f>
        <v>0</v>
      </c>
      <c r="BF155" s="132">
        <f t="shared" ref="BF155:BF179" si="25">IF(N155="snížená",J155,0)</f>
        <v>0</v>
      </c>
      <c r="BG155" s="132">
        <f t="shared" ref="BG155:BG179" si="26">IF(N155="zákl. přenesená",J155,0)</f>
        <v>0</v>
      </c>
      <c r="BH155" s="132">
        <f t="shared" ref="BH155:BH179" si="27">IF(N155="sníž. přenesená",J155,0)</f>
        <v>0</v>
      </c>
      <c r="BI155" s="132">
        <f t="shared" ref="BI155:BI179" si="28">IF(N155="nulová",J155,0)</f>
        <v>0</v>
      </c>
      <c r="BJ155" s="13" t="s">
        <v>78</v>
      </c>
      <c r="BK155" s="132">
        <f t="shared" ref="BK155:BK179" si="29">ROUND(I155*H155,2)</f>
        <v>0</v>
      </c>
      <c r="BL155" s="13" t="s">
        <v>145</v>
      </c>
      <c r="BM155" s="131" t="s">
        <v>276</v>
      </c>
    </row>
    <row r="156" spans="2:65" s="1" customFormat="1" ht="16.5" customHeight="1" x14ac:dyDescent="0.2">
      <c r="B156" s="119"/>
      <c r="C156" s="120" t="s">
        <v>263</v>
      </c>
      <c r="D156" s="120" t="s">
        <v>141</v>
      </c>
      <c r="E156" s="121" t="s">
        <v>1298</v>
      </c>
      <c r="F156" s="122" t="s">
        <v>1299</v>
      </c>
      <c r="G156" s="123" t="s">
        <v>1271</v>
      </c>
      <c r="H156" s="124">
        <v>1</v>
      </c>
      <c r="I156" s="125"/>
      <c r="J156" s="125">
        <f t="shared" si="20"/>
        <v>0</v>
      </c>
      <c r="K156" s="126"/>
      <c r="L156" s="25"/>
      <c r="M156" s="127" t="s">
        <v>1</v>
      </c>
      <c r="N156" s="128" t="s">
        <v>35</v>
      </c>
      <c r="O156" s="129">
        <v>0</v>
      </c>
      <c r="P156" s="129">
        <f t="shared" si="21"/>
        <v>0</v>
      </c>
      <c r="Q156" s="129">
        <v>0</v>
      </c>
      <c r="R156" s="129">
        <f t="shared" si="22"/>
        <v>0</v>
      </c>
      <c r="S156" s="129">
        <v>0</v>
      </c>
      <c r="T156" s="130">
        <f t="shared" si="23"/>
        <v>0</v>
      </c>
      <c r="AR156" s="131" t="s">
        <v>145</v>
      </c>
      <c r="AT156" s="131" t="s">
        <v>141</v>
      </c>
      <c r="AU156" s="131" t="s">
        <v>78</v>
      </c>
      <c r="AY156" s="13" t="s">
        <v>140</v>
      </c>
      <c r="BE156" s="132">
        <f t="shared" si="24"/>
        <v>0</v>
      </c>
      <c r="BF156" s="132">
        <f t="shared" si="25"/>
        <v>0</v>
      </c>
      <c r="BG156" s="132">
        <f t="shared" si="26"/>
        <v>0</v>
      </c>
      <c r="BH156" s="132">
        <f t="shared" si="27"/>
        <v>0</v>
      </c>
      <c r="BI156" s="132">
        <f t="shared" si="28"/>
        <v>0</v>
      </c>
      <c r="BJ156" s="13" t="s">
        <v>78</v>
      </c>
      <c r="BK156" s="132">
        <f t="shared" si="29"/>
        <v>0</v>
      </c>
      <c r="BL156" s="13" t="s">
        <v>145</v>
      </c>
      <c r="BM156" s="131" t="s">
        <v>279</v>
      </c>
    </row>
    <row r="157" spans="2:65" s="1" customFormat="1" ht="16.5" customHeight="1" x14ac:dyDescent="0.2">
      <c r="B157" s="119"/>
      <c r="C157" s="120" t="s">
        <v>200</v>
      </c>
      <c r="D157" s="120" t="s">
        <v>141</v>
      </c>
      <c r="E157" s="121" t="s">
        <v>1300</v>
      </c>
      <c r="F157" s="122" t="s">
        <v>1301</v>
      </c>
      <c r="G157" s="123" t="s">
        <v>1271</v>
      </c>
      <c r="H157" s="124">
        <v>1</v>
      </c>
      <c r="I157" s="125"/>
      <c r="J157" s="125">
        <f t="shared" si="20"/>
        <v>0</v>
      </c>
      <c r="K157" s="126"/>
      <c r="L157" s="25"/>
      <c r="M157" s="127" t="s">
        <v>1</v>
      </c>
      <c r="N157" s="128" t="s">
        <v>35</v>
      </c>
      <c r="O157" s="129">
        <v>0</v>
      </c>
      <c r="P157" s="129">
        <f t="shared" si="21"/>
        <v>0</v>
      </c>
      <c r="Q157" s="129">
        <v>0</v>
      </c>
      <c r="R157" s="129">
        <f t="shared" si="22"/>
        <v>0</v>
      </c>
      <c r="S157" s="129">
        <v>0</v>
      </c>
      <c r="T157" s="130">
        <f t="shared" si="23"/>
        <v>0</v>
      </c>
      <c r="AR157" s="131" t="s">
        <v>145</v>
      </c>
      <c r="AT157" s="131" t="s">
        <v>141</v>
      </c>
      <c r="AU157" s="131" t="s">
        <v>78</v>
      </c>
      <c r="AY157" s="13" t="s">
        <v>140</v>
      </c>
      <c r="BE157" s="132">
        <f t="shared" si="24"/>
        <v>0</v>
      </c>
      <c r="BF157" s="132">
        <f t="shared" si="25"/>
        <v>0</v>
      </c>
      <c r="BG157" s="132">
        <f t="shared" si="26"/>
        <v>0</v>
      </c>
      <c r="BH157" s="132">
        <f t="shared" si="27"/>
        <v>0</v>
      </c>
      <c r="BI157" s="132">
        <f t="shared" si="28"/>
        <v>0</v>
      </c>
      <c r="BJ157" s="13" t="s">
        <v>78</v>
      </c>
      <c r="BK157" s="132">
        <f t="shared" si="29"/>
        <v>0</v>
      </c>
      <c r="BL157" s="13" t="s">
        <v>145</v>
      </c>
      <c r="BM157" s="131" t="s">
        <v>283</v>
      </c>
    </row>
    <row r="158" spans="2:65" s="1" customFormat="1" ht="21.75" customHeight="1" x14ac:dyDescent="0.2">
      <c r="B158" s="119"/>
      <c r="C158" s="120" t="s">
        <v>273</v>
      </c>
      <c r="D158" s="120" t="s">
        <v>141</v>
      </c>
      <c r="E158" s="121" t="s">
        <v>1302</v>
      </c>
      <c r="F158" s="122" t="s">
        <v>1303</v>
      </c>
      <c r="G158" s="123" t="s">
        <v>228</v>
      </c>
      <c r="H158" s="124">
        <v>35</v>
      </c>
      <c r="I158" s="125"/>
      <c r="J158" s="125">
        <f t="shared" si="20"/>
        <v>0</v>
      </c>
      <c r="K158" s="126"/>
      <c r="L158" s="25"/>
      <c r="M158" s="127" t="s">
        <v>1</v>
      </c>
      <c r="N158" s="128" t="s">
        <v>35</v>
      </c>
      <c r="O158" s="129">
        <v>0</v>
      </c>
      <c r="P158" s="129">
        <f t="shared" si="21"/>
        <v>0</v>
      </c>
      <c r="Q158" s="129">
        <v>0</v>
      </c>
      <c r="R158" s="129">
        <f t="shared" si="22"/>
        <v>0</v>
      </c>
      <c r="S158" s="129">
        <v>0</v>
      </c>
      <c r="T158" s="130">
        <f t="shared" si="23"/>
        <v>0</v>
      </c>
      <c r="AR158" s="131" t="s">
        <v>145</v>
      </c>
      <c r="AT158" s="131" t="s">
        <v>141</v>
      </c>
      <c r="AU158" s="131" t="s">
        <v>78</v>
      </c>
      <c r="AY158" s="13" t="s">
        <v>140</v>
      </c>
      <c r="BE158" s="132">
        <f t="shared" si="24"/>
        <v>0</v>
      </c>
      <c r="BF158" s="132">
        <f t="shared" si="25"/>
        <v>0</v>
      </c>
      <c r="BG158" s="132">
        <f t="shared" si="26"/>
        <v>0</v>
      </c>
      <c r="BH158" s="132">
        <f t="shared" si="27"/>
        <v>0</v>
      </c>
      <c r="BI158" s="132">
        <f t="shared" si="28"/>
        <v>0</v>
      </c>
      <c r="BJ158" s="13" t="s">
        <v>78</v>
      </c>
      <c r="BK158" s="132">
        <f t="shared" si="29"/>
        <v>0</v>
      </c>
      <c r="BL158" s="13" t="s">
        <v>145</v>
      </c>
      <c r="BM158" s="131" t="s">
        <v>284</v>
      </c>
    </row>
    <row r="159" spans="2:65" s="1" customFormat="1" ht="16.5" customHeight="1" x14ac:dyDescent="0.2">
      <c r="B159" s="119"/>
      <c r="C159" s="120" t="s">
        <v>204</v>
      </c>
      <c r="D159" s="120" t="s">
        <v>141</v>
      </c>
      <c r="E159" s="121" t="s">
        <v>1304</v>
      </c>
      <c r="F159" s="122" t="s">
        <v>1274</v>
      </c>
      <c r="G159" s="123" t="s">
        <v>228</v>
      </c>
      <c r="H159" s="124">
        <v>35</v>
      </c>
      <c r="I159" s="125"/>
      <c r="J159" s="125">
        <f t="shared" si="20"/>
        <v>0</v>
      </c>
      <c r="K159" s="126"/>
      <c r="L159" s="25"/>
      <c r="M159" s="127" t="s">
        <v>1</v>
      </c>
      <c r="N159" s="128" t="s">
        <v>35</v>
      </c>
      <c r="O159" s="129">
        <v>0</v>
      </c>
      <c r="P159" s="129">
        <f t="shared" si="21"/>
        <v>0</v>
      </c>
      <c r="Q159" s="129">
        <v>0</v>
      </c>
      <c r="R159" s="129">
        <f t="shared" si="22"/>
        <v>0</v>
      </c>
      <c r="S159" s="129">
        <v>0</v>
      </c>
      <c r="T159" s="130">
        <f t="shared" si="23"/>
        <v>0</v>
      </c>
      <c r="AR159" s="131" t="s">
        <v>145</v>
      </c>
      <c r="AT159" s="131" t="s">
        <v>141</v>
      </c>
      <c r="AU159" s="131" t="s">
        <v>78</v>
      </c>
      <c r="AY159" s="13" t="s">
        <v>140</v>
      </c>
      <c r="BE159" s="132">
        <f t="shared" si="24"/>
        <v>0</v>
      </c>
      <c r="BF159" s="132">
        <f t="shared" si="25"/>
        <v>0</v>
      </c>
      <c r="BG159" s="132">
        <f t="shared" si="26"/>
        <v>0</v>
      </c>
      <c r="BH159" s="132">
        <f t="shared" si="27"/>
        <v>0</v>
      </c>
      <c r="BI159" s="132">
        <f t="shared" si="28"/>
        <v>0</v>
      </c>
      <c r="BJ159" s="13" t="s">
        <v>78</v>
      </c>
      <c r="BK159" s="132">
        <f t="shared" si="29"/>
        <v>0</v>
      </c>
      <c r="BL159" s="13" t="s">
        <v>145</v>
      </c>
      <c r="BM159" s="131" t="s">
        <v>288</v>
      </c>
    </row>
    <row r="160" spans="2:65" s="1" customFormat="1" ht="16.5" customHeight="1" x14ac:dyDescent="0.2">
      <c r="B160" s="119"/>
      <c r="C160" s="120" t="s">
        <v>280</v>
      </c>
      <c r="D160" s="120" t="s">
        <v>141</v>
      </c>
      <c r="E160" s="121" t="s">
        <v>1305</v>
      </c>
      <c r="F160" s="122" t="s">
        <v>1275</v>
      </c>
      <c r="G160" s="123" t="s">
        <v>228</v>
      </c>
      <c r="H160" s="124">
        <v>35</v>
      </c>
      <c r="I160" s="125"/>
      <c r="J160" s="125">
        <f t="shared" si="20"/>
        <v>0</v>
      </c>
      <c r="K160" s="126"/>
      <c r="L160" s="25"/>
      <c r="M160" s="127" t="s">
        <v>1</v>
      </c>
      <c r="N160" s="128" t="s">
        <v>35</v>
      </c>
      <c r="O160" s="129">
        <v>0</v>
      </c>
      <c r="P160" s="129">
        <f t="shared" si="21"/>
        <v>0</v>
      </c>
      <c r="Q160" s="129">
        <v>0</v>
      </c>
      <c r="R160" s="129">
        <f t="shared" si="22"/>
        <v>0</v>
      </c>
      <c r="S160" s="129">
        <v>0</v>
      </c>
      <c r="T160" s="130">
        <f t="shared" si="23"/>
        <v>0</v>
      </c>
      <c r="AR160" s="131" t="s">
        <v>145</v>
      </c>
      <c r="AT160" s="131" t="s">
        <v>141</v>
      </c>
      <c r="AU160" s="131" t="s">
        <v>78</v>
      </c>
      <c r="AY160" s="13" t="s">
        <v>140</v>
      </c>
      <c r="BE160" s="132">
        <f t="shared" si="24"/>
        <v>0</v>
      </c>
      <c r="BF160" s="132">
        <f t="shared" si="25"/>
        <v>0</v>
      </c>
      <c r="BG160" s="132">
        <f t="shared" si="26"/>
        <v>0</v>
      </c>
      <c r="BH160" s="132">
        <f t="shared" si="27"/>
        <v>0</v>
      </c>
      <c r="BI160" s="132">
        <f t="shared" si="28"/>
        <v>0</v>
      </c>
      <c r="BJ160" s="13" t="s">
        <v>78</v>
      </c>
      <c r="BK160" s="132">
        <f t="shared" si="29"/>
        <v>0</v>
      </c>
      <c r="BL160" s="13" t="s">
        <v>145</v>
      </c>
      <c r="BM160" s="131" t="s">
        <v>291</v>
      </c>
    </row>
    <row r="161" spans="2:65" s="1" customFormat="1" ht="16.5" customHeight="1" x14ac:dyDescent="0.2">
      <c r="B161" s="119"/>
      <c r="C161" s="120" t="s">
        <v>207</v>
      </c>
      <c r="D161" s="120" t="s">
        <v>141</v>
      </c>
      <c r="E161" s="121" t="s">
        <v>1306</v>
      </c>
      <c r="F161" s="122" t="s">
        <v>1277</v>
      </c>
      <c r="G161" s="123" t="s">
        <v>175</v>
      </c>
      <c r="H161" s="124">
        <v>1</v>
      </c>
      <c r="I161" s="125"/>
      <c r="J161" s="125">
        <f t="shared" si="20"/>
        <v>0</v>
      </c>
      <c r="K161" s="126"/>
      <c r="L161" s="25"/>
      <c r="M161" s="127" t="s">
        <v>1</v>
      </c>
      <c r="N161" s="128" t="s">
        <v>35</v>
      </c>
      <c r="O161" s="129">
        <v>0</v>
      </c>
      <c r="P161" s="129">
        <f t="shared" si="21"/>
        <v>0</v>
      </c>
      <c r="Q161" s="129">
        <v>0</v>
      </c>
      <c r="R161" s="129">
        <f t="shared" si="22"/>
        <v>0</v>
      </c>
      <c r="S161" s="129">
        <v>0</v>
      </c>
      <c r="T161" s="130">
        <f t="shared" si="23"/>
        <v>0</v>
      </c>
      <c r="AR161" s="131" t="s">
        <v>145</v>
      </c>
      <c r="AT161" s="131" t="s">
        <v>141</v>
      </c>
      <c r="AU161" s="131" t="s">
        <v>78</v>
      </c>
      <c r="AY161" s="13" t="s">
        <v>140</v>
      </c>
      <c r="BE161" s="132">
        <f t="shared" si="24"/>
        <v>0</v>
      </c>
      <c r="BF161" s="132">
        <f t="shared" si="25"/>
        <v>0</v>
      </c>
      <c r="BG161" s="132">
        <f t="shared" si="26"/>
        <v>0</v>
      </c>
      <c r="BH161" s="132">
        <f t="shared" si="27"/>
        <v>0</v>
      </c>
      <c r="BI161" s="132">
        <f t="shared" si="28"/>
        <v>0</v>
      </c>
      <c r="BJ161" s="13" t="s">
        <v>78</v>
      </c>
      <c r="BK161" s="132">
        <f t="shared" si="29"/>
        <v>0</v>
      </c>
      <c r="BL161" s="13" t="s">
        <v>145</v>
      </c>
      <c r="BM161" s="131" t="s">
        <v>295</v>
      </c>
    </row>
    <row r="162" spans="2:65" s="1" customFormat="1" ht="24.2" customHeight="1" x14ac:dyDescent="0.2">
      <c r="B162" s="119"/>
      <c r="C162" s="120" t="s">
        <v>285</v>
      </c>
      <c r="D162" s="120" t="s">
        <v>141</v>
      </c>
      <c r="E162" s="121" t="s">
        <v>1307</v>
      </c>
      <c r="F162" s="122" t="s">
        <v>1278</v>
      </c>
      <c r="G162" s="123" t="s">
        <v>1271</v>
      </c>
      <c r="H162" s="124">
        <v>1</v>
      </c>
      <c r="I162" s="125"/>
      <c r="J162" s="125">
        <f t="shared" si="20"/>
        <v>0</v>
      </c>
      <c r="K162" s="126"/>
      <c r="L162" s="25"/>
      <c r="M162" s="127" t="s">
        <v>1</v>
      </c>
      <c r="N162" s="128" t="s">
        <v>35</v>
      </c>
      <c r="O162" s="129">
        <v>0</v>
      </c>
      <c r="P162" s="129">
        <f t="shared" si="21"/>
        <v>0</v>
      </c>
      <c r="Q162" s="129">
        <v>0</v>
      </c>
      <c r="R162" s="129">
        <f t="shared" si="22"/>
        <v>0</v>
      </c>
      <c r="S162" s="129">
        <v>0</v>
      </c>
      <c r="T162" s="130">
        <f t="shared" si="23"/>
        <v>0</v>
      </c>
      <c r="AR162" s="131" t="s">
        <v>145</v>
      </c>
      <c r="AT162" s="131" t="s">
        <v>141</v>
      </c>
      <c r="AU162" s="131" t="s">
        <v>78</v>
      </c>
      <c r="AY162" s="13" t="s">
        <v>140</v>
      </c>
      <c r="BE162" s="132">
        <f t="shared" si="24"/>
        <v>0</v>
      </c>
      <c r="BF162" s="132">
        <f t="shared" si="25"/>
        <v>0</v>
      </c>
      <c r="BG162" s="132">
        <f t="shared" si="26"/>
        <v>0</v>
      </c>
      <c r="BH162" s="132">
        <f t="shared" si="27"/>
        <v>0</v>
      </c>
      <c r="BI162" s="132">
        <f t="shared" si="28"/>
        <v>0</v>
      </c>
      <c r="BJ162" s="13" t="s">
        <v>78</v>
      </c>
      <c r="BK162" s="132">
        <f t="shared" si="29"/>
        <v>0</v>
      </c>
      <c r="BL162" s="13" t="s">
        <v>145</v>
      </c>
      <c r="BM162" s="131" t="s">
        <v>298</v>
      </c>
    </row>
    <row r="163" spans="2:65" s="1" customFormat="1" ht="24.2" customHeight="1" x14ac:dyDescent="0.2">
      <c r="B163" s="119"/>
      <c r="C163" s="120" t="s">
        <v>213</v>
      </c>
      <c r="D163" s="120" t="s">
        <v>141</v>
      </c>
      <c r="E163" s="121" t="s">
        <v>1308</v>
      </c>
      <c r="F163" s="122" t="s">
        <v>1309</v>
      </c>
      <c r="G163" s="123" t="s">
        <v>228</v>
      </c>
      <c r="H163" s="124">
        <v>35</v>
      </c>
      <c r="I163" s="125"/>
      <c r="J163" s="125">
        <f t="shared" si="20"/>
        <v>0</v>
      </c>
      <c r="K163" s="126"/>
      <c r="L163" s="25"/>
      <c r="M163" s="127" t="s">
        <v>1</v>
      </c>
      <c r="N163" s="128" t="s">
        <v>35</v>
      </c>
      <c r="O163" s="129">
        <v>0</v>
      </c>
      <c r="P163" s="129">
        <f t="shared" si="21"/>
        <v>0</v>
      </c>
      <c r="Q163" s="129">
        <v>0</v>
      </c>
      <c r="R163" s="129">
        <f t="shared" si="22"/>
        <v>0</v>
      </c>
      <c r="S163" s="129">
        <v>0</v>
      </c>
      <c r="T163" s="130">
        <f t="shared" si="23"/>
        <v>0</v>
      </c>
      <c r="AR163" s="131" t="s">
        <v>145</v>
      </c>
      <c r="AT163" s="131" t="s">
        <v>141</v>
      </c>
      <c r="AU163" s="131" t="s">
        <v>78</v>
      </c>
      <c r="AY163" s="13" t="s">
        <v>140</v>
      </c>
      <c r="BE163" s="132">
        <f t="shared" si="24"/>
        <v>0</v>
      </c>
      <c r="BF163" s="132">
        <f t="shared" si="25"/>
        <v>0</v>
      </c>
      <c r="BG163" s="132">
        <f t="shared" si="26"/>
        <v>0</v>
      </c>
      <c r="BH163" s="132">
        <f t="shared" si="27"/>
        <v>0</v>
      </c>
      <c r="BI163" s="132">
        <f t="shared" si="28"/>
        <v>0</v>
      </c>
      <c r="BJ163" s="13" t="s">
        <v>78</v>
      </c>
      <c r="BK163" s="132">
        <f t="shared" si="29"/>
        <v>0</v>
      </c>
      <c r="BL163" s="13" t="s">
        <v>145</v>
      </c>
      <c r="BM163" s="131" t="s">
        <v>430</v>
      </c>
    </row>
    <row r="164" spans="2:65" s="1" customFormat="1" ht="24.2" customHeight="1" x14ac:dyDescent="0.2">
      <c r="B164" s="119"/>
      <c r="C164" s="120" t="s">
        <v>292</v>
      </c>
      <c r="D164" s="120" t="s">
        <v>141</v>
      </c>
      <c r="E164" s="121" t="s">
        <v>1310</v>
      </c>
      <c r="F164" s="122" t="s">
        <v>1311</v>
      </c>
      <c r="G164" s="123" t="s">
        <v>665</v>
      </c>
      <c r="H164" s="124">
        <v>2</v>
      </c>
      <c r="I164" s="125"/>
      <c r="J164" s="125">
        <f t="shared" si="20"/>
        <v>0</v>
      </c>
      <c r="K164" s="126"/>
      <c r="L164" s="25"/>
      <c r="M164" s="127" t="s">
        <v>1</v>
      </c>
      <c r="N164" s="128" t="s">
        <v>35</v>
      </c>
      <c r="O164" s="129">
        <v>0</v>
      </c>
      <c r="P164" s="129">
        <f t="shared" si="21"/>
        <v>0</v>
      </c>
      <c r="Q164" s="129">
        <v>0</v>
      </c>
      <c r="R164" s="129">
        <f t="shared" si="22"/>
        <v>0</v>
      </c>
      <c r="S164" s="129">
        <v>0</v>
      </c>
      <c r="T164" s="130">
        <f t="shared" si="23"/>
        <v>0</v>
      </c>
      <c r="AR164" s="131" t="s">
        <v>145</v>
      </c>
      <c r="AT164" s="131" t="s">
        <v>141</v>
      </c>
      <c r="AU164" s="131" t="s">
        <v>78</v>
      </c>
      <c r="AY164" s="13" t="s">
        <v>140</v>
      </c>
      <c r="BE164" s="132">
        <f t="shared" si="24"/>
        <v>0</v>
      </c>
      <c r="BF164" s="132">
        <f t="shared" si="25"/>
        <v>0</v>
      </c>
      <c r="BG164" s="132">
        <f t="shared" si="26"/>
        <v>0</v>
      </c>
      <c r="BH164" s="132">
        <f t="shared" si="27"/>
        <v>0</v>
      </c>
      <c r="BI164" s="132">
        <f t="shared" si="28"/>
        <v>0</v>
      </c>
      <c r="BJ164" s="13" t="s">
        <v>78</v>
      </c>
      <c r="BK164" s="132">
        <f t="shared" si="29"/>
        <v>0</v>
      </c>
      <c r="BL164" s="13" t="s">
        <v>145</v>
      </c>
      <c r="BM164" s="131" t="s">
        <v>305</v>
      </c>
    </row>
    <row r="165" spans="2:65" s="1" customFormat="1" ht="16.5" customHeight="1" x14ac:dyDescent="0.2">
      <c r="B165" s="119"/>
      <c r="C165" s="120" t="s">
        <v>216</v>
      </c>
      <c r="D165" s="120" t="s">
        <v>141</v>
      </c>
      <c r="E165" s="121" t="s">
        <v>1298</v>
      </c>
      <c r="F165" s="122" t="s">
        <v>1299</v>
      </c>
      <c r="G165" s="123" t="s">
        <v>1271</v>
      </c>
      <c r="H165" s="124">
        <v>2</v>
      </c>
      <c r="I165" s="125"/>
      <c r="J165" s="125">
        <f t="shared" si="20"/>
        <v>0</v>
      </c>
      <c r="K165" s="126"/>
      <c r="L165" s="25"/>
      <c r="M165" s="127" t="s">
        <v>1</v>
      </c>
      <c r="N165" s="128" t="s">
        <v>35</v>
      </c>
      <c r="O165" s="129">
        <v>0</v>
      </c>
      <c r="P165" s="129">
        <f t="shared" si="21"/>
        <v>0</v>
      </c>
      <c r="Q165" s="129">
        <v>0</v>
      </c>
      <c r="R165" s="129">
        <f t="shared" si="22"/>
        <v>0</v>
      </c>
      <c r="S165" s="129">
        <v>0</v>
      </c>
      <c r="T165" s="130">
        <f t="shared" si="23"/>
        <v>0</v>
      </c>
      <c r="AR165" s="131" t="s">
        <v>145</v>
      </c>
      <c r="AT165" s="131" t="s">
        <v>141</v>
      </c>
      <c r="AU165" s="131" t="s">
        <v>78</v>
      </c>
      <c r="AY165" s="13" t="s">
        <v>140</v>
      </c>
      <c r="BE165" s="132">
        <f t="shared" si="24"/>
        <v>0</v>
      </c>
      <c r="BF165" s="132">
        <f t="shared" si="25"/>
        <v>0</v>
      </c>
      <c r="BG165" s="132">
        <f t="shared" si="26"/>
        <v>0</v>
      </c>
      <c r="BH165" s="132">
        <f t="shared" si="27"/>
        <v>0</v>
      </c>
      <c r="BI165" s="132">
        <f t="shared" si="28"/>
        <v>0</v>
      </c>
      <c r="BJ165" s="13" t="s">
        <v>78</v>
      </c>
      <c r="BK165" s="132">
        <f t="shared" si="29"/>
        <v>0</v>
      </c>
      <c r="BL165" s="13" t="s">
        <v>145</v>
      </c>
      <c r="BM165" s="131" t="s">
        <v>309</v>
      </c>
    </row>
    <row r="166" spans="2:65" s="1" customFormat="1" ht="16.5" customHeight="1" x14ac:dyDescent="0.2">
      <c r="B166" s="119"/>
      <c r="C166" s="120" t="s">
        <v>299</v>
      </c>
      <c r="D166" s="120" t="s">
        <v>141</v>
      </c>
      <c r="E166" s="121" t="s">
        <v>1312</v>
      </c>
      <c r="F166" s="122" t="s">
        <v>1313</v>
      </c>
      <c r="G166" s="123" t="s">
        <v>228</v>
      </c>
      <c r="H166" s="124">
        <v>75</v>
      </c>
      <c r="I166" s="125"/>
      <c r="J166" s="125">
        <f t="shared" si="20"/>
        <v>0</v>
      </c>
      <c r="K166" s="126"/>
      <c r="L166" s="25"/>
      <c r="M166" s="127" t="s">
        <v>1</v>
      </c>
      <c r="N166" s="128" t="s">
        <v>35</v>
      </c>
      <c r="O166" s="129">
        <v>0</v>
      </c>
      <c r="P166" s="129">
        <f t="shared" si="21"/>
        <v>0</v>
      </c>
      <c r="Q166" s="129">
        <v>0</v>
      </c>
      <c r="R166" s="129">
        <f t="shared" si="22"/>
        <v>0</v>
      </c>
      <c r="S166" s="129">
        <v>0</v>
      </c>
      <c r="T166" s="130">
        <f t="shared" si="23"/>
        <v>0</v>
      </c>
      <c r="AR166" s="131" t="s">
        <v>145</v>
      </c>
      <c r="AT166" s="131" t="s">
        <v>141</v>
      </c>
      <c r="AU166" s="131" t="s">
        <v>78</v>
      </c>
      <c r="AY166" s="13" t="s">
        <v>140</v>
      </c>
      <c r="BE166" s="132">
        <f t="shared" si="24"/>
        <v>0</v>
      </c>
      <c r="BF166" s="132">
        <f t="shared" si="25"/>
        <v>0</v>
      </c>
      <c r="BG166" s="132">
        <f t="shared" si="26"/>
        <v>0</v>
      </c>
      <c r="BH166" s="132">
        <f t="shared" si="27"/>
        <v>0</v>
      </c>
      <c r="BI166" s="132">
        <f t="shared" si="28"/>
        <v>0</v>
      </c>
      <c r="BJ166" s="13" t="s">
        <v>78</v>
      </c>
      <c r="BK166" s="132">
        <f t="shared" si="29"/>
        <v>0</v>
      </c>
      <c r="BL166" s="13" t="s">
        <v>145</v>
      </c>
      <c r="BM166" s="131" t="s">
        <v>314</v>
      </c>
    </row>
    <row r="167" spans="2:65" s="1" customFormat="1" ht="16.5" customHeight="1" x14ac:dyDescent="0.2">
      <c r="B167" s="119"/>
      <c r="C167" s="120" t="s">
        <v>221</v>
      </c>
      <c r="D167" s="120" t="s">
        <v>141</v>
      </c>
      <c r="E167" s="121" t="s">
        <v>1314</v>
      </c>
      <c r="F167" s="122" t="s">
        <v>1315</v>
      </c>
      <c r="G167" s="123" t="s">
        <v>228</v>
      </c>
      <c r="H167" s="124">
        <v>25</v>
      </c>
      <c r="I167" s="125"/>
      <c r="J167" s="125">
        <f t="shared" si="20"/>
        <v>0</v>
      </c>
      <c r="K167" s="126"/>
      <c r="L167" s="25"/>
      <c r="M167" s="127" t="s">
        <v>1</v>
      </c>
      <c r="N167" s="128" t="s">
        <v>35</v>
      </c>
      <c r="O167" s="129">
        <v>0</v>
      </c>
      <c r="P167" s="129">
        <f t="shared" si="21"/>
        <v>0</v>
      </c>
      <c r="Q167" s="129">
        <v>0</v>
      </c>
      <c r="R167" s="129">
        <f t="shared" si="22"/>
        <v>0</v>
      </c>
      <c r="S167" s="129">
        <v>0</v>
      </c>
      <c r="T167" s="130">
        <f t="shared" si="23"/>
        <v>0</v>
      </c>
      <c r="AR167" s="131" t="s">
        <v>145</v>
      </c>
      <c r="AT167" s="131" t="s">
        <v>141</v>
      </c>
      <c r="AU167" s="131" t="s">
        <v>78</v>
      </c>
      <c r="AY167" s="13" t="s">
        <v>140</v>
      </c>
      <c r="BE167" s="132">
        <f t="shared" si="24"/>
        <v>0</v>
      </c>
      <c r="BF167" s="132">
        <f t="shared" si="25"/>
        <v>0</v>
      </c>
      <c r="BG167" s="132">
        <f t="shared" si="26"/>
        <v>0</v>
      </c>
      <c r="BH167" s="132">
        <f t="shared" si="27"/>
        <v>0</v>
      </c>
      <c r="BI167" s="132">
        <f t="shared" si="28"/>
        <v>0</v>
      </c>
      <c r="BJ167" s="13" t="s">
        <v>78</v>
      </c>
      <c r="BK167" s="132">
        <f t="shared" si="29"/>
        <v>0</v>
      </c>
      <c r="BL167" s="13" t="s">
        <v>145</v>
      </c>
      <c r="BM167" s="131" t="s">
        <v>318</v>
      </c>
    </row>
    <row r="168" spans="2:65" s="1" customFormat="1" ht="16.5" customHeight="1" x14ac:dyDescent="0.2">
      <c r="B168" s="119"/>
      <c r="C168" s="120" t="s">
        <v>306</v>
      </c>
      <c r="D168" s="120" t="s">
        <v>141</v>
      </c>
      <c r="E168" s="121" t="s">
        <v>1316</v>
      </c>
      <c r="F168" s="122" t="s">
        <v>1317</v>
      </c>
      <c r="G168" s="123" t="s">
        <v>228</v>
      </c>
      <c r="H168" s="124">
        <v>10</v>
      </c>
      <c r="I168" s="125"/>
      <c r="J168" s="125">
        <f t="shared" si="20"/>
        <v>0</v>
      </c>
      <c r="K168" s="126"/>
      <c r="L168" s="25"/>
      <c r="M168" s="127" t="s">
        <v>1</v>
      </c>
      <c r="N168" s="128" t="s">
        <v>35</v>
      </c>
      <c r="O168" s="129">
        <v>0</v>
      </c>
      <c r="P168" s="129">
        <f t="shared" si="21"/>
        <v>0</v>
      </c>
      <c r="Q168" s="129">
        <v>0</v>
      </c>
      <c r="R168" s="129">
        <f t="shared" si="22"/>
        <v>0</v>
      </c>
      <c r="S168" s="129">
        <v>0</v>
      </c>
      <c r="T168" s="130">
        <f t="shared" si="23"/>
        <v>0</v>
      </c>
      <c r="AR168" s="131" t="s">
        <v>145</v>
      </c>
      <c r="AT168" s="131" t="s">
        <v>141</v>
      </c>
      <c r="AU168" s="131" t="s">
        <v>78</v>
      </c>
      <c r="AY168" s="13" t="s">
        <v>140</v>
      </c>
      <c r="BE168" s="132">
        <f t="shared" si="24"/>
        <v>0</v>
      </c>
      <c r="BF168" s="132">
        <f t="shared" si="25"/>
        <v>0</v>
      </c>
      <c r="BG168" s="132">
        <f t="shared" si="26"/>
        <v>0</v>
      </c>
      <c r="BH168" s="132">
        <f t="shared" si="27"/>
        <v>0</v>
      </c>
      <c r="BI168" s="132">
        <f t="shared" si="28"/>
        <v>0</v>
      </c>
      <c r="BJ168" s="13" t="s">
        <v>78</v>
      </c>
      <c r="BK168" s="132">
        <f t="shared" si="29"/>
        <v>0</v>
      </c>
      <c r="BL168" s="13" t="s">
        <v>145</v>
      </c>
      <c r="BM168" s="131" t="s">
        <v>321</v>
      </c>
    </row>
    <row r="169" spans="2:65" s="1" customFormat="1" ht="44.25" customHeight="1" x14ac:dyDescent="0.2">
      <c r="B169" s="119"/>
      <c r="C169" s="120" t="s">
        <v>224</v>
      </c>
      <c r="D169" s="120" t="s">
        <v>141</v>
      </c>
      <c r="E169" s="121" t="s">
        <v>1318</v>
      </c>
      <c r="F169" s="122" t="s">
        <v>1319</v>
      </c>
      <c r="G169" s="123" t="s">
        <v>1271</v>
      </c>
      <c r="H169" s="124">
        <v>1</v>
      </c>
      <c r="I169" s="125"/>
      <c r="J169" s="125">
        <f t="shared" si="20"/>
        <v>0</v>
      </c>
      <c r="K169" s="126"/>
      <c r="L169" s="25"/>
      <c r="M169" s="127" t="s">
        <v>1</v>
      </c>
      <c r="N169" s="128" t="s">
        <v>35</v>
      </c>
      <c r="O169" s="129">
        <v>0</v>
      </c>
      <c r="P169" s="129">
        <f t="shared" si="21"/>
        <v>0</v>
      </c>
      <c r="Q169" s="129">
        <v>0</v>
      </c>
      <c r="R169" s="129">
        <f t="shared" si="22"/>
        <v>0</v>
      </c>
      <c r="S169" s="129">
        <v>0</v>
      </c>
      <c r="T169" s="130">
        <f t="shared" si="23"/>
        <v>0</v>
      </c>
      <c r="AR169" s="131" t="s">
        <v>145</v>
      </c>
      <c r="AT169" s="131" t="s">
        <v>141</v>
      </c>
      <c r="AU169" s="131" t="s">
        <v>78</v>
      </c>
      <c r="AY169" s="13" t="s">
        <v>140</v>
      </c>
      <c r="BE169" s="132">
        <f t="shared" si="24"/>
        <v>0</v>
      </c>
      <c r="BF169" s="132">
        <f t="shared" si="25"/>
        <v>0</v>
      </c>
      <c r="BG169" s="132">
        <f t="shared" si="26"/>
        <v>0</v>
      </c>
      <c r="BH169" s="132">
        <f t="shared" si="27"/>
        <v>0</v>
      </c>
      <c r="BI169" s="132">
        <f t="shared" si="28"/>
        <v>0</v>
      </c>
      <c r="BJ169" s="13" t="s">
        <v>78</v>
      </c>
      <c r="BK169" s="132">
        <f t="shared" si="29"/>
        <v>0</v>
      </c>
      <c r="BL169" s="13" t="s">
        <v>145</v>
      </c>
      <c r="BM169" s="131" t="s">
        <v>475</v>
      </c>
    </row>
    <row r="170" spans="2:65" s="1" customFormat="1" ht="16.5" customHeight="1" x14ac:dyDescent="0.2">
      <c r="B170" s="119"/>
      <c r="C170" s="120" t="s">
        <v>315</v>
      </c>
      <c r="D170" s="120" t="s">
        <v>141</v>
      </c>
      <c r="E170" s="121" t="s">
        <v>1320</v>
      </c>
      <c r="F170" s="122" t="s">
        <v>1274</v>
      </c>
      <c r="G170" s="123" t="s">
        <v>228</v>
      </c>
      <c r="H170" s="124">
        <v>110</v>
      </c>
      <c r="I170" s="125"/>
      <c r="J170" s="125">
        <f t="shared" si="20"/>
        <v>0</v>
      </c>
      <c r="K170" s="126"/>
      <c r="L170" s="25"/>
      <c r="M170" s="127" t="s">
        <v>1</v>
      </c>
      <c r="N170" s="128" t="s">
        <v>35</v>
      </c>
      <c r="O170" s="129">
        <v>0</v>
      </c>
      <c r="P170" s="129">
        <f t="shared" si="21"/>
        <v>0</v>
      </c>
      <c r="Q170" s="129">
        <v>0</v>
      </c>
      <c r="R170" s="129">
        <f t="shared" si="22"/>
        <v>0</v>
      </c>
      <c r="S170" s="129">
        <v>0</v>
      </c>
      <c r="T170" s="130">
        <f t="shared" si="23"/>
        <v>0</v>
      </c>
      <c r="AR170" s="131" t="s">
        <v>145</v>
      </c>
      <c r="AT170" s="131" t="s">
        <v>141</v>
      </c>
      <c r="AU170" s="131" t="s">
        <v>78</v>
      </c>
      <c r="AY170" s="13" t="s">
        <v>140</v>
      </c>
      <c r="BE170" s="132">
        <f t="shared" si="24"/>
        <v>0</v>
      </c>
      <c r="BF170" s="132">
        <f t="shared" si="25"/>
        <v>0</v>
      </c>
      <c r="BG170" s="132">
        <f t="shared" si="26"/>
        <v>0</v>
      </c>
      <c r="BH170" s="132">
        <f t="shared" si="27"/>
        <v>0</v>
      </c>
      <c r="BI170" s="132">
        <f t="shared" si="28"/>
        <v>0</v>
      </c>
      <c r="BJ170" s="13" t="s">
        <v>78</v>
      </c>
      <c r="BK170" s="132">
        <f t="shared" si="29"/>
        <v>0</v>
      </c>
      <c r="BL170" s="13" t="s">
        <v>145</v>
      </c>
      <c r="BM170" s="131" t="s">
        <v>486</v>
      </c>
    </row>
    <row r="171" spans="2:65" s="1" customFormat="1" ht="16.5" customHeight="1" x14ac:dyDescent="0.2">
      <c r="B171" s="119"/>
      <c r="C171" s="120" t="s">
        <v>234</v>
      </c>
      <c r="D171" s="120" t="s">
        <v>141</v>
      </c>
      <c r="E171" s="121" t="s">
        <v>1321</v>
      </c>
      <c r="F171" s="122" t="s">
        <v>1275</v>
      </c>
      <c r="G171" s="123" t="s">
        <v>228</v>
      </c>
      <c r="H171" s="124">
        <v>110</v>
      </c>
      <c r="I171" s="125"/>
      <c r="J171" s="125">
        <f t="shared" si="20"/>
        <v>0</v>
      </c>
      <c r="K171" s="126"/>
      <c r="L171" s="25"/>
      <c r="M171" s="127" t="s">
        <v>1</v>
      </c>
      <c r="N171" s="128" t="s">
        <v>35</v>
      </c>
      <c r="O171" s="129">
        <v>0</v>
      </c>
      <c r="P171" s="129">
        <f t="shared" si="21"/>
        <v>0</v>
      </c>
      <c r="Q171" s="129">
        <v>0</v>
      </c>
      <c r="R171" s="129">
        <f t="shared" si="22"/>
        <v>0</v>
      </c>
      <c r="S171" s="129">
        <v>0</v>
      </c>
      <c r="T171" s="130">
        <f t="shared" si="23"/>
        <v>0</v>
      </c>
      <c r="AR171" s="131" t="s">
        <v>145</v>
      </c>
      <c r="AT171" s="131" t="s">
        <v>141</v>
      </c>
      <c r="AU171" s="131" t="s">
        <v>78</v>
      </c>
      <c r="AY171" s="13" t="s">
        <v>140</v>
      </c>
      <c r="BE171" s="132">
        <f t="shared" si="24"/>
        <v>0</v>
      </c>
      <c r="BF171" s="132">
        <f t="shared" si="25"/>
        <v>0</v>
      </c>
      <c r="BG171" s="132">
        <f t="shared" si="26"/>
        <v>0</v>
      </c>
      <c r="BH171" s="132">
        <f t="shared" si="27"/>
        <v>0</v>
      </c>
      <c r="BI171" s="132">
        <f t="shared" si="28"/>
        <v>0</v>
      </c>
      <c r="BJ171" s="13" t="s">
        <v>78</v>
      </c>
      <c r="BK171" s="132">
        <f t="shared" si="29"/>
        <v>0</v>
      </c>
      <c r="BL171" s="13" t="s">
        <v>145</v>
      </c>
      <c r="BM171" s="131" t="s">
        <v>494</v>
      </c>
    </row>
    <row r="172" spans="2:65" s="1" customFormat="1" ht="16.5" customHeight="1" x14ac:dyDescent="0.2">
      <c r="B172" s="119"/>
      <c r="C172" s="120" t="s">
        <v>324</v>
      </c>
      <c r="D172" s="120" t="s">
        <v>141</v>
      </c>
      <c r="E172" s="121" t="s">
        <v>1322</v>
      </c>
      <c r="F172" s="122" t="s">
        <v>1277</v>
      </c>
      <c r="G172" s="123" t="s">
        <v>175</v>
      </c>
      <c r="H172" s="124">
        <v>1</v>
      </c>
      <c r="I172" s="125"/>
      <c r="J172" s="125">
        <f t="shared" si="20"/>
        <v>0</v>
      </c>
      <c r="K172" s="126"/>
      <c r="L172" s="25"/>
      <c r="M172" s="127" t="s">
        <v>1</v>
      </c>
      <c r="N172" s="128" t="s">
        <v>35</v>
      </c>
      <c r="O172" s="129">
        <v>0</v>
      </c>
      <c r="P172" s="129">
        <f t="shared" si="21"/>
        <v>0</v>
      </c>
      <c r="Q172" s="129">
        <v>0</v>
      </c>
      <c r="R172" s="129">
        <f t="shared" si="22"/>
        <v>0</v>
      </c>
      <c r="S172" s="129">
        <v>0</v>
      </c>
      <c r="T172" s="130">
        <f t="shared" si="23"/>
        <v>0</v>
      </c>
      <c r="AR172" s="131" t="s">
        <v>145</v>
      </c>
      <c r="AT172" s="131" t="s">
        <v>141</v>
      </c>
      <c r="AU172" s="131" t="s">
        <v>78</v>
      </c>
      <c r="AY172" s="13" t="s">
        <v>140</v>
      </c>
      <c r="BE172" s="132">
        <f t="shared" si="24"/>
        <v>0</v>
      </c>
      <c r="BF172" s="132">
        <f t="shared" si="25"/>
        <v>0</v>
      </c>
      <c r="BG172" s="132">
        <f t="shared" si="26"/>
        <v>0</v>
      </c>
      <c r="BH172" s="132">
        <f t="shared" si="27"/>
        <v>0</v>
      </c>
      <c r="BI172" s="132">
        <f t="shared" si="28"/>
        <v>0</v>
      </c>
      <c r="BJ172" s="13" t="s">
        <v>78</v>
      </c>
      <c r="BK172" s="132">
        <f t="shared" si="29"/>
        <v>0</v>
      </c>
      <c r="BL172" s="13" t="s">
        <v>145</v>
      </c>
      <c r="BM172" s="131" t="s">
        <v>230</v>
      </c>
    </row>
    <row r="173" spans="2:65" s="1" customFormat="1" ht="24.2" customHeight="1" x14ac:dyDescent="0.2">
      <c r="B173" s="119"/>
      <c r="C173" s="120" t="s">
        <v>238</v>
      </c>
      <c r="D173" s="120" t="s">
        <v>141</v>
      </c>
      <c r="E173" s="121" t="s">
        <v>1323</v>
      </c>
      <c r="F173" s="122" t="s">
        <v>1309</v>
      </c>
      <c r="G173" s="123" t="s">
        <v>228</v>
      </c>
      <c r="H173" s="124">
        <v>110</v>
      </c>
      <c r="I173" s="125"/>
      <c r="J173" s="125">
        <f t="shared" si="20"/>
        <v>0</v>
      </c>
      <c r="K173" s="126"/>
      <c r="L173" s="25"/>
      <c r="M173" s="127" t="s">
        <v>1</v>
      </c>
      <c r="N173" s="128" t="s">
        <v>35</v>
      </c>
      <c r="O173" s="129">
        <v>0</v>
      </c>
      <c r="P173" s="129">
        <f t="shared" si="21"/>
        <v>0</v>
      </c>
      <c r="Q173" s="129">
        <v>0</v>
      </c>
      <c r="R173" s="129">
        <f t="shared" si="22"/>
        <v>0</v>
      </c>
      <c r="S173" s="129">
        <v>0</v>
      </c>
      <c r="T173" s="130">
        <f t="shared" si="23"/>
        <v>0</v>
      </c>
      <c r="AR173" s="131" t="s">
        <v>145</v>
      </c>
      <c r="AT173" s="131" t="s">
        <v>141</v>
      </c>
      <c r="AU173" s="131" t="s">
        <v>78</v>
      </c>
      <c r="AY173" s="13" t="s">
        <v>140</v>
      </c>
      <c r="BE173" s="132">
        <f t="shared" si="24"/>
        <v>0</v>
      </c>
      <c r="BF173" s="132">
        <f t="shared" si="25"/>
        <v>0</v>
      </c>
      <c r="BG173" s="132">
        <f t="shared" si="26"/>
        <v>0</v>
      </c>
      <c r="BH173" s="132">
        <f t="shared" si="27"/>
        <v>0</v>
      </c>
      <c r="BI173" s="132">
        <f t="shared" si="28"/>
        <v>0</v>
      </c>
      <c r="BJ173" s="13" t="s">
        <v>78</v>
      </c>
      <c r="BK173" s="132">
        <f t="shared" si="29"/>
        <v>0</v>
      </c>
      <c r="BL173" s="13" t="s">
        <v>145</v>
      </c>
      <c r="BM173" s="131" t="s">
        <v>329</v>
      </c>
    </row>
    <row r="174" spans="2:65" s="1" customFormat="1" ht="37.9" customHeight="1" x14ac:dyDescent="0.2">
      <c r="B174" s="119"/>
      <c r="C174" s="120" t="s">
        <v>330</v>
      </c>
      <c r="D174" s="120" t="s">
        <v>141</v>
      </c>
      <c r="E174" s="121" t="s">
        <v>1324</v>
      </c>
      <c r="F174" s="122" t="s">
        <v>1325</v>
      </c>
      <c r="G174" s="123" t="s">
        <v>1271</v>
      </c>
      <c r="H174" s="124">
        <v>1</v>
      </c>
      <c r="I174" s="125"/>
      <c r="J174" s="125">
        <f t="shared" si="20"/>
        <v>0</v>
      </c>
      <c r="K174" s="126"/>
      <c r="L174" s="25"/>
      <c r="M174" s="127" t="s">
        <v>1</v>
      </c>
      <c r="N174" s="128" t="s">
        <v>35</v>
      </c>
      <c r="O174" s="129">
        <v>0</v>
      </c>
      <c r="P174" s="129">
        <f t="shared" si="21"/>
        <v>0</v>
      </c>
      <c r="Q174" s="129">
        <v>0</v>
      </c>
      <c r="R174" s="129">
        <f t="shared" si="22"/>
        <v>0</v>
      </c>
      <c r="S174" s="129">
        <v>0</v>
      </c>
      <c r="T174" s="130">
        <f t="shared" si="23"/>
        <v>0</v>
      </c>
      <c r="AR174" s="131" t="s">
        <v>145</v>
      </c>
      <c r="AT174" s="131" t="s">
        <v>141</v>
      </c>
      <c r="AU174" s="131" t="s">
        <v>78</v>
      </c>
      <c r="AY174" s="13" t="s">
        <v>140</v>
      </c>
      <c r="BE174" s="132">
        <f t="shared" si="24"/>
        <v>0</v>
      </c>
      <c r="BF174" s="132">
        <f t="shared" si="25"/>
        <v>0</v>
      </c>
      <c r="BG174" s="132">
        <f t="shared" si="26"/>
        <v>0</v>
      </c>
      <c r="BH174" s="132">
        <f t="shared" si="27"/>
        <v>0</v>
      </c>
      <c r="BI174" s="132">
        <f t="shared" si="28"/>
        <v>0</v>
      </c>
      <c r="BJ174" s="13" t="s">
        <v>78</v>
      </c>
      <c r="BK174" s="132">
        <f t="shared" si="29"/>
        <v>0</v>
      </c>
      <c r="BL174" s="13" t="s">
        <v>145</v>
      </c>
      <c r="BM174" s="131" t="s">
        <v>333</v>
      </c>
    </row>
    <row r="175" spans="2:65" s="1" customFormat="1" ht="24.2" customHeight="1" x14ac:dyDescent="0.2">
      <c r="B175" s="119"/>
      <c r="C175" s="120" t="s">
        <v>243</v>
      </c>
      <c r="D175" s="120" t="s">
        <v>141</v>
      </c>
      <c r="E175" s="121" t="s">
        <v>1326</v>
      </c>
      <c r="F175" s="122" t="s">
        <v>1278</v>
      </c>
      <c r="G175" s="123" t="s">
        <v>1271</v>
      </c>
      <c r="H175" s="124">
        <v>1</v>
      </c>
      <c r="I175" s="125"/>
      <c r="J175" s="125">
        <f t="shared" si="20"/>
        <v>0</v>
      </c>
      <c r="K175" s="126"/>
      <c r="L175" s="25"/>
      <c r="M175" s="127" t="s">
        <v>1</v>
      </c>
      <c r="N175" s="128" t="s">
        <v>35</v>
      </c>
      <c r="O175" s="129">
        <v>0</v>
      </c>
      <c r="P175" s="129">
        <f t="shared" si="21"/>
        <v>0</v>
      </c>
      <c r="Q175" s="129">
        <v>0</v>
      </c>
      <c r="R175" s="129">
        <f t="shared" si="22"/>
        <v>0</v>
      </c>
      <c r="S175" s="129">
        <v>0</v>
      </c>
      <c r="T175" s="130">
        <f t="shared" si="23"/>
        <v>0</v>
      </c>
      <c r="AR175" s="131" t="s">
        <v>145</v>
      </c>
      <c r="AT175" s="131" t="s">
        <v>141</v>
      </c>
      <c r="AU175" s="131" t="s">
        <v>78</v>
      </c>
      <c r="AY175" s="13" t="s">
        <v>140</v>
      </c>
      <c r="BE175" s="132">
        <f t="shared" si="24"/>
        <v>0</v>
      </c>
      <c r="BF175" s="132">
        <f t="shared" si="25"/>
        <v>0</v>
      </c>
      <c r="BG175" s="132">
        <f t="shared" si="26"/>
        <v>0</v>
      </c>
      <c r="BH175" s="132">
        <f t="shared" si="27"/>
        <v>0</v>
      </c>
      <c r="BI175" s="132">
        <f t="shared" si="28"/>
        <v>0</v>
      </c>
      <c r="BJ175" s="13" t="s">
        <v>78</v>
      </c>
      <c r="BK175" s="132">
        <f t="shared" si="29"/>
        <v>0</v>
      </c>
      <c r="BL175" s="13" t="s">
        <v>145</v>
      </c>
      <c r="BM175" s="131" t="s">
        <v>336</v>
      </c>
    </row>
    <row r="176" spans="2:65" s="1" customFormat="1" ht="24.2" customHeight="1" x14ac:dyDescent="0.2">
      <c r="B176" s="119"/>
      <c r="C176" s="120" t="s">
        <v>337</v>
      </c>
      <c r="D176" s="120" t="s">
        <v>141</v>
      </c>
      <c r="E176" s="121" t="s">
        <v>1327</v>
      </c>
      <c r="F176" s="122" t="s">
        <v>1328</v>
      </c>
      <c r="G176" s="123" t="s">
        <v>1271</v>
      </c>
      <c r="H176" s="124">
        <v>1</v>
      </c>
      <c r="I176" s="125"/>
      <c r="J176" s="125">
        <f t="shared" si="20"/>
        <v>0</v>
      </c>
      <c r="K176" s="126"/>
      <c r="L176" s="25"/>
      <c r="M176" s="127" t="s">
        <v>1</v>
      </c>
      <c r="N176" s="128" t="s">
        <v>35</v>
      </c>
      <c r="O176" s="129">
        <v>0</v>
      </c>
      <c r="P176" s="129">
        <f t="shared" si="21"/>
        <v>0</v>
      </c>
      <c r="Q176" s="129">
        <v>0</v>
      </c>
      <c r="R176" s="129">
        <f t="shared" si="22"/>
        <v>0</v>
      </c>
      <c r="S176" s="129">
        <v>0</v>
      </c>
      <c r="T176" s="130">
        <f t="shared" si="23"/>
        <v>0</v>
      </c>
      <c r="AR176" s="131" t="s">
        <v>145</v>
      </c>
      <c r="AT176" s="131" t="s">
        <v>141</v>
      </c>
      <c r="AU176" s="131" t="s">
        <v>78</v>
      </c>
      <c r="AY176" s="13" t="s">
        <v>140</v>
      </c>
      <c r="BE176" s="132">
        <f t="shared" si="24"/>
        <v>0</v>
      </c>
      <c r="BF176" s="132">
        <f t="shared" si="25"/>
        <v>0</v>
      </c>
      <c r="BG176" s="132">
        <f t="shared" si="26"/>
        <v>0</v>
      </c>
      <c r="BH176" s="132">
        <f t="shared" si="27"/>
        <v>0</v>
      </c>
      <c r="BI176" s="132">
        <f t="shared" si="28"/>
        <v>0</v>
      </c>
      <c r="BJ176" s="13" t="s">
        <v>78</v>
      </c>
      <c r="BK176" s="132">
        <f t="shared" si="29"/>
        <v>0</v>
      </c>
      <c r="BL176" s="13" t="s">
        <v>145</v>
      </c>
      <c r="BM176" s="131" t="s">
        <v>340</v>
      </c>
    </row>
    <row r="177" spans="2:65" s="1" customFormat="1" ht="24.2" customHeight="1" x14ac:dyDescent="0.2">
      <c r="B177" s="119"/>
      <c r="C177" s="120" t="s">
        <v>257</v>
      </c>
      <c r="D177" s="120" t="s">
        <v>141</v>
      </c>
      <c r="E177" s="121" t="s">
        <v>1329</v>
      </c>
      <c r="F177" s="122" t="s">
        <v>1330</v>
      </c>
      <c r="G177" s="123" t="s">
        <v>665</v>
      </c>
      <c r="H177" s="124">
        <v>1</v>
      </c>
      <c r="I177" s="125"/>
      <c r="J177" s="125">
        <f t="shared" si="20"/>
        <v>0</v>
      </c>
      <c r="K177" s="126"/>
      <c r="L177" s="25"/>
      <c r="M177" s="127" t="s">
        <v>1</v>
      </c>
      <c r="N177" s="128" t="s">
        <v>35</v>
      </c>
      <c r="O177" s="129">
        <v>0</v>
      </c>
      <c r="P177" s="129">
        <f t="shared" si="21"/>
        <v>0</v>
      </c>
      <c r="Q177" s="129">
        <v>0</v>
      </c>
      <c r="R177" s="129">
        <f t="shared" si="22"/>
        <v>0</v>
      </c>
      <c r="S177" s="129">
        <v>0</v>
      </c>
      <c r="T177" s="130">
        <f t="shared" si="23"/>
        <v>0</v>
      </c>
      <c r="AR177" s="131" t="s">
        <v>145</v>
      </c>
      <c r="AT177" s="131" t="s">
        <v>141</v>
      </c>
      <c r="AU177" s="131" t="s">
        <v>78</v>
      </c>
      <c r="AY177" s="13" t="s">
        <v>140</v>
      </c>
      <c r="BE177" s="132">
        <f t="shared" si="24"/>
        <v>0</v>
      </c>
      <c r="BF177" s="132">
        <f t="shared" si="25"/>
        <v>0</v>
      </c>
      <c r="BG177" s="132">
        <f t="shared" si="26"/>
        <v>0</v>
      </c>
      <c r="BH177" s="132">
        <f t="shared" si="27"/>
        <v>0</v>
      </c>
      <c r="BI177" s="132">
        <f t="shared" si="28"/>
        <v>0</v>
      </c>
      <c r="BJ177" s="13" t="s">
        <v>78</v>
      </c>
      <c r="BK177" s="132">
        <f t="shared" si="29"/>
        <v>0</v>
      </c>
      <c r="BL177" s="13" t="s">
        <v>145</v>
      </c>
      <c r="BM177" s="131" t="s">
        <v>343</v>
      </c>
    </row>
    <row r="178" spans="2:65" s="1" customFormat="1" ht="24.2" customHeight="1" x14ac:dyDescent="0.2">
      <c r="B178" s="119"/>
      <c r="C178" s="120" t="s">
        <v>344</v>
      </c>
      <c r="D178" s="120" t="s">
        <v>141</v>
      </c>
      <c r="E178" s="121" t="s">
        <v>1331</v>
      </c>
      <c r="F178" s="122" t="s">
        <v>1332</v>
      </c>
      <c r="G178" s="123" t="s">
        <v>1271</v>
      </c>
      <c r="H178" s="124">
        <v>1</v>
      </c>
      <c r="I178" s="125"/>
      <c r="J178" s="125">
        <f t="shared" si="20"/>
        <v>0</v>
      </c>
      <c r="K178" s="126"/>
      <c r="L178" s="25"/>
      <c r="M178" s="127" t="s">
        <v>1</v>
      </c>
      <c r="N178" s="128" t="s">
        <v>35</v>
      </c>
      <c r="O178" s="129">
        <v>0</v>
      </c>
      <c r="P178" s="129">
        <f t="shared" si="21"/>
        <v>0</v>
      </c>
      <c r="Q178" s="129">
        <v>0</v>
      </c>
      <c r="R178" s="129">
        <f t="shared" si="22"/>
        <v>0</v>
      </c>
      <c r="S178" s="129">
        <v>0</v>
      </c>
      <c r="T178" s="130">
        <f t="shared" si="23"/>
        <v>0</v>
      </c>
      <c r="AR178" s="131" t="s">
        <v>145</v>
      </c>
      <c r="AT178" s="131" t="s">
        <v>141</v>
      </c>
      <c r="AU178" s="131" t="s">
        <v>78</v>
      </c>
      <c r="AY178" s="13" t="s">
        <v>140</v>
      </c>
      <c r="BE178" s="132">
        <f t="shared" si="24"/>
        <v>0</v>
      </c>
      <c r="BF178" s="132">
        <f t="shared" si="25"/>
        <v>0</v>
      </c>
      <c r="BG178" s="132">
        <f t="shared" si="26"/>
        <v>0</v>
      </c>
      <c r="BH178" s="132">
        <f t="shared" si="27"/>
        <v>0</v>
      </c>
      <c r="BI178" s="132">
        <f t="shared" si="28"/>
        <v>0</v>
      </c>
      <c r="BJ178" s="13" t="s">
        <v>78</v>
      </c>
      <c r="BK178" s="132">
        <f t="shared" si="29"/>
        <v>0</v>
      </c>
      <c r="BL178" s="13" t="s">
        <v>145</v>
      </c>
      <c r="BM178" s="131" t="s">
        <v>347</v>
      </c>
    </row>
    <row r="179" spans="2:65" s="1" customFormat="1" ht="16.5" customHeight="1" x14ac:dyDescent="0.2">
      <c r="B179" s="119"/>
      <c r="C179" s="120" t="s">
        <v>262</v>
      </c>
      <c r="D179" s="120" t="s">
        <v>141</v>
      </c>
      <c r="E179" s="121" t="s">
        <v>1333</v>
      </c>
      <c r="F179" s="122" t="s">
        <v>1334</v>
      </c>
      <c r="G179" s="123" t="s">
        <v>228</v>
      </c>
      <c r="H179" s="124">
        <v>120</v>
      </c>
      <c r="I179" s="125"/>
      <c r="J179" s="125">
        <f t="shared" si="20"/>
        <v>0</v>
      </c>
      <c r="K179" s="126"/>
      <c r="L179" s="25"/>
      <c r="M179" s="127" t="s">
        <v>1</v>
      </c>
      <c r="N179" s="128" t="s">
        <v>35</v>
      </c>
      <c r="O179" s="129">
        <v>0</v>
      </c>
      <c r="P179" s="129">
        <f t="shared" si="21"/>
        <v>0</v>
      </c>
      <c r="Q179" s="129">
        <v>0</v>
      </c>
      <c r="R179" s="129">
        <f t="shared" si="22"/>
        <v>0</v>
      </c>
      <c r="S179" s="129">
        <v>0</v>
      </c>
      <c r="T179" s="130">
        <f t="shared" si="23"/>
        <v>0</v>
      </c>
      <c r="AR179" s="131" t="s">
        <v>145</v>
      </c>
      <c r="AT179" s="131" t="s">
        <v>141</v>
      </c>
      <c r="AU179" s="131" t="s">
        <v>78</v>
      </c>
      <c r="AY179" s="13" t="s">
        <v>140</v>
      </c>
      <c r="BE179" s="132">
        <f t="shared" si="24"/>
        <v>0</v>
      </c>
      <c r="BF179" s="132">
        <f t="shared" si="25"/>
        <v>0</v>
      </c>
      <c r="BG179" s="132">
        <f t="shared" si="26"/>
        <v>0</v>
      </c>
      <c r="BH179" s="132">
        <f t="shared" si="27"/>
        <v>0</v>
      </c>
      <c r="BI179" s="132">
        <f t="shared" si="28"/>
        <v>0</v>
      </c>
      <c r="BJ179" s="13" t="s">
        <v>78</v>
      </c>
      <c r="BK179" s="132">
        <f t="shared" si="29"/>
        <v>0</v>
      </c>
      <c r="BL179" s="13" t="s">
        <v>145</v>
      </c>
      <c r="BM179" s="131" t="s">
        <v>350</v>
      </c>
    </row>
    <row r="180" spans="2:65" s="10" customFormat="1" ht="25.9" customHeight="1" x14ac:dyDescent="0.2">
      <c r="B180" s="110"/>
      <c r="D180" s="111" t="s">
        <v>69</v>
      </c>
      <c r="E180" s="112" t="s">
        <v>1335</v>
      </c>
      <c r="F180" s="112" t="s">
        <v>1336</v>
      </c>
      <c r="J180" s="113">
        <f>BK180</f>
        <v>0</v>
      </c>
      <c r="L180" s="110"/>
      <c r="M180" s="114"/>
      <c r="P180" s="115">
        <f>SUM(P181:P214)</f>
        <v>0</v>
      </c>
      <c r="R180" s="115">
        <f>SUM(R181:R214)</f>
        <v>0</v>
      </c>
      <c r="T180" s="116">
        <f>SUM(T181:T214)</f>
        <v>0</v>
      </c>
      <c r="AR180" s="111" t="s">
        <v>78</v>
      </c>
      <c r="AT180" s="117" t="s">
        <v>69</v>
      </c>
      <c r="AU180" s="117" t="s">
        <v>70</v>
      </c>
      <c r="AY180" s="111" t="s">
        <v>140</v>
      </c>
      <c r="BK180" s="118">
        <f>SUM(BK181:BK214)</f>
        <v>0</v>
      </c>
    </row>
    <row r="181" spans="2:65" s="1" customFormat="1" ht="16.5" customHeight="1" x14ac:dyDescent="0.2">
      <c r="B181" s="119"/>
      <c r="C181" s="120" t="s">
        <v>351</v>
      </c>
      <c r="D181" s="120" t="s">
        <v>141</v>
      </c>
      <c r="E181" s="121" t="s">
        <v>1337</v>
      </c>
      <c r="F181" s="122" t="s">
        <v>1338</v>
      </c>
      <c r="G181" s="123" t="s">
        <v>228</v>
      </c>
      <c r="H181" s="124">
        <v>25</v>
      </c>
      <c r="I181" s="125"/>
      <c r="J181" s="125">
        <f t="shared" ref="J181:J214" si="30">ROUND(I181*H181,2)</f>
        <v>0</v>
      </c>
      <c r="K181" s="126"/>
      <c r="L181" s="25"/>
      <c r="M181" s="127" t="s">
        <v>1</v>
      </c>
      <c r="N181" s="128" t="s">
        <v>35</v>
      </c>
      <c r="O181" s="129">
        <v>0</v>
      </c>
      <c r="P181" s="129">
        <f t="shared" ref="P181:P214" si="31">O181*H181</f>
        <v>0</v>
      </c>
      <c r="Q181" s="129">
        <v>0</v>
      </c>
      <c r="R181" s="129">
        <f t="shared" ref="R181:R214" si="32">Q181*H181</f>
        <v>0</v>
      </c>
      <c r="S181" s="129">
        <v>0</v>
      </c>
      <c r="T181" s="130">
        <f t="shared" ref="T181:T214" si="33">S181*H181</f>
        <v>0</v>
      </c>
      <c r="AR181" s="131" t="s">
        <v>145</v>
      </c>
      <c r="AT181" s="131" t="s">
        <v>141</v>
      </c>
      <c r="AU181" s="131" t="s">
        <v>78</v>
      </c>
      <c r="AY181" s="13" t="s">
        <v>140</v>
      </c>
      <c r="BE181" s="132">
        <f t="shared" ref="BE181:BE214" si="34">IF(N181="základní",J181,0)</f>
        <v>0</v>
      </c>
      <c r="BF181" s="132">
        <f t="shared" ref="BF181:BF214" si="35">IF(N181="snížená",J181,0)</f>
        <v>0</v>
      </c>
      <c r="BG181" s="132">
        <f t="shared" ref="BG181:BG214" si="36">IF(N181="zákl. přenesená",J181,0)</f>
        <v>0</v>
      </c>
      <c r="BH181" s="132">
        <f t="shared" ref="BH181:BH214" si="37">IF(N181="sníž. přenesená",J181,0)</f>
        <v>0</v>
      </c>
      <c r="BI181" s="132">
        <f t="shared" ref="BI181:BI214" si="38">IF(N181="nulová",J181,0)</f>
        <v>0</v>
      </c>
      <c r="BJ181" s="13" t="s">
        <v>78</v>
      </c>
      <c r="BK181" s="132">
        <f t="shared" ref="BK181:BK214" si="39">ROUND(I181*H181,2)</f>
        <v>0</v>
      </c>
      <c r="BL181" s="13" t="s">
        <v>145</v>
      </c>
      <c r="BM181" s="131" t="s">
        <v>354</v>
      </c>
    </row>
    <row r="182" spans="2:65" s="1" customFormat="1" ht="16.5" customHeight="1" x14ac:dyDescent="0.2">
      <c r="B182" s="119"/>
      <c r="C182" s="120" t="s">
        <v>266</v>
      </c>
      <c r="D182" s="120" t="s">
        <v>141</v>
      </c>
      <c r="E182" s="121" t="s">
        <v>1339</v>
      </c>
      <c r="F182" s="122" t="s">
        <v>1340</v>
      </c>
      <c r="G182" s="123" t="s">
        <v>228</v>
      </c>
      <c r="H182" s="124">
        <v>65</v>
      </c>
      <c r="I182" s="125"/>
      <c r="J182" s="125">
        <f t="shared" si="30"/>
        <v>0</v>
      </c>
      <c r="K182" s="126"/>
      <c r="L182" s="25"/>
      <c r="M182" s="127" t="s">
        <v>1</v>
      </c>
      <c r="N182" s="128" t="s">
        <v>35</v>
      </c>
      <c r="O182" s="129">
        <v>0</v>
      </c>
      <c r="P182" s="129">
        <f t="shared" si="31"/>
        <v>0</v>
      </c>
      <c r="Q182" s="129">
        <v>0</v>
      </c>
      <c r="R182" s="129">
        <f t="shared" si="32"/>
        <v>0</v>
      </c>
      <c r="S182" s="129">
        <v>0</v>
      </c>
      <c r="T182" s="130">
        <f t="shared" si="33"/>
        <v>0</v>
      </c>
      <c r="AR182" s="131" t="s">
        <v>145</v>
      </c>
      <c r="AT182" s="131" t="s">
        <v>141</v>
      </c>
      <c r="AU182" s="131" t="s">
        <v>78</v>
      </c>
      <c r="AY182" s="13" t="s">
        <v>140</v>
      </c>
      <c r="BE182" s="132">
        <f t="shared" si="34"/>
        <v>0</v>
      </c>
      <c r="BF182" s="132">
        <f t="shared" si="35"/>
        <v>0</v>
      </c>
      <c r="BG182" s="132">
        <f t="shared" si="36"/>
        <v>0</v>
      </c>
      <c r="BH182" s="132">
        <f t="shared" si="37"/>
        <v>0</v>
      </c>
      <c r="BI182" s="132">
        <f t="shared" si="38"/>
        <v>0</v>
      </c>
      <c r="BJ182" s="13" t="s">
        <v>78</v>
      </c>
      <c r="BK182" s="132">
        <f t="shared" si="39"/>
        <v>0</v>
      </c>
      <c r="BL182" s="13" t="s">
        <v>145</v>
      </c>
      <c r="BM182" s="131" t="s">
        <v>357</v>
      </c>
    </row>
    <row r="183" spans="2:65" s="1" customFormat="1" ht="16.5" customHeight="1" x14ac:dyDescent="0.2">
      <c r="B183" s="119"/>
      <c r="C183" s="120" t="s">
        <v>360</v>
      </c>
      <c r="D183" s="120" t="s">
        <v>141</v>
      </c>
      <c r="E183" s="121" t="s">
        <v>1341</v>
      </c>
      <c r="F183" s="122" t="s">
        <v>1342</v>
      </c>
      <c r="G183" s="123" t="s">
        <v>228</v>
      </c>
      <c r="H183" s="124">
        <v>100</v>
      </c>
      <c r="I183" s="125"/>
      <c r="J183" s="125">
        <f t="shared" si="30"/>
        <v>0</v>
      </c>
      <c r="K183" s="126"/>
      <c r="L183" s="25"/>
      <c r="M183" s="127" t="s">
        <v>1</v>
      </c>
      <c r="N183" s="128" t="s">
        <v>35</v>
      </c>
      <c r="O183" s="129">
        <v>0</v>
      </c>
      <c r="P183" s="129">
        <f t="shared" si="31"/>
        <v>0</v>
      </c>
      <c r="Q183" s="129">
        <v>0</v>
      </c>
      <c r="R183" s="129">
        <f t="shared" si="32"/>
        <v>0</v>
      </c>
      <c r="S183" s="129">
        <v>0</v>
      </c>
      <c r="T183" s="130">
        <f t="shared" si="33"/>
        <v>0</v>
      </c>
      <c r="AR183" s="131" t="s">
        <v>145</v>
      </c>
      <c r="AT183" s="131" t="s">
        <v>141</v>
      </c>
      <c r="AU183" s="131" t="s">
        <v>78</v>
      </c>
      <c r="AY183" s="13" t="s">
        <v>140</v>
      </c>
      <c r="BE183" s="132">
        <f t="shared" si="34"/>
        <v>0</v>
      </c>
      <c r="BF183" s="132">
        <f t="shared" si="35"/>
        <v>0</v>
      </c>
      <c r="BG183" s="132">
        <f t="shared" si="36"/>
        <v>0</v>
      </c>
      <c r="BH183" s="132">
        <f t="shared" si="37"/>
        <v>0</v>
      </c>
      <c r="BI183" s="132">
        <f t="shared" si="38"/>
        <v>0</v>
      </c>
      <c r="BJ183" s="13" t="s">
        <v>78</v>
      </c>
      <c r="BK183" s="132">
        <f t="shared" si="39"/>
        <v>0</v>
      </c>
      <c r="BL183" s="13" t="s">
        <v>145</v>
      </c>
      <c r="BM183" s="131" t="s">
        <v>363</v>
      </c>
    </row>
    <row r="184" spans="2:65" s="1" customFormat="1" ht="16.5" customHeight="1" x14ac:dyDescent="0.2">
      <c r="B184" s="119"/>
      <c r="C184" s="120" t="s">
        <v>270</v>
      </c>
      <c r="D184" s="120" t="s">
        <v>141</v>
      </c>
      <c r="E184" s="121" t="s">
        <v>1343</v>
      </c>
      <c r="F184" s="122" t="s">
        <v>1344</v>
      </c>
      <c r="G184" s="123" t="s">
        <v>228</v>
      </c>
      <c r="H184" s="124">
        <v>10</v>
      </c>
      <c r="I184" s="125"/>
      <c r="J184" s="125">
        <f t="shared" si="30"/>
        <v>0</v>
      </c>
      <c r="K184" s="126"/>
      <c r="L184" s="25"/>
      <c r="M184" s="127" t="s">
        <v>1</v>
      </c>
      <c r="N184" s="128" t="s">
        <v>35</v>
      </c>
      <c r="O184" s="129">
        <v>0</v>
      </c>
      <c r="P184" s="129">
        <f t="shared" si="31"/>
        <v>0</v>
      </c>
      <c r="Q184" s="129">
        <v>0</v>
      </c>
      <c r="R184" s="129">
        <f t="shared" si="32"/>
        <v>0</v>
      </c>
      <c r="S184" s="129">
        <v>0</v>
      </c>
      <c r="T184" s="130">
        <f t="shared" si="33"/>
        <v>0</v>
      </c>
      <c r="AR184" s="131" t="s">
        <v>145</v>
      </c>
      <c r="AT184" s="131" t="s">
        <v>141</v>
      </c>
      <c r="AU184" s="131" t="s">
        <v>78</v>
      </c>
      <c r="AY184" s="13" t="s">
        <v>140</v>
      </c>
      <c r="BE184" s="132">
        <f t="shared" si="34"/>
        <v>0</v>
      </c>
      <c r="BF184" s="132">
        <f t="shared" si="35"/>
        <v>0</v>
      </c>
      <c r="BG184" s="132">
        <f t="shared" si="36"/>
        <v>0</v>
      </c>
      <c r="BH184" s="132">
        <f t="shared" si="37"/>
        <v>0</v>
      </c>
      <c r="BI184" s="132">
        <f t="shared" si="38"/>
        <v>0</v>
      </c>
      <c r="BJ184" s="13" t="s">
        <v>78</v>
      </c>
      <c r="BK184" s="132">
        <f t="shared" si="39"/>
        <v>0</v>
      </c>
      <c r="BL184" s="13" t="s">
        <v>145</v>
      </c>
      <c r="BM184" s="131" t="s">
        <v>366</v>
      </c>
    </row>
    <row r="185" spans="2:65" s="1" customFormat="1" ht="24.2" customHeight="1" x14ac:dyDescent="0.2">
      <c r="B185" s="119"/>
      <c r="C185" s="120" t="s">
        <v>367</v>
      </c>
      <c r="D185" s="120" t="s">
        <v>141</v>
      </c>
      <c r="E185" s="121" t="s">
        <v>1345</v>
      </c>
      <c r="F185" s="122" t="s">
        <v>1346</v>
      </c>
      <c r="G185" s="123" t="s">
        <v>228</v>
      </c>
      <c r="H185" s="124">
        <v>30</v>
      </c>
      <c r="I185" s="125"/>
      <c r="J185" s="125">
        <f t="shared" si="30"/>
        <v>0</v>
      </c>
      <c r="K185" s="126"/>
      <c r="L185" s="25"/>
      <c r="M185" s="127" t="s">
        <v>1</v>
      </c>
      <c r="N185" s="128" t="s">
        <v>35</v>
      </c>
      <c r="O185" s="129">
        <v>0</v>
      </c>
      <c r="P185" s="129">
        <f t="shared" si="31"/>
        <v>0</v>
      </c>
      <c r="Q185" s="129">
        <v>0</v>
      </c>
      <c r="R185" s="129">
        <f t="shared" si="32"/>
        <v>0</v>
      </c>
      <c r="S185" s="129">
        <v>0</v>
      </c>
      <c r="T185" s="130">
        <f t="shared" si="33"/>
        <v>0</v>
      </c>
      <c r="AR185" s="131" t="s">
        <v>145</v>
      </c>
      <c r="AT185" s="131" t="s">
        <v>141</v>
      </c>
      <c r="AU185" s="131" t="s">
        <v>78</v>
      </c>
      <c r="AY185" s="13" t="s">
        <v>140</v>
      </c>
      <c r="BE185" s="132">
        <f t="shared" si="34"/>
        <v>0</v>
      </c>
      <c r="BF185" s="132">
        <f t="shared" si="35"/>
        <v>0</v>
      </c>
      <c r="BG185" s="132">
        <f t="shared" si="36"/>
        <v>0</v>
      </c>
      <c r="BH185" s="132">
        <f t="shared" si="37"/>
        <v>0</v>
      </c>
      <c r="BI185" s="132">
        <f t="shared" si="38"/>
        <v>0</v>
      </c>
      <c r="BJ185" s="13" t="s">
        <v>78</v>
      </c>
      <c r="BK185" s="132">
        <f t="shared" si="39"/>
        <v>0</v>
      </c>
      <c r="BL185" s="13" t="s">
        <v>145</v>
      </c>
      <c r="BM185" s="131" t="s">
        <v>370</v>
      </c>
    </row>
    <row r="186" spans="2:65" s="1" customFormat="1" ht="16.5" customHeight="1" x14ac:dyDescent="0.2">
      <c r="B186" s="119"/>
      <c r="C186" s="120" t="s">
        <v>276</v>
      </c>
      <c r="D186" s="120" t="s">
        <v>141</v>
      </c>
      <c r="E186" s="121" t="s">
        <v>1347</v>
      </c>
      <c r="F186" s="122" t="s">
        <v>1348</v>
      </c>
      <c r="G186" s="123" t="s">
        <v>1271</v>
      </c>
      <c r="H186" s="124">
        <v>1</v>
      </c>
      <c r="I186" s="125"/>
      <c r="J186" s="125">
        <f t="shared" si="30"/>
        <v>0</v>
      </c>
      <c r="K186" s="126"/>
      <c r="L186" s="25"/>
      <c r="M186" s="127" t="s">
        <v>1</v>
      </c>
      <c r="N186" s="128" t="s">
        <v>35</v>
      </c>
      <c r="O186" s="129">
        <v>0</v>
      </c>
      <c r="P186" s="129">
        <f t="shared" si="31"/>
        <v>0</v>
      </c>
      <c r="Q186" s="129">
        <v>0</v>
      </c>
      <c r="R186" s="129">
        <f t="shared" si="32"/>
        <v>0</v>
      </c>
      <c r="S186" s="129">
        <v>0</v>
      </c>
      <c r="T186" s="130">
        <f t="shared" si="33"/>
        <v>0</v>
      </c>
      <c r="AR186" s="131" t="s">
        <v>145</v>
      </c>
      <c r="AT186" s="131" t="s">
        <v>141</v>
      </c>
      <c r="AU186" s="131" t="s">
        <v>78</v>
      </c>
      <c r="AY186" s="13" t="s">
        <v>140</v>
      </c>
      <c r="BE186" s="132">
        <f t="shared" si="34"/>
        <v>0</v>
      </c>
      <c r="BF186" s="132">
        <f t="shared" si="35"/>
        <v>0</v>
      </c>
      <c r="BG186" s="132">
        <f t="shared" si="36"/>
        <v>0</v>
      </c>
      <c r="BH186" s="132">
        <f t="shared" si="37"/>
        <v>0</v>
      </c>
      <c r="BI186" s="132">
        <f t="shared" si="38"/>
        <v>0</v>
      </c>
      <c r="BJ186" s="13" t="s">
        <v>78</v>
      </c>
      <c r="BK186" s="132">
        <f t="shared" si="39"/>
        <v>0</v>
      </c>
      <c r="BL186" s="13" t="s">
        <v>145</v>
      </c>
      <c r="BM186" s="131" t="s">
        <v>375</v>
      </c>
    </row>
    <row r="187" spans="2:65" s="1" customFormat="1" ht="16.5" customHeight="1" x14ac:dyDescent="0.2">
      <c r="B187" s="119"/>
      <c r="C187" s="120" t="s">
        <v>376</v>
      </c>
      <c r="D187" s="120" t="s">
        <v>141</v>
      </c>
      <c r="E187" s="121" t="s">
        <v>1349</v>
      </c>
      <c r="F187" s="122" t="s">
        <v>1350</v>
      </c>
      <c r="G187" s="123" t="s">
        <v>228</v>
      </c>
      <c r="H187" s="124">
        <v>25</v>
      </c>
      <c r="I187" s="125"/>
      <c r="J187" s="125">
        <f t="shared" si="30"/>
        <v>0</v>
      </c>
      <c r="K187" s="126"/>
      <c r="L187" s="25"/>
      <c r="M187" s="127" t="s">
        <v>1</v>
      </c>
      <c r="N187" s="128" t="s">
        <v>35</v>
      </c>
      <c r="O187" s="129">
        <v>0</v>
      </c>
      <c r="P187" s="129">
        <f t="shared" si="31"/>
        <v>0</v>
      </c>
      <c r="Q187" s="129">
        <v>0</v>
      </c>
      <c r="R187" s="129">
        <f t="shared" si="32"/>
        <v>0</v>
      </c>
      <c r="S187" s="129">
        <v>0</v>
      </c>
      <c r="T187" s="130">
        <f t="shared" si="33"/>
        <v>0</v>
      </c>
      <c r="AR187" s="131" t="s">
        <v>145</v>
      </c>
      <c r="AT187" s="131" t="s">
        <v>141</v>
      </c>
      <c r="AU187" s="131" t="s">
        <v>78</v>
      </c>
      <c r="AY187" s="13" t="s">
        <v>140</v>
      </c>
      <c r="BE187" s="132">
        <f t="shared" si="34"/>
        <v>0</v>
      </c>
      <c r="BF187" s="132">
        <f t="shared" si="35"/>
        <v>0</v>
      </c>
      <c r="BG187" s="132">
        <f t="shared" si="36"/>
        <v>0</v>
      </c>
      <c r="BH187" s="132">
        <f t="shared" si="37"/>
        <v>0</v>
      </c>
      <c r="BI187" s="132">
        <f t="shared" si="38"/>
        <v>0</v>
      </c>
      <c r="BJ187" s="13" t="s">
        <v>78</v>
      </c>
      <c r="BK187" s="132">
        <f t="shared" si="39"/>
        <v>0</v>
      </c>
      <c r="BL187" s="13" t="s">
        <v>145</v>
      </c>
      <c r="BM187" s="131" t="s">
        <v>778</v>
      </c>
    </row>
    <row r="188" spans="2:65" s="1" customFormat="1" ht="16.5" customHeight="1" x14ac:dyDescent="0.2">
      <c r="B188" s="119"/>
      <c r="C188" s="120" t="s">
        <v>279</v>
      </c>
      <c r="D188" s="120" t="s">
        <v>141</v>
      </c>
      <c r="E188" s="121" t="s">
        <v>1351</v>
      </c>
      <c r="F188" s="122" t="s">
        <v>1352</v>
      </c>
      <c r="G188" s="123" t="s">
        <v>228</v>
      </c>
      <c r="H188" s="124">
        <v>65</v>
      </c>
      <c r="I188" s="125"/>
      <c r="J188" s="125">
        <f t="shared" si="30"/>
        <v>0</v>
      </c>
      <c r="K188" s="126"/>
      <c r="L188" s="25"/>
      <c r="M188" s="127" t="s">
        <v>1</v>
      </c>
      <c r="N188" s="128" t="s">
        <v>35</v>
      </c>
      <c r="O188" s="129">
        <v>0</v>
      </c>
      <c r="P188" s="129">
        <f t="shared" si="31"/>
        <v>0</v>
      </c>
      <c r="Q188" s="129">
        <v>0</v>
      </c>
      <c r="R188" s="129">
        <f t="shared" si="32"/>
        <v>0</v>
      </c>
      <c r="S188" s="129">
        <v>0</v>
      </c>
      <c r="T188" s="130">
        <f t="shared" si="33"/>
        <v>0</v>
      </c>
      <c r="AR188" s="131" t="s">
        <v>145</v>
      </c>
      <c r="AT188" s="131" t="s">
        <v>141</v>
      </c>
      <c r="AU188" s="131" t="s">
        <v>78</v>
      </c>
      <c r="AY188" s="13" t="s">
        <v>140</v>
      </c>
      <c r="BE188" s="132">
        <f t="shared" si="34"/>
        <v>0</v>
      </c>
      <c r="BF188" s="132">
        <f t="shared" si="35"/>
        <v>0</v>
      </c>
      <c r="BG188" s="132">
        <f t="shared" si="36"/>
        <v>0</v>
      </c>
      <c r="BH188" s="132">
        <f t="shared" si="37"/>
        <v>0</v>
      </c>
      <c r="BI188" s="132">
        <f t="shared" si="38"/>
        <v>0</v>
      </c>
      <c r="BJ188" s="13" t="s">
        <v>78</v>
      </c>
      <c r="BK188" s="132">
        <f t="shared" si="39"/>
        <v>0</v>
      </c>
      <c r="BL188" s="13" t="s">
        <v>145</v>
      </c>
      <c r="BM188" s="131" t="s">
        <v>783</v>
      </c>
    </row>
    <row r="189" spans="2:65" s="1" customFormat="1" ht="16.5" customHeight="1" x14ac:dyDescent="0.2">
      <c r="B189" s="119"/>
      <c r="C189" s="120" t="s">
        <v>217</v>
      </c>
      <c r="D189" s="120" t="s">
        <v>141</v>
      </c>
      <c r="E189" s="121" t="s">
        <v>1353</v>
      </c>
      <c r="F189" s="122" t="s">
        <v>1354</v>
      </c>
      <c r="G189" s="123" t="s">
        <v>228</v>
      </c>
      <c r="H189" s="124">
        <v>100</v>
      </c>
      <c r="I189" s="125"/>
      <c r="J189" s="125">
        <f t="shared" si="30"/>
        <v>0</v>
      </c>
      <c r="K189" s="126"/>
      <c r="L189" s="25"/>
      <c r="M189" s="127" t="s">
        <v>1</v>
      </c>
      <c r="N189" s="128" t="s">
        <v>35</v>
      </c>
      <c r="O189" s="129">
        <v>0</v>
      </c>
      <c r="P189" s="129">
        <f t="shared" si="31"/>
        <v>0</v>
      </c>
      <c r="Q189" s="129">
        <v>0</v>
      </c>
      <c r="R189" s="129">
        <f t="shared" si="32"/>
        <v>0</v>
      </c>
      <c r="S189" s="129">
        <v>0</v>
      </c>
      <c r="T189" s="130">
        <f t="shared" si="33"/>
        <v>0</v>
      </c>
      <c r="AR189" s="131" t="s">
        <v>145</v>
      </c>
      <c r="AT189" s="131" t="s">
        <v>141</v>
      </c>
      <c r="AU189" s="131" t="s">
        <v>78</v>
      </c>
      <c r="AY189" s="13" t="s">
        <v>140</v>
      </c>
      <c r="BE189" s="132">
        <f t="shared" si="34"/>
        <v>0</v>
      </c>
      <c r="BF189" s="132">
        <f t="shared" si="35"/>
        <v>0</v>
      </c>
      <c r="BG189" s="132">
        <f t="shared" si="36"/>
        <v>0</v>
      </c>
      <c r="BH189" s="132">
        <f t="shared" si="37"/>
        <v>0</v>
      </c>
      <c r="BI189" s="132">
        <f t="shared" si="38"/>
        <v>0</v>
      </c>
      <c r="BJ189" s="13" t="s">
        <v>78</v>
      </c>
      <c r="BK189" s="132">
        <f t="shared" si="39"/>
        <v>0</v>
      </c>
      <c r="BL189" s="13" t="s">
        <v>145</v>
      </c>
      <c r="BM189" s="131" t="s">
        <v>786</v>
      </c>
    </row>
    <row r="190" spans="2:65" s="1" customFormat="1" ht="16.5" customHeight="1" x14ac:dyDescent="0.2">
      <c r="B190" s="119"/>
      <c r="C190" s="120" t="s">
        <v>283</v>
      </c>
      <c r="D190" s="120" t="s">
        <v>141</v>
      </c>
      <c r="E190" s="121" t="s">
        <v>1355</v>
      </c>
      <c r="F190" s="122" t="s">
        <v>1356</v>
      </c>
      <c r="G190" s="123" t="s">
        <v>228</v>
      </c>
      <c r="H190" s="124">
        <v>10</v>
      </c>
      <c r="I190" s="125"/>
      <c r="J190" s="125">
        <f t="shared" si="30"/>
        <v>0</v>
      </c>
      <c r="K190" s="126"/>
      <c r="L190" s="25"/>
      <c r="M190" s="127" t="s">
        <v>1</v>
      </c>
      <c r="N190" s="128" t="s">
        <v>35</v>
      </c>
      <c r="O190" s="129">
        <v>0</v>
      </c>
      <c r="P190" s="129">
        <f t="shared" si="31"/>
        <v>0</v>
      </c>
      <c r="Q190" s="129">
        <v>0</v>
      </c>
      <c r="R190" s="129">
        <f t="shared" si="32"/>
        <v>0</v>
      </c>
      <c r="S190" s="129">
        <v>0</v>
      </c>
      <c r="T190" s="130">
        <f t="shared" si="33"/>
        <v>0</v>
      </c>
      <c r="AR190" s="131" t="s">
        <v>145</v>
      </c>
      <c r="AT190" s="131" t="s">
        <v>141</v>
      </c>
      <c r="AU190" s="131" t="s">
        <v>78</v>
      </c>
      <c r="AY190" s="13" t="s">
        <v>140</v>
      </c>
      <c r="BE190" s="132">
        <f t="shared" si="34"/>
        <v>0</v>
      </c>
      <c r="BF190" s="132">
        <f t="shared" si="35"/>
        <v>0</v>
      </c>
      <c r="BG190" s="132">
        <f t="shared" si="36"/>
        <v>0</v>
      </c>
      <c r="BH190" s="132">
        <f t="shared" si="37"/>
        <v>0</v>
      </c>
      <c r="BI190" s="132">
        <f t="shared" si="38"/>
        <v>0</v>
      </c>
      <c r="BJ190" s="13" t="s">
        <v>78</v>
      </c>
      <c r="BK190" s="132">
        <f t="shared" si="39"/>
        <v>0</v>
      </c>
      <c r="BL190" s="13" t="s">
        <v>145</v>
      </c>
      <c r="BM190" s="131" t="s">
        <v>789</v>
      </c>
    </row>
    <row r="191" spans="2:65" s="1" customFormat="1" ht="16.5" customHeight="1" x14ac:dyDescent="0.2">
      <c r="B191" s="119"/>
      <c r="C191" s="120" t="s">
        <v>389</v>
      </c>
      <c r="D191" s="120" t="s">
        <v>141</v>
      </c>
      <c r="E191" s="121" t="s">
        <v>1357</v>
      </c>
      <c r="F191" s="122" t="s">
        <v>1358</v>
      </c>
      <c r="G191" s="123" t="s">
        <v>665</v>
      </c>
      <c r="H191" s="124">
        <v>58</v>
      </c>
      <c r="I191" s="125"/>
      <c r="J191" s="125">
        <f t="shared" si="30"/>
        <v>0</v>
      </c>
      <c r="K191" s="126"/>
      <c r="L191" s="25"/>
      <c r="M191" s="127" t="s">
        <v>1</v>
      </c>
      <c r="N191" s="128" t="s">
        <v>35</v>
      </c>
      <c r="O191" s="129">
        <v>0</v>
      </c>
      <c r="P191" s="129">
        <f t="shared" si="31"/>
        <v>0</v>
      </c>
      <c r="Q191" s="129">
        <v>0</v>
      </c>
      <c r="R191" s="129">
        <f t="shared" si="32"/>
        <v>0</v>
      </c>
      <c r="S191" s="129">
        <v>0</v>
      </c>
      <c r="T191" s="130">
        <f t="shared" si="33"/>
        <v>0</v>
      </c>
      <c r="AR191" s="131" t="s">
        <v>145</v>
      </c>
      <c r="AT191" s="131" t="s">
        <v>141</v>
      </c>
      <c r="AU191" s="131" t="s">
        <v>78</v>
      </c>
      <c r="AY191" s="13" t="s">
        <v>140</v>
      </c>
      <c r="BE191" s="132">
        <f t="shared" si="34"/>
        <v>0</v>
      </c>
      <c r="BF191" s="132">
        <f t="shared" si="35"/>
        <v>0</v>
      </c>
      <c r="BG191" s="132">
        <f t="shared" si="36"/>
        <v>0</v>
      </c>
      <c r="BH191" s="132">
        <f t="shared" si="37"/>
        <v>0</v>
      </c>
      <c r="BI191" s="132">
        <f t="shared" si="38"/>
        <v>0</v>
      </c>
      <c r="BJ191" s="13" t="s">
        <v>78</v>
      </c>
      <c r="BK191" s="132">
        <f t="shared" si="39"/>
        <v>0</v>
      </c>
      <c r="BL191" s="13" t="s">
        <v>145</v>
      </c>
      <c r="BM191" s="131" t="s">
        <v>415</v>
      </c>
    </row>
    <row r="192" spans="2:65" s="1" customFormat="1" ht="16.5" customHeight="1" x14ac:dyDescent="0.2">
      <c r="B192" s="119"/>
      <c r="C192" s="120" t="s">
        <v>284</v>
      </c>
      <c r="D192" s="120" t="s">
        <v>141</v>
      </c>
      <c r="E192" s="121" t="s">
        <v>1359</v>
      </c>
      <c r="F192" s="122" t="s">
        <v>1360</v>
      </c>
      <c r="G192" s="123" t="s">
        <v>665</v>
      </c>
      <c r="H192" s="124">
        <v>58</v>
      </c>
      <c r="I192" s="125"/>
      <c r="J192" s="125">
        <f t="shared" si="30"/>
        <v>0</v>
      </c>
      <c r="K192" s="126"/>
      <c r="L192" s="25"/>
      <c r="M192" s="127" t="s">
        <v>1</v>
      </c>
      <c r="N192" s="128" t="s">
        <v>35</v>
      </c>
      <c r="O192" s="129">
        <v>0</v>
      </c>
      <c r="P192" s="129">
        <f t="shared" si="31"/>
        <v>0</v>
      </c>
      <c r="Q192" s="129">
        <v>0</v>
      </c>
      <c r="R192" s="129">
        <f t="shared" si="32"/>
        <v>0</v>
      </c>
      <c r="S192" s="129">
        <v>0</v>
      </c>
      <c r="T192" s="130">
        <f t="shared" si="33"/>
        <v>0</v>
      </c>
      <c r="AR192" s="131" t="s">
        <v>145</v>
      </c>
      <c r="AT192" s="131" t="s">
        <v>141</v>
      </c>
      <c r="AU192" s="131" t="s">
        <v>78</v>
      </c>
      <c r="AY192" s="13" t="s">
        <v>140</v>
      </c>
      <c r="BE192" s="132">
        <f t="shared" si="34"/>
        <v>0</v>
      </c>
      <c r="BF192" s="132">
        <f t="shared" si="35"/>
        <v>0</v>
      </c>
      <c r="BG192" s="132">
        <f t="shared" si="36"/>
        <v>0</v>
      </c>
      <c r="BH192" s="132">
        <f t="shared" si="37"/>
        <v>0</v>
      </c>
      <c r="BI192" s="132">
        <f t="shared" si="38"/>
        <v>0</v>
      </c>
      <c r="BJ192" s="13" t="s">
        <v>78</v>
      </c>
      <c r="BK192" s="132">
        <f t="shared" si="39"/>
        <v>0</v>
      </c>
      <c r="BL192" s="13" t="s">
        <v>145</v>
      </c>
      <c r="BM192" s="131" t="s">
        <v>418</v>
      </c>
    </row>
    <row r="193" spans="2:65" s="1" customFormat="1" ht="16.5" customHeight="1" x14ac:dyDescent="0.2">
      <c r="B193" s="119"/>
      <c r="C193" s="120" t="s">
        <v>398</v>
      </c>
      <c r="D193" s="120" t="s">
        <v>141</v>
      </c>
      <c r="E193" s="121" t="s">
        <v>1361</v>
      </c>
      <c r="F193" s="122" t="s">
        <v>1362</v>
      </c>
      <c r="G193" s="123" t="s">
        <v>228</v>
      </c>
      <c r="H193" s="124">
        <v>230</v>
      </c>
      <c r="I193" s="125"/>
      <c r="J193" s="125">
        <f t="shared" si="30"/>
        <v>0</v>
      </c>
      <c r="K193" s="126"/>
      <c r="L193" s="25"/>
      <c r="M193" s="127" t="s">
        <v>1</v>
      </c>
      <c r="N193" s="128" t="s">
        <v>35</v>
      </c>
      <c r="O193" s="129">
        <v>0</v>
      </c>
      <c r="P193" s="129">
        <f t="shared" si="31"/>
        <v>0</v>
      </c>
      <c r="Q193" s="129">
        <v>0</v>
      </c>
      <c r="R193" s="129">
        <f t="shared" si="32"/>
        <v>0</v>
      </c>
      <c r="S193" s="129">
        <v>0</v>
      </c>
      <c r="T193" s="130">
        <f t="shared" si="33"/>
        <v>0</v>
      </c>
      <c r="AR193" s="131" t="s">
        <v>145</v>
      </c>
      <c r="AT193" s="131" t="s">
        <v>141</v>
      </c>
      <c r="AU193" s="131" t="s">
        <v>78</v>
      </c>
      <c r="AY193" s="13" t="s">
        <v>140</v>
      </c>
      <c r="BE193" s="132">
        <f t="shared" si="34"/>
        <v>0</v>
      </c>
      <c r="BF193" s="132">
        <f t="shared" si="35"/>
        <v>0</v>
      </c>
      <c r="BG193" s="132">
        <f t="shared" si="36"/>
        <v>0</v>
      </c>
      <c r="BH193" s="132">
        <f t="shared" si="37"/>
        <v>0</v>
      </c>
      <c r="BI193" s="132">
        <f t="shared" si="38"/>
        <v>0</v>
      </c>
      <c r="BJ193" s="13" t="s">
        <v>78</v>
      </c>
      <c r="BK193" s="132">
        <f t="shared" si="39"/>
        <v>0</v>
      </c>
      <c r="BL193" s="13" t="s">
        <v>145</v>
      </c>
      <c r="BM193" s="131" t="s">
        <v>422</v>
      </c>
    </row>
    <row r="194" spans="2:65" s="1" customFormat="1" ht="24.2" customHeight="1" x14ac:dyDescent="0.2">
      <c r="B194" s="119"/>
      <c r="C194" s="120" t="s">
        <v>288</v>
      </c>
      <c r="D194" s="120" t="s">
        <v>141</v>
      </c>
      <c r="E194" s="121" t="s">
        <v>1363</v>
      </c>
      <c r="F194" s="122" t="s">
        <v>1364</v>
      </c>
      <c r="G194" s="123" t="s">
        <v>228</v>
      </c>
      <c r="H194" s="124">
        <v>230</v>
      </c>
      <c r="I194" s="125"/>
      <c r="J194" s="125">
        <f t="shared" si="30"/>
        <v>0</v>
      </c>
      <c r="K194" s="126"/>
      <c r="L194" s="25"/>
      <c r="M194" s="127" t="s">
        <v>1</v>
      </c>
      <c r="N194" s="128" t="s">
        <v>35</v>
      </c>
      <c r="O194" s="129">
        <v>0</v>
      </c>
      <c r="P194" s="129">
        <f t="shared" si="31"/>
        <v>0</v>
      </c>
      <c r="Q194" s="129">
        <v>0</v>
      </c>
      <c r="R194" s="129">
        <f t="shared" si="32"/>
        <v>0</v>
      </c>
      <c r="S194" s="129">
        <v>0</v>
      </c>
      <c r="T194" s="130">
        <f t="shared" si="33"/>
        <v>0</v>
      </c>
      <c r="AR194" s="131" t="s">
        <v>145</v>
      </c>
      <c r="AT194" s="131" t="s">
        <v>141</v>
      </c>
      <c r="AU194" s="131" t="s">
        <v>78</v>
      </c>
      <c r="AY194" s="13" t="s">
        <v>140</v>
      </c>
      <c r="BE194" s="132">
        <f t="shared" si="34"/>
        <v>0</v>
      </c>
      <c r="BF194" s="132">
        <f t="shared" si="35"/>
        <v>0</v>
      </c>
      <c r="BG194" s="132">
        <f t="shared" si="36"/>
        <v>0</v>
      </c>
      <c r="BH194" s="132">
        <f t="shared" si="37"/>
        <v>0</v>
      </c>
      <c r="BI194" s="132">
        <f t="shared" si="38"/>
        <v>0</v>
      </c>
      <c r="BJ194" s="13" t="s">
        <v>78</v>
      </c>
      <c r="BK194" s="132">
        <f t="shared" si="39"/>
        <v>0</v>
      </c>
      <c r="BL194" s="13" t="s">
        <v>145</v>
      </c>
      <c r="BM194" s="131" t="s">
        <v>425</v>
      </c>
    </row>
    <row r="195" spans="2:65" s="1" customFormat="1" ht="16.5" customHeight="1" x14ac:dyDescent="0.2">
      <c r="B195" s="119"/>
      <c r="C195" s="120" t="s">
        <v>405</v>
      </c>
      <c r="D195" s="120" t="s">
        <v>141</v>
      </c>
      <c r="E195" s="121" t="s">
        <v>1365</v>
      </c>
      <c r="F195" s="122" t="s">
        <v>1366</v>
      </c>
      <c r="G195" s="123" t="s">
        <v>269</v>
      </c>
      <c r="H195" s="124">
        <v>2</v>
      </c>
      <c r="I195" s="125"/>
      <c r="J195" s="125">
        <f t="shared" si="30"/>
        <v>0</v>
      </c>
      <c r="K195" s="126"/>
      <c r="L195" s="25"/>
      <c r="M195" s="127" t="s">
        <v>1</v>
      </c>
      <c r="N195" s="128" t="s">
        <v>35</v>
      </c>
      <c r="O195" s="129">
        <v>0</v>
      </c>
      <c r="P195" s="129">
        <f t="shared" si="31"/>
        <v>0</v>
      </c>
      <c r="Q195" s="129">
        <v>0</v>
      </c>
      <c r="R195" s="129">
        <f t="shared" si="32"/>
        <v>0</v>
      </c>
      <c r="S195" s="129">
        <v>0</v>
      </c>
      <c r="T195" s="130">
        <f t="shared" si="33"/>
        <v>0</v>
      </c>
      <c r="AR195" s="131" t="s">
        <v>145</v>
      </c>
      <c r="AT195" s="131" t="s">
        <v>141</v>
      </c>
      <c r="AU195" s="131" t="s">
        <v>78</v>
      </c>
      <c r="AY195" s="13" t="s">
        <v>140</v>
      </c>
      <c r="BE195" s="132">
        <f t="shared" si="34"/>
        <v>0</v>
      </c>
      <c r="BF195" s="132">
        <f t="shared" si="35"/>
        <v>0</v>
      </c>
      <c r="BG195" s="132">
        <f t="shared" si="36"/>
        <v>0</v>
      </c>
      <c r="BH195" s="132">
        <f t="shared" si="37"/>
        <v>0</v>
      </c>
      <c r="BI195" s="132">
        <f t="shared" si="38"/>
        <v>0</v>
      </c>
      <c r="BJ195" s="13" t="s">
        <v>78</v>
      </c>
      <c r="BK195" s="132">
        <f t="shared" si="39"/>
        <v>0</v>
      </c>
      <c r="BL195" s="13" t="s">
        <v>145</v>
      </c>
      <c r="BM195" s="131" t="s">
        <v>429</v>
      </c>
    </row>
    <row r="196" spans="2:65" s="1" customFormat="1" ht="16.5" customHeight="1" x14ac:dyDescent="0.2">
      <c r="B196" s="119"/>
      <c r="C196" s="120" t="s">
        <v>291</v>
      </c>
      <c r="D196" s="120" t="s">
        <v>141</v>
      </c>
      <c r="E196" s="121" t="s">
        <v>1367</v>
      </c>
      <c r="F196" s="122" t="s">
        <v>1368</v>
      </c>
      <c r="G196" s="123" t="s">
        <v>1271</v>
      </c>
      <c r="H196" s="124">
        <v>1</v>
      </c>
      <c r="I196" s="125"/>
      <c r="J196" s="125">
        <f t="shared" si="30"/>
        <v>0</v>
      </c>
      <c r="K196" s="126"/>
      <c r="L196" s="25"/>
      <c r="M196" s="127" t="s">
        <v>1</v>
      </c>
      <c r="N196" s="128" t="s">
        <v>35</v>
      </c>
      <c r="O196" s="129">
        <v>0</v>
      </c>
      <c r="P196" s="129">
        <f t="shared" si="31"/>
        <v>0</v>
      </c>
      <c r="Q196" s="129">
        <v>0</v>
      </c>
      <c r="R196" s="129">
        <f t="shared" si="32"/>
        <v>0</v>
      </c>
      <c r="S196" s="129">
        <v>0</v>
      </c>
      <c r="T196" s="130">
        <f t="shared" si="33"/>
        <v>0</v>
      </c>
      <c r="AR196" s="131" t="s">
        <v>145</v>
      </c>
      <c r="AT196" s="131" t="s">
        <v>141</v>
      </c>
      <c r="AU196" s="131" t="s">
        <v>78</v>
      </c>
      <c r="AY196" s="13" t="s">
        <v>140</v>
      </c>
      <c r="BE196" s="132">
        <f t="shared" si="34"/>
        <v>0</v>
      </c>
      <c r="BF196" s="132">
        <f t="shared" si="35"/>
        <v>0</v>
      </c>
      <c r="BG196" s="132">
        <f t="shared" si="36"/>
        <v>0</v>
      </c>
      <c r="BH196" s="132">
        <f t="shared" si="37"/>
        <v>0</v>
      </c>
      <c r="BI196" s="132">
        <f t="shared" si="38"/>
        <v>0</v>
      </c>
      <c r="BJ196" s="13" t="s">
        <v>78</v>
      </c>
      <c r="BK196" s="132">
        <f t="shared" si="39"/>
        <v>0</v>
      </c>
      <c r="BL196" s="13" t="s">
        <v>145</v>
      </c>
      <c r="BM196" s="131" t="s">
        <v>433</v>
      </c>
    </row>
    <row r="197" spans="2:65" s="1" customFormat="1" ht="16.5" customHeight="1" x14ac:dyDescent="0.2">
      <c r="B197" s="119"/>
      <c r="C197" s="120" t="s">
        <v>412</v>
      </c>
      <c r="D197" s="120" t="s">
        <v>141</v>
      </c>
      <c r="E197" s="121" t="s">
        <v>1369</v>
      </c>
      <c r="F197" s="122" t="s">
        <v>1370</v>
      </c>
      <c r="G197" s="123" t="s">
        <v>665</v>
      </c>
      <c r="H197" s="124">
        <v>8</v>
      </c>
      <c r="I197" s="125"/>
      <c r="J197" s="125">
        <f t="shared" si="30"/>
        <v>0</v>
      </c>
      <c r="K197" s="126"/>
      <c r="L197" s="25"/>
      <c r="M197" s="127" t="s">
        <v>1</v>
      </c>
      <c r="N197" s="128" t="s">
        <v>35</v>
      </c>
      <c r="O197" s="129">
        <v>0</v>
      </c>
      <c r="P197" s="129">
        <f t="shared" si="31"/>
        <v>0</v>
      </c>
      <c r="Q197" s="129">
        <v>0</v>
      </c>
      <c r="R197" s="129">
        <f t="shared" si="32"/>
        <v>0</v>
      </c>
      <c r="S197" s="129">
        <v>0</v>
      </c>
      <c r="T197" s="130">
        <f t="shared" si="33"/>
        <v>0</v>
      </c>
      <c r="AR197" s="131" t="s">
        <v>145</v>
      </c>
      <c r="AT197" s="131" t="s">
        <v>141</v>
      </c>
      <c r="AU197" s="131" t="s">
        <v>78</v>
      </c>
      <c r="AY197" s="13" t="s">
        <v>140</v>
      </c>
      <c r="BE197" s="132">
        <f t="shared" si="34"/>
        <v>0</v>
      </c>
      <c r="BF197" s="132">
        <f t="shared" si="35"/>
        <v>0</v>
      </c>
      <c r="BG197" s="132">
        <f t="shared" si="36"/>
        <v>0</v>
      </c>
      <c r="BH197" s="132">
        <f t="shared" si="37"/>
        <v>0</v>
      </c>
      <c r="BI197" s="132">
        <f t="shared" si="38"/>
        <v>0</v>
      </c>
      <c r="BJ197" s="13" t="s">
        <v>78</v>
      </c>
      <c r="BK197" s="132">
        <f t="shared" si="39"/>
        <v>0</v>
      </c>
      <c r="BL197" s="13" t="s">
        <v>145</v>
      </c>
      <c r="BM197" s="131" t="s">
        <v>437</v>
      </c>
    </row>
    <row r="198" spans="2:65" s="1" customFormat="1" ht="16.5" customHeight="1" x14ac:dyDescent="0.2">
      <c r="B198" s="119"/>
      <c r="C198" s="120" t="s">
        <v>295</v>
      </c>
      <c r="D198" s="120" t="s">
        <v>141</v>
      </c>
      <c r="E198" s="121" t="s">
        <v>1371</v>
      </c>
      <c r="F198" s="122" t="s">
        <v>1372</v>
      </c>
      <c r="G198" s="123" t="s">
        <v>665</v>
      </c>
      <c r="H198" s="124">
        <v>1</v>
      </c>
      <c r="I198" s="125"/>
      <c r="J198" s="125">
        <f t="shared" si="30"/>
        <v>0</v>
      </c>
      <c r="K198" s="126"/>
      <c r="L198" s="25"/>
      <c r="M198" s="127" t="s">
        <v>1</v>
      </c>
      <c r="N198" s="128" t="s">
        <v>35</v>
      </c>
      <c r="O198" s="129">
        <v>0</v>
      </c>
      <c r="P198" s="129">
        <f t="shared" si="31"/>
        <v>0</v>
      </c>
      <c r="Q198" s="129">
        <v>0</v>
      </c>
      <c r="R198" s="129">
        <f t="shared" si="32"/>
        <v>0</v>
      </c>
      <c r="S198" s="129">
        <v>0</v>
      </c>
      <c r="T198" s="130">
        <f t="shared" si="33"/>
        <v>0</v>
      </c>
      <c r="AR198" s="131" t="s">
        <v>145</v>
      </c>
      <c r="AT198" s="131" t="s">
        <v>141</v>
      </c>
      <c r="AU198" s="131" t="s">
        <v>78</v>
      </c>
      <c r="AY198" s="13" t="s">
        <v>140</v>
      </c>
      <c r="BE198" s="132">
        <f t="shared" si="34"/>
        <v>0</v>
      </c>
      <c r="BF198" s="132">
        <f t="shared" si="35"/>
        <v>0</v>
      </c>
      <c r="BG198" s="132">
        <f t="shared" si="36"/>
        <v>0</v>
      </c>
      <c r="BH198" s="132">
        <f t="shared" si="37"/>
        <v>0</v>
      </c>
      <c r="BI198" s="132">
        <f t="shared" si="38"/>
        <v>0</v>
      </c>
      <c r="BJ198" s="13" t="s">
        <v>78</v>
      </c>
      <c r="BK198" s="132">
        <f t="shared" si="39"/>
        <v>0</v>
      </c>
      <c r="BL198" s="13" t="s">
        <v>145</v>
      </c>
      <c r="BM198" s="131" t="s">
        <v>440</v>
      </c>
    </row>
    <row r="199" spans="2:65" s="1" customFormat="1" ht="16.5" customHeight="1" x14ac:dyDescent="0.2">
      <c r="B199" s="119"/>
      <c r="C199" s="120" t="s">
        <v>419</v>
      </c>
      <c r="D199" s="120" t="s">
        <v>141</v>
      </c>
      <c r="E199" s="121" t="s">
        <v>1373</v>
      </c>
      <c r="F199" s="122" t="s">
        <v>1374</v>
      </c>
      <c r="G199" s="123" t="s">
        <v>665</v>
      </c>
      <c r="H199" s="124">
        <v>1</v>
      </c>
      <c r="I199" s="125"/>
      <c r="J199" s="125">
        <f t="shared" si="30"/>
        <v>0</v>
      </c>
      <c r="K199" s="126"/>
      <c r="L199" s="25"/>
      <c r="M199" s="127" t="s">
        <v>1</v>
      </c>
      <c r="N199" s="128" t="s">
        <v>35</v>
      </c>
      <c r="O199" s="129">
        <v>0</v>
      </c>
      <c r="P199" s="129">
        <f t="shared" si="31"/>
        <v>0</v>
      </c>
      <c r="Q199" s="129">
        <v>0</v>
      </c>
      <c r="R199" s="129">
        <f t="shared" si="32"/>
        <v>0</v>
      </c>
      <c r="S199" s="129">
        <v>0</v>
      </c>
      <c r="T199" s="130">
        <f t="shared" si="33"/>
        <v>0</v>
      </c>
      <c r="AR199" s="131" t="s">
        <v>145</v>
      </c>
      <c r="AT199" s="131" t="s">
        <v>141</v>
      </c>
      <c r="AU199" s="131" t="s">
        <v>78</v>
      </c>
      <c r="AY199" s="13" t="s">
        <v>140</v>
      </c>
      <c r="BE199" s="132">
        <f t="shared" si="34"/>
        <v>0</v>
      </c>
      <c r="BF199" s="132">
        <f t="shared" si="35"/>
        <v>0</v>
      </c>
      <c r="BG199" s="132">
        <f t="shared" si="36"/>
        <v>0</v>
      </c>
      <c r="BH199" s="132">
        <f t="shared" si="37"/>
        <v>0</v>
      </c>
      <c r="BI199" s="132">
        <f t="shared" si="38"/>
        <v>0</v>
      </c>
      <c r="BJ199" s="13" t="s">
        <v>78</v>
      </c>
      <c r="BK199" s="132">
        <f t="shared" si="39"/>
        <v>0</v>
      </c>
      <c r="BL199" s="13" t="s">
        <v>145</v>
      </c>
      <c r="BM199" s="131" t="s">
        <v>444</v>
      </c>
    </row>
    <row r="200" spans="2:65" s="1" customFormat="1" ht="16.5" customHeight="1" x14ac:dyDescent="0.2">
      <c r="B200" s="119"/>
      <c r="C200" s="120" t="s">
        <v>298</v>
      </c>
      <c r="D200" s="120" t="s">
        <v>141</v>
      </c>
      <c r="E200" s="121" t="s">
        <v>1375</v>
      </c>
      <c r="F200" s="122" t="s">
        <v>1376</v>
      </c>
      <c r="G200" s="123" t="s">
        <v>665</v>
      </c>
      <c r="H200" s="124">
        <v>1</v>
      </c>
      <c r="I200" s="125"/>
      <c r="J200" s="125">
        <f t="shared" si="30"/>
        <v>0</v>
      </c>
      <c r="K200" s="126"/>
      <c r="L200" s="25"/>
      <c r="M200" s="127" t="s">
        <v>1</v>
      </c>
      <c r="N200" s="128" t="s">
        <v>35</v>
      </c>
      <c r="O200" s="129">
        <v>0</v>
      </c>
      <c r="P200" s="129">
        <f t="shared" si="31"/>
        <v>0</v>
      </c>
      <c r="Q200" s="129">
        <v>0</v>
      </c>
      <c r="R200" s="129">
        <f t="shared" si="32"/>
        <v>0</v>
      </c>
      <c r="S200" s="129">
        <v>0</v>
      </c>
      <c r="T200" s="130">
        <f t="shared" si="33"/>
        <v>0</v>
      </c>
      <c r="AR200" s="131" t="s">
        <v>145</v>
      </c>
      <c r="AT200" s="131" t="s">
        <v>141</v>
      </c>
      <c r="AU200" s="131" t="s">
        <v>78</v>
      </c>
      <c r="AY200" s="13" t="s">
        <v>140</v>
      </c>
      <c r="BE200" s="132">
        <f t="shared" si="34"/>
        <v>0</v>
      </c>
      <c r="BF200" s="132">
        <f t="shared" si="35"/>
        <v>0</v>
      </c>
      <c r="BG200" s="132">
        <f t="shared" si="36"/>
        <v>0</v>
      </c>
      <c r="BH200" s="132">
        <f t="shared" si="37"/>
        <v>0</v>
      </c>
      <c r="BI200" s="132">
        <f t="shared" si="38"/>
        <v>0</v>
      </c>
      <c r="BJ200" s="13" t="s">
        <v>78</v>
      </c>
      <c r="BK200" s="132">
        <f t="shared" si="39"/>
        <v>0</v>
      </c>
      <c r="BL200" s="13" t="s">
        <v>145</v>
      </c>
      <c r="BM200" s="131" t="s">
        <v>447</v>
      </c>
    </row>
    <row r="201" spans="2:65" s="1" customFormat="1" ht="16.5" customHeight="1" x14ac:dyDescent="0.2">
      <c r="B201" s="119"/>
      <c r="C201" s="120" t="s">
        <v>426</v>
      </c>
      <c r="D201" s="120" t="s">
        <v>141</v>
      </c>
      <c r="E201" s="121" t="s">
        <v>7</v>
      </c>
      <c r="F201" s="122" t="s">
        <v>1377</v>
      </c>
      <c r="G201" s="123" t="s">
        <v>665</v>
      </c>
      <c r="H201" s="124">
        <v>1</v>
      </c>
      <c r="I201" s="125"/>
      <c r="J201" s="125">
        <f t="shared" si="30"/>
        <v>0</v>
      </c>
      <c r="K201" s="126"/>
      <c r="L201" s="25"/>
      <c r="M201" s="127" t="s">
        <v>1</v>
      </c>
      <c r="N201" s="128" t="s">
        <v>35</v>
      </c>
      <c r="O201" s="129">
        <v>0</v>
      </c>
      <c r="P201" s="129">
        <f t="shared" si="31"/>
        <v>0</v>
      </c>
      <c r="Q201" s="129">
        <v>0</v>
      </c>
      <c r="R201" s="129">
        <f t="shared" si="32"/>
        <v>0</v>
      </c>
      <c r="S201" s="129">
        <v>0</v>
      </c>
      <c r="T201" s="130">
        <f t="shared" si="33"/>
        <v>0</v>
      </c>
      <c r="AR201" s="131" t="s">
        <v>145</v>
      </c>
      <c r="AT201" s="131" t="s">
        <v>141</v>
      </c>
      <c r="AU201" s="131" t="s">
        <v>78</v>
      </c>
      <c r="AY201" s="13" t="s">
        <v>140</v>
      </c>
      <c r="BE201" s="132">
        <f t="shared" si="34"/>
        <v>0</v>
      </c>
      <c r="BF201" s="132">
        <f t="shared" si="35"/>
        <v>0</v>
      </c>
      <c r="BG201" s="132">
        <f t="shared" si="36"/>
        <v>0</v>
      </c>
      <c r="BH201" s="132">
        <f t="shared" si="37"/>
        <v>0</v>
      </c>
      <c r="BI201" s="132">
        <f t="shared" si="38"/>
        <v>0</v>
      </c>
      <c r="BJ201" s="13" t="s">
        <v>78</v>
      </c>
      <c r="BK201" s="132">
        <f t="shared" si="39"/>
        <v>0</v>
      </c>
      <c r="BL201" s="13" t="s">
        <v>145</v>
      </c>
      <c r="BM201" s="131" t="s">
        <v>451</v>
      </c>
    </row>
    <row r="202" spans="2:65" s="1" customFormat="1" ht="16.5" customHeight="1" x14ac:dyDescent="0.2">
      <c r="B202" s="119"/>
      <c r="C202" s="120" t="s">
        <v>430</v>
      </c>
      <c r="D202" s="120" t="s">
        <v>141</v>
      </c>
      <c r="E202" s="121" t="s">
        <v>181</v>
      </c>
      <c r="F202" s="122" t="s">
        <v>1378</v>
      </c>
      <c r="G202" s="123" t="s">
        <v>1379</v>
      </c>
      <c r="H202" s="124">
        <v>0</v>
      </c>
      <c r="I202" s="125"/>
      <c r="J202" s="125">
        <f t="shared" si="30"/>
        <v>0</v>
      </c>
      <c r="K202" s="126"/>
      <c r="L202" s="25"/>
      <c r="M202" s="127" t="s">
        <v>1</v>
      </c>
      <c r="N202" s="128" t="s">
        <v>35</v>
      </c>
      <c r="O202" s="129">
        <v>0</v>
      </c>
      <c r="P202" s="129">
        <f t="shared" si="31"/>
        <v>0</v>
      </c>
      <c r="Q202" s="129">
        <v>0</v>
      </c>
      <c r="R202" s="129">
        <f t="shared" si="32"/>
        <v>0</v>
      </c>
      <c r="S202" s="129">
        <v>0</v>
      </c>
      <c r="T202" s="130">
        <f t="shared" si="33"/>
        <v>0</v>
      </c>
      <c r="AR202" s="131" t="s">
        <v>145</v>
      </c>
      <c r="AT202" s="131" t="s">
        <v>141</v>
      </c>
      <c r="AU202" s="131" t="s">
        <v>78</v>
      </c>
      <c r="AY202" s="13" t="s">
        <v>140</v>
      </c>
      <c r="BE202" s="132">
        <f t="shared" si="34"/>
        <v>0</v>
      </c>
      <c r="BF202" s="132">
        <f t="shared" si="35"/>
        <v>0</v>
      </c>
      <c r="BG202" s="132">
        <f t="shared" si="36"/>
        <v>0</v>
      </c>
      <c r="BH202" s="132">
        <f t="shared" si="37"/>
        <v>0</v>
      </c>
      <c r="BI202" s="132">
        <f t="shared" si="38"/>
        <v>0</v>
      </c>
      <c r="BJ202" s="13" t="s">
        <v>78</v>
      </c>
      <c r="BK202" s="132">
        <f t="shared" si="39"/>
        <v>0</v>
      </c>
      <c r="BL202" s="13" t="s">
        <v>145</v>
      </c>
      <c r="BM202" s="131" t="s">
        <v>822</v>
      </c>
    </row>
    <row r="203" spans="2:65" s="1" customFormat="1" ht="16.5" customHeight="1" x14ac:dyDescent="0.2">
      <c r="B203" s="119"/>
      <c r="C203" s="120" t="s">
        <v>434</v>
      </c>
      <c r="D203" s="120" t="s">
        <v>141</v>
      </c>
      <c r="E203" s="121" t="s">
        <v>225</v>
      </c>
      <c r="F203" s="122" t="s">
        <v>1380</v>
      </c>
      <c r="G203" s="123" t="s">
        <v>665</v>
      </c>
      <c r="H203" s="124">
        <v>1</v>
      </c>
      <c r="I203" s="125"/>
      <c r="J203" s="125">
        <f t="shared" si="30"/>
        <v>0</v>
      </c>
      <c r="K203" s="126"/>
      <c r="L203" s="25"/>
      <c r="M203" s="127" t="s">
        <v>1</v>
      </c>
      <c r="N203" s="128" t="s">
        <v>35</v>
      </c>
      <c r="O203" s="129">
        <v>0</v>
      </c>
      <c r="P203" s="129">
        <f t="shared" si="31"/>
        <v>0</v>
      </c>
      <c r="Q203" s="129">
        <v>0</v>
      </c>
      <c r="R203" s="129">
        <f t="shared" si="32"/>
        <v>0</v>
      </c>
      <c r="S203" s="129">
        <v>0</v>
      </c>
      <c r="T203" s="130">
        <f t="shared" si="33"/>
        <v>0</v>
      </c>
      <c r="AR203" s="131" t="s">
        <v>145</v>
      </c>
      <c r="AT203" s="131" t="s">
        <v>141</v>
      </c>
      <c r="AU203" s="131" t="s">
        <v>78</v>
      </c>
      <c r="AY203" s="13" t="s">
        <v>140</v>
      </c>
      <c r="BE203" s="132">
        <f t="shared" si="34"/>
        <v>0</v>
      </c>
      <c r="BF203" s="132">
        <f t="shared" si="35"/>
        <v>0</v>
      </c>
      <c r="BG203" s="132">
        <f t="shared" si="36"/>
        <v>0</v>
      </c>
      <c r="BH203" s="132">
        <f t="shared" si="37"/>
        <v>0</v>
      </c>
      <c r="BI203" s="132">
        <f t="shared" si="38"/>
        <v>0</v>
      </c>
      <c r="BJ203" s="13" t="s">
        <v>78</v>
      </c>
      <c r="BK203" s="132">
        <f t="shared" si="39"/>
        <v>0</v>
      </c>
      <c r="BL203" s="13" t="s">
        <v>145</v>
      </c>
      <c r="BM203" s="131" t="s">
        <v>825</v>
      </c>
    </row>
    <row r="204" spans="2:65" s="1" customFormat="1" ht="16.5" customHeight="1" x14ac:dyDescent="0.2">
      <c r="B204" s="119"/>
      <c r="C204" s="120" t="s">
        <v>305</v>
      </c>
      <c r="D204" s="120" t="s">
        <v>141</v>
      </c>
      <c r="E204" s="121" t="s">
        <v>186</v>
      </c>
      <c r="F204" s="122" t="s">
        <v>1381</v>
      </c>
      <c r="G204" s="123" t="s">
        <v>665</v>
      </c>
      <c r="H204" s="124">
        <v>1</v>
      </c>
      <c r="I204" s="125"/>
      <c r="J204" s="125">
        <f t="shared" si="30"/>
        <v>0</v>
      </c>
      <c r="K204" s="126"/>
      <c r="L204" s="25"/>
      <c r="M204" s="127" t="s">
        <v>1</v>
      </c>
      <c r="N204" s="128" t="s">
        <v>35</v>
      </c>
      <c r="O204" s="129">
        <v>0</v>
      </c>
      <c r="P204" s="129">
        <f t="shared" si="31"/>
        <v>0</v>
      </c>
      <c r="Q204" s="129">
        <v>0</v>
      </c>
      <c r="R204" s="129">
        <f t="shared" si="32"/>
        <v>0</v>
      </c>
      <c r="S204" s="129">
        <v>0</v>
      </c>
      <c r="T204" s="130">
        <f t="shared" si="33"/>
        <v>0</v>
      </c>
      <c r="AR204" s="131" t="s">
        <v>145</v>
      </c>
      <c r="AT204" s="131" t="s">
        <v>141</v>
      </c>
      <c r="AU204" s="131" t="s">
        <v>78</v>
      </c>
      <c r="AY204" s="13" t="s">
        <v>140</v>
      </c>
      <c r="BE204" s="132">
        <f t="shared" si="34"/>
        <v>0</v>
      </c>
      <c r="BF204" s="132">
        <f t="shared" si="35"/>
        <v>0</v>
      </c>
      <c r="BG204" s="132">
        <f t="shared" si="36"/>
        <v>0</v>
      </c>
      <c r="BH204" s="132">
        <f t="shared" si="37"/>
        <v>0</v>
      </c>
      <c r="BI204" s="132">
        <f t="shared" si="38"/>
        <v>0</v>
      </c>
      <c r="BJ204" s="13" t="s">
        <v>78</v>
      </c>
      <c r="BK204" s="132">
        <f t="shared" si="39"/>
        <v>0</v>
      </c>
      <c r="BL204" s="13" t="s">
        <v>145</v>
      </c>
      <c r="BM204" s="131" t="s">
        <v>828</v>
      </c>
    </row>
    <row r="205" spans="2:65" s="1" customFormat="1" ht="16.5" customHeight="1" x14ac:dyDescent="0.2">
      <c r="B205" s="119"/>
      <c r="C205" s="120" t="s">
        <v>441</v>
      </c>
      <c r="D205" s="120" t="s">
        <v>141</v>
      </c>
      <c r="E205" s="121" t="s">
        <v>235</v>
      </c>
      <c r="F205" s="122" t="s">
        <v>1382</v>
      </c>
      <c r="G205" s="123" t="s">
        <v>665</v>
      </c>
      <c r="H205" s="124">
        <v>2</v>
      </c>
      <c r="I205" s="125"/>
      <c r="J205" s="125">
        <f t="shared" si="30"/>
        <v>0</v>
      </c>
      <c r="K205" s="126"/>
      <c r="L205" s="25"/>
      <c r="M205" s="127" t="s">
        <v>1</v>
      </c>
      <c r="N205" s="128" t="s">
        <v>35</v>
      </c>
      <c r="O205" s="129">
        <v>0</v>
      </c>
      <c r="P205" s="129">
        <f t="shared" si="31"/>
        <v>0</v>
      </c>
      <c r="Q205" s="129">
        <v>0</v>
      </c>
      <c r="R205" s="129">
        <f t="shared" si="32"/>
        <v>0</v>
      </c>
      <c r="S205" s="129">
        <v>0</v>
      </c>
      <c r="T205" s="130">
        <f t="shared" si="33"/>
        <v>0</v>
      </c>
      <c r="AR205" s="131" t="s">
        <v>145</v>
      </c>
      <c r="AT205" s="131" t="s">
        <v>141</v>
      </c>
      <c r="AU205" s="131" t="s">
        <v>78</v>
      </c>
      <c r="AY205" s="13" t="s">
        <v>140</v>
      </c>
      <c r="BE205" s="132">
        <f t="shared" si="34"/>
        <v>0</v>
      </c>
      <c r="BF205" s="132">
        <f t="shared" si="35"/>
        <v>0</v>
      </c>
      <c r="BG205" s="132">
        <f t="shared" si="36"/>
        <v>0</v>
      </c>
      <c r="BH205" s="132">
        <f t="shared" si="37"/>
        <v>0</v>
      </c>
      <c r="BI205" s="132">
        <f t="shared" si="38"/>
        <v>0</v>
      </c>
      <c r="BJ205" s="13" t="s">
        <v>78</v>
      </c>
      <c r="BK205" s="132">
        <f t="shared" si="39"/>
        <v>0</v>
      </c>
      <c r="BL205" s="13" t="s">
        <v>145</v>
      </c>
      <c r="BM205" s="131" t="s">
        <v>454</v>
      </c>
    </row>
    <row r="206" spans="2:65" s="1" customFormat="1" ht="16.5" customHeight="1" x14ac:dyDescent="0.2">
      <c r="B206" s="119"/>
      <c r="C206" s="120" t="s">
        <v>309</v>
      </c>
      <c r="D206" s="120" t="s">
        <v>141</v>
      </c>
      <c r="E206" s="121" t="s">
        <v>190</v>
      </c>
      <c r="F206" s="122" t="s">
        <v>1383</v>
      </c>
      <c r="G206" s="123" t="s">
        <v>665</v>
      </c>
      <c r="H206" s="124">
        <v>1</v>
      </c>
      <c r="I206" s="125"/>
      <c r="J206" s="125">
        <f t="shared" si="30"/>
        <v>0</v>
      </c>
      <c r="K206" s="126"/>
      <c r="L206" s="25"/>
      <c r="M206" s="127" t="s">
        <v>1</v>
      </c>
      <c r="N206" s="128" t="s">
        <v>35</v>
      </c>
      <c r="O206" s="129">
        <v>0</v>
      </c>
      <c r="P206" s="129">
        <f t="shared" si="31"/>
        <v>0</v>
      </c>
      <c r="Q206" s="129">
        <v>0</v>
      </c>
      <c r="R206" s="129">
        <f t="shared" si="32"/>
        <v>0</v>
      </c>
      <c r="S206" s="129">
        <v>0</v>
      </c>
      <c r="T206" s="130">
        <f t="shared" si="33"/>
        <v>0</v>
      </c>
      <c r="AR206" s="131" t="s">
        <v>145</v>
      </c>
      <c r="AT206" s="131" t="s">
        <v>141</v>
      </c>
      <c r="AU206" s="131" t="s">
        <v>78</v>
      </c>
      <c r="AY206" s="13" t="s">
        <v>140</v>
      </c>
      <c r="BE206" s="132">
        <f t="shared" si="34"/>
        <v>0</v>
      </c>
      <c r="BF206" s="132">
        <f t="shared" si="35"/>
        <v>0</v>
      </c>
      <c r="BG206" s="132">
        <f t="shared" si="36"/>
        <v>0</v>
      </c>
      <c r="BH206" s="132">
        <f t="shared" si="37"/>
        <v>0</v>
      </c>
      <c r="BI206" s="132">
        <f t="shared" si="38"/>
        <v>0</v>
      </c>
      <c r="BJ206" s="13" t="s">
        <v>78</v>
      </c>
      <c r="BK206" s="132">
        <f t="shared" si="39"/>
        <v>0</v>
      </c>
      <c r="BL206" s="13" t="s">
        <v>145</v>
      </c>
      <c r="BM206" s="131" t="s">
        <v>468</v>
      </c>
    </row>
    <row r="207" spans="2:65" s="1" customFormat="1" ht="16.5" customHeight="1" x14ac:dyDescent="0.2">
      <c r="B207" s="119"/>
      <c r="C207" s="120" t="s">
        <v>448</v>
      </c>
      <c r="D207" s="120" t="s">
        <v>141</v>
      </c>
      <c r="E207" s="121" t="s">
        <v>244</v>
      </c>
      <c r="F207" s="122" t="s">
        <v>1384</v>
      </c>
      <c r="G207" s="123" t="s">
        <v>665</v>
      </c>
      <c r="H207" s="124">
        <v>1</v>
      </c>
      <c r="I207" s="125"/>
      <c r="J207" s="125">
        <f t="shared" si="30"/>
        <v>0</v>
      </c>
      <c r="K207" s="126"/>
      <c r="L207" s="25"/>
      <c r="M207" s="127" t="s">
        <v>1</v>
      </c>
      <c r="N207" s="128" t="s">
        <v>35</v>
      </c>
      <c r="O207" s="129">
        <v>0</v>
      </c>
      <c r="P207" s="129">
        <f t="shared" si="31"/>
        <v>0</v>
      </c>
      <c r="Q207" s="129">
        <v>0</v>
      </c>
      <c r="R207" s="129">
        <f t="shared" si="32"/>
        <v>0</v>
      </c>
      <c r="S207" s="129">
        <v>0</v>
      </c>
      <c r="T207" s="130">
        <f t="shared" si="33"/>
        <v>0</v>
      </c>
      <c r="AR207" s="131" t="s">
        <v>145</v>
      </c>
      <c r="AT207" s="131" t="s">
        <v>141</v>
      </c>
      <c r="AU207" s="131" t="s">
        <v>78</v>
      </c>
      <c r="AY207" s="13" t="s">
        <v>140</v>
      </c>
      <c r="BE207" s="132">
        <f t="shared" si="34"/>
        <v>0</v>
      </c>
      <c r="BF207" s="132">
        <f t="shared" si="35"/>
        <v>0</v>
      </c>
      <c r="BG207" s="132">
        <f t="shared" si="36"/>
        <v>0</v>
      </c>
      <c r="BH207" s="132">
        <f t="shared" si="37"/>
        <v>0</v>
      </c>
      <c r="BI207" s="132">
        <f t="shared" si="38"/>
        <v>0</v>
      </c>
      <c r="BJ207" s="13" t="s">
        <v>78</v>
      </c>
      <c r="BK207" s="132">
        <f t="shared" si="39"/>
        <v>0</v>
      </c>
      <c r="BL207" s="13" t="s">
        <v>145</v>
      </c>
      <c r="BM207" s="131" t="s">
        <v>474</v>
      </c>
    </row>
    <row r="208" spans="2:65" s="1" customFormat="1" ht="16.5" customHeight="1" x14ac:dyDescent="0.2">
      <c r="B208" s="119"/>
      <c r="C208" s="120" t="s">
        <v>314</v>
      </c>
      <c r="D208" s="120" t="s">
        <v>141</v>
      </c>
      <c r="E208" s="121" t="s">
        <v>193</v>
      </c>
      <c r="F208" s="122" t="s">
        <v>1385</v>
      </c>
      <c r="G208" s="123" t="s">
        <v>665</v>
      </c>
      <c r="H208" s="124">
        <v>1</v>
      </c>
      <c r="I208" s="125"/>
      <c r="J208" s="125">
        <f t="shared" si="30"/>
        <v>0</v>
      </c>
      <c r="K208" s="126"/>
      <c r="L208" s="25"/>
      <c r="M208" s="127" t="s">
        <v>1</v>
      </c>
      <c r="N208" s="128" t="s">
        <v>35</v>
      </c>
      <c r="O208" s="129">
        <v>0</v>
      </c>
      <c r="P208" s="129">
        <f t="shared" si="31"/>
        <v>0</v>
      </c>
      <c r="Q208" s="129">
        <v>0</v>
      </c>
      <c r="R208" s="129">
        <f t="shared" si="32"/>
        <v>0</v>
      </c>
      <c r="S208" s="129">
        <v>0</v>
      </c>
      <c r="T208" s="130">
        <f t="shared" si="33"/>
        <v>0</v>
      </c>
      <c r="AR208" s="131" t="s">
        <v>145</v>
      </c>
      <c r="AT208" s="131" t="s">
        <v>141</v>
      </c>
      <c r="AU208" s="131" t="s">
        <v>78</v>
      </c>
      <c r="AY208" s="13" t="s">
        <v>140</v>
      </c>
      <c r="BE208" s="132">
        <f t="shared" si="34"/>
        <v>0</v>
      </c>
      <c r="BF208" s="132">
        <f t="shared" si="35"/>
        <v>0</v>
      </c>
      <c r="BG208" s="132">
        <f t="shared" si="36"/>
        <v>0</v>
      </c>
      <c r="BH208" s="132">
        <f t="shared" si="37"/>
        <v>0</v>
      </c>
      <c r="BI208" s="132">
        <f t="shared" si="38"/>
        <v>0</v>
      </c>
      <c r="BJ208" s="13" t="s">
        <v>78</v>
      </c>
      <c r="BK208" s="132">
        <f t="shared" si="39"/>
        <v>0</v>
      </c>
      <c r="BL208" s="13" t="s">
        <v>145</v>
      </c>
      <c r="BM208" s="131" t="s">
        <v>478</v>
      </c>
    </row>
    <row r="209" spans="2:65" s="1" customFormat="1" ht="16.5" customHeight="1" x14ac:dyDescent="0.2">
      <c r="B209" s="119"/>
      <c r="C209" s="120" t="s">
        <v>455</v>
      </c>
      <c r="D209" s="120" t="s">
        <v>141</v>
      </c>
      <c r="E209" s="121" t="s">
        <v>254</v>
      </c>
      <c r="F209" s="122" t="s">
        <v>1386</v>
      </c>
      <c r="G209" s="123" t="s">
        <v>665</v>
      </c>
      <c r="H209" s="124">
        <v>1</v>
      </c>
      <c r="I209" s="125"/>
      <c r="J209" s="125">
        <f t="shared" si="30"/>
        <v>0</v>
      </c>
      <c r="K209" s="126"/>
      <c r="L209" s="25"/>
      <c r="M209" s="127" t="s">
        <v>1</v>
      </c>
      <c r="N209" s="128" t="s">
        <v>35</v>
      </c>
      <c r="O209" s="129">
        <v>0</v>
      </c>
      <c r="P209" s="129">
        <f t="shared" si="31"/>
        <v>0</v>
      </c>
      <c r="Q209" s="129">
        <v>0</v>
      </c>
      <c r="R209" s="129">
        <f t="shared" si="32"/>
        <v>0</v>
      </c>
      <c r="S209" s="129">
        <v>0</v>
      </c>
      <c r="T209" s="130">
        <f t="shared" si="33"/>
        <v>0</v>
      </c>
      <c r="AR209" s="131" t="s">
        <v>145</v>
      </c>
      <c r="AT209" s="131" t="s">
        <v>141</v>
      </c>
      <c r="AU209" s="131" t="s">
        <v>78</v>
      </c>
      <c r="AY209" s="13" t="s">
        <v>140</v>
      </c>
      <c r="BE209" s="132">
        <f t="shared" si="34"/>
        <v>0</v>
      </c>
      <c r="BF209" s="132">
        <f t="shared" si="35"/>
        <v>0</v>
      </c>
      <c r="BG209" s="132">
        <f t="shared" si="36"/>
        <v>0</v>
      </c>
      <c r="BH209" s="132">
        <f t="shared" si="37"/>
        <v>0</v>
      </c>
      <c r="BI209" s="132">
        <f t="shared" si="38"/>
        <v>0</v>
      </c>
      <c r="BJ209" s="13" t="s">
        <v>78</v>
      </c>
      <c r="BK209" s="132">
        <f t="shared" si="39"/>
        <v>0</v>
      </c>
      <c r="BL209" s="13" t="s">
        <v>145</v>
      </c>
      <c r="BM209" s="131" t="s">
        <v>483</v>
      </c>
    </row>
    <row r="210" spans="2:65" s="1" customFormat="1" ht="16.5" customHeight="1" x14ac:dyDescent="0.2">
      <c r="B210" s="119"/>
      <c r="C210" s="120" t="s">
        <v>318</v>
      </c>
      <c r="D210" s="120" t="s">
        <v>141</v>
      </c>
      <c r="E210" s="121" t="s">
        <v>197</v>
      </c>
      <c r="F210" s="122" t="s">
        <v>1387</v>
      </c>
      <c r="G210" s="123" t="s">
        <v>1271</v>
      </c>
      <c r="H210" s="124">
        <v>1</v>
      </c>
      <c r="I210" s="125"/>
      <c r="J210" s="125">
        <f t="shared" si="30"/>
        <v>0</v>
      </c>
      <c r="K210" s="126"/>
      <c r="L210" s="25"/>
      <c r="M210" s="127" t="s">
        <v>1</v>
      </c>
      <c r="N210" s="128" t="s">
        <v>35</v>
      </c>
      <c r="O210" s="129">
        <v>0</v>
      </c>
      <c r="P210" s="129">
        <f t="shared" si="31"/>
        <v>0</v>
      </c>
      <c r="Q210" s="129">
        <v>0</v>
      </c>
      <c r="R210" s="129">
        <f t="shared" si="32"/>
        <v>0</v>
      </c>
      <c r="S210" s="129">
        <v>0</v>
      </c>
      <c r="T210" s="130">
        <f t="shared" si="33"/>
        <v>0</v>
      </c>
      <c r="AR210" s="131" t="s">
        <v>145</v>
      </c>
      <c r="AT210" s="131" t="s">
        <v>141</v>
      </c>
      <c r="AU210" s="131" t="s">
        <v>78</v>
      </c>
      <c r="AY210" s="13" t="s">
        <v>140</v>
      </c>
      <c r="BE210" s="132">
        <f t="shared" si="34"/>
        <v>0</v>
      </c>
      <c r="BF210" s="132">
        <f t="shared" si="35"/>
        <v>0</v>
      </c>
      <c r="BG210" s="132">
        <f t="shared" si="36"/>
        <v>0</v>
      </c>
      <c r="BH210" s="132">
        <f t="shared" si="37"/>
        <v>0</v>
      </c>
      <c r="BI210" s="132">
        <f t="shared" si="38"/>
        <v>0</v>
      </c>
      <c r="BJ210" s="13" t="s">
        <v>78</v>
      </c>
      <c r="BK210" s="132">
        <f t="shared" si="39"/>
        <v>0</v>
      </c>
      <c r="BL210" s="13" t="s">
        <v>145</v>
      </c>
      <c r="BM210" s="131" t="s">
        <v>489</v>
      </c>
    </row>
    <row r="211" spans="2:65" s="1" customFormat="1" ht="16.5" customHeight="1" x14ac:dyDescent="0.2">
      <c r="B211" s="119"/>
      <c r="C211" s="120" t="s">
        <v>462</v>
      </c>
      <c r="D211" s="120" t="s">
        <v>141</v>
      </c>
      <c r="E211" s="121" t="s">
        <v>263</v>
      </c>
      <c r="F211" s="122" t="s">
        <v>1388</v>
      </c>
      <c r="G211" s="123" t="s">
        <v>228</v>
      </c>
      <c r="H211" s="124">
        <v>230</v>
      </c>
      <c r="I211" s="125"/>
      <c r="J211" s="125">
        <f t="shared" si="30"/>
        <v>0</v>
      </c>
      <c r="K211" s="126"/>
      <c r="L211" s="25"/>
      <c r="M211" s="127" t="s">
        <v>1</v>
      </c>
      <c r="N211" s="128" t="s">
        <v>35</v>
      </c>
      <c r="O211" s="129">
        <v>0</v>
      </c>
      <c r="P211" s="129">
        <f t="shared" si="31"/>
        <v>0</v>
      </c>
      <c r="Q211" s="129">
        <v>0</v>
      </c>
      <c r="R211" s="129">
        <f t="shared" si="32"/>
        <v>0</v>
      </c>
      <c r="S211" s="129">
        <v>0</v>
      </c>
      <c r="T211" s="130">
        <f t="shared" si="33"/>
        <v>0</v>
      </c>
      <c r="AR211" s="131" t="s">
        <v>145</v>
      </c>
      <c r="AT211" s="131" t="s">
        <v>141</v>
      </c>
      <c r="AU211" s="131" t="s">
        <v>78</v>
      </c>
      <c r="AY211" s="13" t="s">
        <v>140</v>
      </c>
      <c r="BE211" s="132">
        <f t="shared" si="34"/>
        <v>0</v>
      </c>
      <c r="BF211" s="132">
        <f t="shared" si="35"/>
        <v>0</v>
      </c>
      <c r="BG211" s="132">
        <f t="shared" si="36"/>
        <v>0</v>
      </c>
      <c r="BH211" s="132">
        <f t="shared" si="37"/>
        <v>0</v>
      </c>
      <c r="BI211" s="132">
        <f t="shared" si="38"/>
        <v>0</v>
      </c>
      <c r="BJ211" s="13" t="s">
        <v>78</v>
      </c>
      <c r="BK211" s="132">
        <f t="shared" si="39"/>
        <v>0</v>
      </c>
      <c r="BL211" s="13" t="s">
        <v>145</v>
      </c>
      <c r="BM211" s="131" t="s">
        <v>493</v>
      </c>
    </row>
    <row r="212" spans="2:65" s="1" customFormat="1" ht="16.5" customHeight="1" x14ac:dyDescent="0.2">
      <c r="B212" s="119"/>
      <c r="C212" s="120" t="s">
        <v>321</v>
      </c>
      <c r="D212" s="120" t="s">
        <v>141</v>
      </c>
      <c r="E212" s="121" t="s">
        <v>200</v>
      </c>
      <c r="F212" s="122" t="s">
        <v>1389</v>
      </c>
      <c r="G212" s="123" t="s">
        <v>175</v>
      </c>
      <c r="H212" s="124">
        <v>1.5</v>
      </c>
      <c r="I212" s="125"/>
      <c r="J212" s="125">
        <f t="shared" si="30"/>
        <v>0</v>
      </c>
      <c r="K212" s="126"/>
      <c r="L212" s="25"/>
      <c r="M212" s="127" t="s">
        <v>1</v>
      </c>
      <c r="N212" s="128" t="s">
        <v>35</v>
      </c>
      <c r="O212" s="129">
        <v>0</v>
      </c>
      <c r="P212" s="129">
        <f t="shared" si="31"/>
        <v>0</v>
      </c>
      <c r="Q212" s="129">
        <v>0</v>
      </c>
      <c r="R212" s="129">
        <f t="shared" si="32"/>
        <v>0</v>
      </c>
      <c r="S212" s="129">
        <v>0</v>
      </c>
      <c r="T212" s="130">
        <f t="shared" si="33"/>
        <v>0</v>
      </c>
      <c r="AR212" s="131" t="s">
        <v>145</v>
      </c>
      <c r="AT212" s="131" t="s">
        <v>141</v>
      </c>
      <c r="AU212" s="131" t="s">
        <v>78</v>
      </c>
      <c r="AY212" s="13" t="s">
        <v>140</v>
      </c>
      <c r="BE212" s="132">
        <f t="shared" si="34"/>
        <v>0</v>
      </c>
      <c r="BF212" s="132">
        <f t="shared" si="35"/>
        <v>0</v>
      </c>
      <c r="BG212" s="132">
        <f t="shared" si="36"/>
        <v>0</v>
      </c>
      <c r="BH212" s="132">
        <f t="shared" si="37"/>
        <v>0</v>
      </c>
      <c r="BI212" s="132">
        <f t="shared" si="38"/>
        <v>0</v>
      </c>
      <c r="BJ212" s="13" t="s">
        <v>78</v>
      </c>
      <c r="BK212" s="132">
        <f t="shared" si="39"/>
        <v>0</v>
      </c>
      <c r="BL212" s="13" t="s">
        <v>145</v>
      </c>
      <c r="BM212" s="131" t="s">
        <v>497</v>
      </c>
    </row>
    <row r="213" spans="2:65" s="1" customFormat="1" ht="24.2" customHeight="1" x14ac:dyDescent="0.2">
      <c r="B213" s="119"/>
      <c r="C213" s="120" t="s">
        <v>471</v>
      </c>
      <c r="D213" s="120" t="s">
        <v>141</v>
      </c>
      <c r="E213" s="121" t="s">
        <v>273</v>
      </c>
      <c r="F213" s="122" t="s">
        <v>1278</v>
      </c>
      <c r="G213" s="123" t="s">
        <v>1271</v>
      </c>
      <c r="H213" s="124">
        <v>1</v>
      </c>
      <c r="I213" s="125"/>
      <c r="J213" s="125">
        <f t="shared" si="30"/>
        <v>0</v>
      </c>
      <c r="K213" s="126"/>
      <c r="L213" s="25"/>
      <c r="M213" s="127" t="s">
        <v>1</v>
      </c>
      <c r="N213" s="128" t="s">
        <v>35</v>
      </c>
      <c r="O213" s="129">
        <v>0</v>
      </c>
      <c r="P213" s="129">
        <f t="shared" si="31"/>
        <v>0</v>
      </c>
      <c r="Q213" s="129">
        <v>0</v>
      </c>
      <c r="R213" s="129">
        <f t="shared" si="32"/>
        <v>0</v>
      </c>
      <c r="S213" s="129">
        <v>0</v>
      </c>
      <c r="T213" s="130">
        <f t="shared" si="33"/>
        <v>0</v>
      </c>
      <c r="AR213" s="131" t="s">
        <v>145</v>
      </c>
      <c r="AT213" s="131" t="s">
        <v>141</v>
      </c>
      <c r="AU213" s="131" t="s">
        <v>78</v>
      </c>
      <c r="AY213" s="13" t="s">
        <v>140</v>
      </c>
      <c r="BE213" s="132">
        <f t="shared" si="34"/>
        <v>0</v>
      </c>
      <c r="BF213" s="132">
        <f t="shared" si="35"/>
        <v>0</v>
      </c>
      <c r="BG213" s="132">
        <f t="shared" si="36"/>
        <v>0</v>
      </c>
      <c r="BH213" s="132">
        <f t="shared" si="37"/>
        <v>0</v>
      </c>
      <c r="BI213" s="132">
        <f t="shared" si="38"/>
        <v>0</v>
      </c>
      <c r="BJ213" s="13" t="s">
        <v>78</v>
      </c>
      <c r="BK213" s="132">
        <f t="shared" si="39"/>
        <v>0</v>
      </c>
      <c r="BL213" s="13" t="s">
        <v>145</v>
      </c>
      <c r="BM213" s="131" t="s">
        <v>501</v>
      </c>
    </row>
    <row r="214" spans="2:65" s="1" customFormat="1" ht="24.2" customHeight="1" x14ac:dyDescent="0.2">
      <c r="B214" s="119"/>
      <c r="C214" s="120" t="s">
        <v>475</v>
      </c>
      <c r="D214" s="120" t="s">
        <v>141</v>
      </c>
      <c r="E214" s="121" t="s">
        <v>204</v>
      </c>
      <c r="F214" s="122" t="s">
        <v>1309</v>
      </c>
      <c r="G214" s="123" t="s">
        <v>228</v>
      </c>
      <c r="H214" s="124">
        <v>30</v>
      </c>
      <c r="I214" s="125"/>
      <c r="J214" s="125">
        <f t="shared" si="30"/>
        <v>0</v>
      </c>
      <c r="K214" s="126"/>
      <c r="L214" s="25"/>
      <c r="M214" s="127" t="s">
        <v>1</v>
      </c>
      <c r="N214" s="128" t="s">
        <v>35</v>
      </c>
      <c r="O214" s="129">
        <v>0</v>
      </c>
      <c r="P214" s="129">
        <f t="shared" si="31"/>
        <v>0</v>
      </c>
      <c r="Q214" s="129">
        <v>0</v>
      </c>
      <c r="R214" s="129">
        <f t="shared" si="32"/>
        <v>0</v>
      </c>
      <c r="S214" s="129">
        <v>0</v>
      </c>
      <c r="T214" s="130">
        <f t="shared" si="33"/>
        <v>0</v>
      </c>
      <c r="AR214" s="131" t="s">
        <v>145</v>
      </c>
      <c r="AT214" s="131" t="s">
        <v>141</v>
      </c>
      <c r="AU214" s="131" t="s">
        <v>78</v>
      </c>
      <c r="AY214" s="13" t="s">
        <v>140</v>
      </c>
      <c r="BE214" s="132">
        <f t="shared" si="34"/>
        <v>0</v>
      </c>
      <c r="BF214" s="132">
        <f t="shared" si="35"/>
        <v>0</v>
      </c>
      <c r="BG214" s="132">
        <f t="shared" si="36"/>
        <v>0</v>
      </c>
      <c r="BH214" s="132">
        <f t="shared" si="37"/>
        <v>0</v>
      </c>
      <c r="BI214" s="132">
        <f t="shared" si="38"/>
        <v>0</v>
      </c>
      <c r="BJ214" s="13" t="s">
        <v>78</v>
      </c>
      <c r="BK214" s="132">
        <f t="shared" si="39"/>
        <v>0</v>
      </c>
      <c r="BL214" s="13" t="s">
        <v>145</v>
      </c>
      <c r="BM214" s="131" t="s">
        <v>504</v>
      </c>
    </row>
    <row r="215" spans="2:65" s="10" customFormat="1" ht="25.9" customHeight="1" x14ac:dyDescent="0.2">
      <c r="B215" s="110"/>
      <c r="D215" s="111" t="s">
        <v>69</v>
      </c>
      <c r="E215" s="112" t="s">
        <v>1390</v>
      </c>
      <c r="F215" s="112" t="s">
        <v>1391</v>
      </c>
      <c r="J215" s="113">
        <f>BK215</f>
        <v>0</v>
      </c>
      <c r="L215" s="110"/>
      <c r="M215" s="114"/>
      <c r="P215" s="115">
        <f>SUM(P216:P232)</f>
        <v>0</v>
      </c>
      <c r="R215" s="115">
        <f>SUM(R216:R232)</f>
        <v>0</v>
      </c>
      <c r="T215" s="116">
        <f>SUM(T216:T232)</f>
        <v>0</v>
      </c>
      <c r="AR215" s="111" t="s">
        <v>78</v>
      </c>
      <c r="AT215" s="117" t="s">
        <v>69</v>
      </c>
      <c r="AU215" s="117" t="s">
        <v>70</v>
      </c>
      <c r="AY215" s="111" t="s">
        <v>140</v>
      </c>
      <c r="BK215" s="118">
        <f>SUM(BK216:BK232)</f>
        <v>0</v>
      </c>
    </row>
    <row r="216" spans="2:65" s="1" customFormat="1" ht="55.5" customHeight="1" x14ac:dyDescent="0.2">
      <c r="B216" s="119"/>
      <c r="C216" s="120" t="s">
        <v>479</v>
      </c>
      <c r="D216" s="120" t="s">
        <v>141</v>
      </c>
      <c r="E216" s="121" t="s">
        <v>1392</v>
      </c>
      <c r="F216" s="122" t="s">
        <v>1393</v>
      </c>
      <c r="G216" s="123" t="s">
        <v>1271</v>
      </c>
      <c r="H216" s="124">
        <v>2</v>
      </c>
      <c r="I216" s="125"/>
      <c r="J216" s="125">
        <f t="shared" ref="J216:J232" si="40">ROUND(I216*H216,2)</f>
        <v>0</v>
      </c>
      <c r="K216" s="126"/>
      <c r="L216" s="25"/>
      <c r="M216" s="127" t="s">
        <v>1</v>
      </c>
      <c r="N216" s="128" t="s">
        <v>35</v>
      </c>
      <c r="O216" s="129">
        <v>0</v>
      </c>
      <c r="P216" s="129">
        <f t="shared" ref="P216:P232" si="41">O216*H216</f>
        <v>0</v>
      </c>
      <c r="Q216" s="129">
        <v>0</v>
      </c>
      <c r="R216" s="129">
        <f t="shared" ref="R216:R232" si="42">Q216*H216</f>
        <v>0</v>
      </c>
      <c r="S216" s="129">
        <v>0</v>
      </c>
      <c r="T216" s="130">
        <f t="shared" ref="T216:T232" si="43">S216*H216</f>
        <v>0</v>
      </c>
      <c r="AR216" s="131" t="s">
        <v>145</v>
      </c>
      <c r="AT216" s="131" t="s">
        <v>141</v>
      </c>
      <c r="AU216" s="131" t="s">
        <v>78</v>
      </c>
      <c r="AY216" s="13" t="s">
        <v>140</v>
      </c>
      <c r="BE216" s="132">
        <f t="shared" ref="BE216:BE232" si="44">IF(N216="základní",J216,0)</f>
        <v>0</v>
      </c>
      <c r="BF216" s="132">
        <f t="shared" ref="BF216:BF232" si="45">IF(N216="snížená",J216,0)</f>
        <v>0</v>
      </c>
      <c r="BG216" s="132">
        <f t="shared" ref="BG216:BG232" si="46">IF(N216="zákl. přenesená",J216,0)</f>
        <v>0</v>
      </c>
      <c r="BH216" s="132">
        <f t="shared" ref="BH216:BH232" si="47">IF(N216="sníž. přenesená",J216,0)</f>
        <v>0</v>
      </c>
      <c r="BI216" s="132">
        <f t="shared" ref="BI216:BI232" si="48">IF(N216="nulová",J216,0)</f>
        <v>0</v>
      </c>
      <c r="BJ216" s="13" t="s">
        <v>78</v>
      </c>
      <c r="BK216" s="132">
        <f t="shared" ref="BK216:BK232" si="49">ROUND(I216*H216,2)</f>
        <v>0</v>
      </c>
      <c r="BL216" s="13" t="s">
        <v>145</v>
      </c>
      <c r="BM216" s="131" t="s">
        <v>510</v>
      </c>
    </row>
    <row r="217" spans="2:65" s="1" customFormat="1" ht="55.5" customHeight="1" x14ac:dyDescent="0.2">
      <c r="B217" s="119"/>
      <c r="C217" s="120" t="s">
        <v>486</v>
      </c>
      <c r="D217" s="120" t="s">
        <v>141</v>
      </c>
      <c r="E217" s="121" t="s">
        <v>1394</v>
      </c>
      <c r="F217" s="122" t="s">
        <v>1395</v>
      </c>
      <c r="G217" s="123" t="s">
        <v>1271</v>
      </c>
      <c r="H217" s="124">
        <v>10</v>
      </c>
      <c r="I217" s="125"/>
      <c r="J217" s="125">
        <f t="shared" si="40"/>
        <v>0</v>
      </c>
      <c r="K217" s="126"/>
      <c r="L217" s="25"/>
      <c r="M217" s="127" t="s">
        <v>1</v>
      </c>
      <c r="N217" s="128" t="s">
        <v>35</v>
      </c>
      <c r="O217" s="129">
        <v>0</v>
      </c>
      <c r="P217" s="129">
        <f t="shared" si="41"/>
        <v>0</v>
      </c>
      <c r="Q217" s="129">
        <v>0</v>
      </c>
      <c r="R217" s="129">
        <f t="shared" si="42"/>
        <v>0</v>
      </c>
      <c r="S217" s="129">
        <v>0</v>
      </c>
      <c r="T217" s="130">
        <f t="shared" si="43"/>
        <v>0</v>
      </c>
      <c r="AR217" s="131" t="s">
        <v>145</v>
      </c>
      <c r="AT217" s="131" t="s">
        <v>141</v>
      </c>
      <c r="AU217" s="131" t="s">
        <v>78</v>
      </c>
      <c r="AY217" s="13" t="s">
        <v>140</v>
      </c>
      <c r="BE217" s="132">
        <f t="shared" si="44"/>
        <v>0</v>
      </c>
      <c r="BF217" s="132">
        <f t="shared" si="45"/>
        <v>0</v>
      </c>
      <c r="BG217" s="132">
        <f t="shared" si="46"/>
        <v>0</v>
      </c>
      <c r="BH217" s="132">
        <f t="shared" si="47"/>
        <v>0</v>
      </c>
      <c r="BI217" s="132">
        <f t="shared" si="48"/>
        <v>0</v>
      </c>
      <c r="BJ217" s="13" t="s">
        <v>78</v>
      </c>
      <c r="BK217" s="132">
        <f t="shared" si="49"/>
        <v>0</v>
      </c>
      <c r="BL217" s="13" t="s">
        <v>145</v>
      </c>
      <c r="BM217" s="131" t="s">
        <v>516</v>
      </c>
    </row>
    <row r="218" spans="2:65" s="1" customFormat="1" ht="37.9" customHeight="1" x14ac:dyDescent="0.2">
      <c r="B218" s="119"/>
      <c r="C218" s="120" t="s">
        <v>490</v>
      </c>
      <c r="D218" s="120" t="s">
        <v>141</v>
      </c>
      <c r="E218" s="121" t="s">
        <v>1396</v>
      </c>
      <c r="F218" s="122" t="s">
        <v>1397</v>
      </c>
      <c r="G218" s="123" t="s">
        <v>1271</v>
      </c>
      <c r="H218" s="124">
        <v>6</v>
      </c>
      <c r="I218" s="125"/>
      <c r="J218" s="125">
        <f t="shared" si="40"/>
        <v>0</v>
      </c>
      <c r="K218" s="126"/>
      <c r="L218" s="25"/>
      <c r="M218" s="127" t="s">
        <v>1</v>
      </c>
      <c r="N218" s="128" t="s">
        <v>35</v>
      </c>
      <c r="O218" s="129">
        <v>0</v>
      </c>
      <c r="P218" s="129">
        <f t="shared" si="41"/>
        <v>0</v>
      </c>
      <c r="Q218" s="129">
        <v>0</v>
      </c>
      <c r="R218" s="129">
        <f t="shared" si="42"/>
        <v>0</v>
      </c>
      <c r="S218" s="129">
        <v>0</v>
      </c>
      <c r="T218" s="130">
        <f t="shared" si="43"/>
        <v>0</v>
      </c>
      <c r="AR218" s="131" t="s">
        <v>145</v>
      </c>
      <c r="AT218" s="131" t="s">
        <v>141</v>
      </c>
      <c r="AU218" s="131" t="s">
        <v>78</v>
      </c>
      <c r="AY218" s="13" t="s">
        <v>140</v>
      </c>
      <c r="BE218" s="132">
        <f t="shared" si="44"/>
        <v>0</v>
      </c>
      <c r="BF218" s="132">
        <f t="shared" si="45"/>
        <v>0</v>
      </c>
      <c r="BG218" s="132">
        <f t="shared" si="46"/>
        <v>0</v>
      </c>
      <c r="BH218" s="132">
        <f t="shared" si="47"/>
        <v>0</v>
      </c>
      <c r="BI218" s="132">
        <f t="shared" si="48"/>
        <v>0</v>
      </c>
      <c r="BJ218" s="13" t="s">
        <v>78</v>
      </c>
      <c r="BK218" s="132">
        <f t="shared" si="49"/>
        <v>0</v>
      </c>
      <c r="BL218" s="13" t="s">
        <v>145</v>
      </c>
      <c r="BM218" s="131" t="s">
        <v>519</v>
      </c>
    </row>
    <row r="219" spans="2:65" s="1" customFormat="1" ht="37.9" customHeight="1" x14ac:dyDescent="0.2">
      <c r="B219" s="119"/>
      <c r="C219" s="120" t="s">
        <v>494</v>
      </c>
      <c r="D219" s="120" t="s">
        <v>141</v>
      </c>
      <c r="E219" s="121" t="s">
        <v>1398</v>
      </c>
      <c r="F219" s="122" t="s">
        <v>1399</v>
      </c>
      <c r="G219" s="123" t="s">
        <v>1271</v>
      </c>
      <c r="H219" s="124">
        <v>10</v>
      </c>
      <c r="I219" s="125"/>
      <c r="J219" s="125">
        <f t="shared" si="40"/>
        <v>0</v>
      </c>
      <c r="K219" s="126"/>
      <c r="L219" s="25"/>
      <c r="M219" s="127" t="s">
        <v>1</v>
      </c>
      <c r="N219" s="128" t="s">
        <v>35</v>
      </c>
      <c r="O219" s="129">
        <v>0</v>
      </c>
      <c r="P219" s="129">
        <f t="shared" si="41"/>
        <v>0</v>
      </c>
      <c r="Q219" s="129">
        <v>0</v>
      </c>
      <c r="R219" s="129">
        <f t="shared" si="42"/>
        <v>0</v>
      </c>
      <c r="S219" s="129">
        <v>0</v>
      </c>
      <c r="T219" s="130">
        <f t="shared" si="43"/>
        <v>0</v>
      </c>
      <c r="AR219" s="131" t="s">
        <v>145</v>
      </c>
      <c r="AT219" s="131" t="s">
        <v>141</v>
      </c>
      <c r="AU219" s="131" t="s">
        <v>78</v>
      </c>
      <c r="AY219" s="13" t="s">
        <v>140</v>
      </c>
      <c r="BE219" s="132">
        <f t="shared" si="44"/>
        <v>0</v>
      </c>
      <c r="BF219" s="132">
        <f t="shared" si="45"/>
        <v>0</v>
      </c>
      <c r="BG219" s="132">
        <f t="shared" si="46"/>
        <v>0</v>
      </c>
      <c r="BH219" s="132">
        <f t="shared" si="47"/>
        <v>0</v>
      </c>
      <c r="BI219" s="132">
        <f t="shared" si="48"/>
        <v>0</v>
      </c>
      <c r="BJ219" s="13" t="s">
        <v>78</v>
      </c>
      <c r="BK219" s="132">
        <f t="shared" si="49"/>
        <v>0</v>
      </c>
      <c r="BL219" s="13" t="s">
        <v>145</v>
      </c>
      <c r="BM219" s="131" t="s">
        <v>522</v>
      </c>
    </row>
    <row r="220" spans="2:65" s="1" customFormat="1" ht="55.5" customHeight="1" x14ac:dyDescent="0.2">
      <c r="B220" s="119"/>
      <c r="C220" s="120" t="s">
        <v>498</v>
      </c>
      <c r="D220" s="120" t="s">
        <v>141</v>
      </c>
      <c r="E220" s="121" t="s">
        <v>1400</v>
      </c>
      <c r="F220" s="122" t="s">
        <v>1401</v>
      </c>
      <c r="G220" s="123" t="s">
        <v>1271</v>
      </c>
      <c r="H220" s="124">
        <v>2</v>
      </c>
      <c r="I220" s="125"/>
      <c r="J220" s="125">
        <f t="shared" si="40"/>
        <v>0</v>
      </c>
      <c r="K220" s="126"/>
      <c r="L220" s="25"/>
      <c r="M220" s="127" t="s">
        <v>1</v>
      </c>
      <c r="N220" s="128" t="s">
        <v>35</v>
      </c>
      <c r="O220" s="129">
        <v>0</v>
      </c>
      <c r="P220" s="129">
        <f t="shared" si="41"/>
        <v>0</v>
      </c>
      <c r="Q220" s="129">
        <v>0</v>
      </c>
      <c r="R220" s="129">
        <f t="shared" si="42"/>
        <v>0</v>
      </c>
      <c r="S220" s="129">
        <v>0</v>
      </c>
      <c r="T220" s="130">
        <f t="shared" si="43"/>
        <v>0</v>
      </c>
      <c r="AR220" s="131" t="s">
        <v>145</v>
      </c>
      <c r="AT220" s="131" t="s">
        <v>141</v>
      </c>
      <c r="AU220" s="131" t="s">
        <v>78</v>
      </c>
      <c r="AY220" s="13" t="s">
        <v>140</v>
      </c>
      <c r="BE220" s="132">
        <f t="shared" si="44"/>
        <v>0</v>
      </c>
      <c r="BF220" s="132">
        <f t="shared" si="45"/>
        <v>0</v>
      </c>
      <c r="BG220" s="132">
        <f t="shared" si="46"/>
        <v>0</v>
      </c>
      <c r="BH220" s="132">
        <f t="shared" si="47"/>
        <v>0</v>
      </c>
      <c r="BI220" s="132">
        <f t="shared" si="48"/>
        <v>0</v>
      </c>
      <c r="BJ220" s="13" t="s">
        <v>78</v>
      </c>
      <c r="BK220" s="132">
        <f t="shared" si="49"/>
        <v>0</v>
      </c>
      <c r="BL220" s="13" t="s">
        <v>145</v>
      </c>
      <c r="BM220" s="131" t="s">
        <v>527</v>
      </c>
    </row>
    <row r="221" spans="2:65" s="1" customFormat="1" ht="33" customHeight="1" x14ac:dyDescent="0.2">
      <c r="B221" s="119"/>
      <c r="C221" s="120" t="s">
        <v>230</v>
      </c>
      <c r="D221" s="120" t="s">
        <v>141</v>
      </c>
      <c r="E221" s="121" t="s">
        <v>1402</v>
      </c>
      <c r="F221" s="122" t="s">
        <v>1403</v>
      </c>
      <c r="G221" s="123" t="s">
        <v>1271</v>
      </c>
      <c r="H221" s="124">
        <v>2</v>
      </c>
      <c r="I221" s="125"/>
      <c r="J221" s="125">
        <f t="shared" si="40"/>
        <v>0</v>
      </c>
      <c r="K221" s="126"/>
      <c r="L221" s="25"/>
      <c r="M221" s="127" t="s">
        <v>1</v>
      </c>
      <c r="N221" s="128" t="s">
        <v>35</v>
      </c>
      <c r="O221" s="129">
        <v>0</v>
      </c>
      <c r="P221" s="129">
        <f t="shared" si="41"/>
        <v>0</v>
      </c>
      <c r="Q221" s="129">
        <v>0</v>
      </c>
      <c r="R221" s="129">
        <f t="shared" si="42"/>
        <v>0</v>
      </c>
      <c r="S221" s="129">
        <v>0</v>
      </c>
      <c r="T221" s="130">
        <f t="shared" si="43"/>
        <v>0</v>
      </c>
      <c r="AR221" s="131" t="s">
        <v>145</v>
      </c>
      <c r="AT221" s="131" t="s">
        <v>141</v>
      </c>
      <c r="AU221" s="131" t="s">
        <v>78</v>
      </c>
      <c r="AY221" s="13" t="s">
        <v>140</v>
      </c>
      <c r="BE221" s="132">
        <f t="shared" si="44"/>
        <v>0</v>
      </c>
      <c r="BF221" s="132">
        <f t="shared" si="45"/>
        <v>0</v>
      </c>
      <c r="BG221" s="132">
        <f t="shared" si="46"/>
        <v>0</v>
      </c>
      <c r="BH221" s="132">
        <f t="shared" si="47"/>
        <v>0</v>
      </c>
      <c r="BI221" s="132">
        <f t="shared" si="48"/>
        <v>0</v>
      </c>
      <c r="BJ221" s="13" t="s">
        <v>78</v>
      </c>
      <c r="BK221" s="132">
        <f t="shared" si="49"/>
        <v>0</v>
      </c>
      <c r="BL221" s="13" t="s">
        <v>145</v>
      </c>
      <c r="BM221" s="131" t="s">
        <v>534</v>
      </c>
    </row>
    <row r="222" spans="2:65" s="1" customFormat="1" ht="37.9" customHeight="1" x14ac:dyDescent="0.2">
      <c r="B222" s="119"/>
      <c r="C222" s="120" t="s">
        <v>239</v>
      </c>
      <c r="D222" s="120" t="s">
        <v>141</v>
      </c>
      <c r="E222" s="121" t="s">
        <v>1404</v>
      </c>
      <c r="F222" s="122" t="s">
        <v>1405</v>
      </c>
      <c r="G222" s="123" t="s">
        <v>1271</v>
      </c>
      <c r="H222" s="124">
        <v>2</v>
      </c>
      <c r="I222" s="125"/>
      <c r="J222" s="125">
        <f t="shared" si="40"/>
        <v>0</v>
      </c>
      <c r="K222" s="126"/>
      <c r="L222" s="25"/>
      <c r="M222" s="127" t="s">
        <v>1</v>
      </c>
      <c r="N222" s="128" t="s">
        <v>35</v>
      </c>
      <c r="O222" s="129">
        <v>0</v>
      </c>
      <c r="P222" s="129">
        <f t="shared" si="41"/>
        <v>0</v>
      </c>
      <c r="Q222" s="129">
        <v>0</v>
      </c>
      <c r="R222" s="129">
        <f t="shared" si="42"/>
        <v>0</v>
      </c>
      <c r="S222" s="129">
        <v>0</v>
      </c>
      <c r="T222" s="130">
        <f t="shared" si="43"/>
        <v>0</v>
      </c>
      <c r="AR222" s="131" t="s">
        <v>145</v>
      </c>
      <c r="AT222" s="131" t="s">
        <v>141</v>
      </c>
      <c r="AU222" s="131" t="s">
        <v>78</v>
      </c>
      <c r="AY222" s="13" t="s">
        <v>140</v>
      </c>
      <c r="BE222" s="132">
        <f t="shared" si="44"/>
        <v>0</v>
      </c>
      <c r="BF222" s="132">
        <f t="shared" si="45"/>
        <v>0</v>
      </c>
      <c r="BG222" s="132">
        <f t="shared" si="46"/>
        <v>0</v>
      </c>
      <c r="BH222" s="132">
        <f t="shared" si="47"/>
        <v>0</v>
      </c>
      <c r="BI222" s="132">
        <f t="shared" si="48"/>
        <v>0</v>
      </c>
      <c r="BJ222" s="13" t="s">
        <v>78</v>
      </c>
      <c r="BK222" s="132">
        <f t="shared" si="49"/>
        <v>0</v>
      </c>
      <c r="BL222" s="13" t="s">
        <v>145</v>
      </c>
      <c r="BM222" s="131" t="s">
        <v>538</v>
      </c>
    </row>
    <row r="223" spans="2:65" s="1" customFormat="1" ht="16.5" customHeight="1" x14ac:dyDescent="0.2">
      <c r="B223" s="119"/>
      <c r="C223" s="120" t="s">
        <v>329</v>
      </c>
      <c r="D223" s="120" t="s">
        <v>141</v>
      </c>
      <c r="E223" s="121" t="s">
        <v>1406</v>
      </c>
      <c r="F223" s="122" t="s">
        <v>1407</v>
      </c>
      <c r="G223" s="123" t="s">
        <v>665</v>
      </c>
      <c r="H223" s="124">
        <v>2</v>
      </c>
      <c r="I223" s="125"/>
      <c r="J223" s="125">
        <f t="shared" si="40"/>
        <v>0</v>
      </c>
      <c r="K223" s="126"/>
      <c r="L223" s="25"/>
      <c r="M223" s="127" t="s">
        <v>1</v>
      </c>
      <c r="N223" s="128" t="s">
        <v>35</v>
      </c>
      <c r="O223" s="129">
        <v>0</v>
      </c>
      <c r="P223" s="129">
        <f t="shared" si="41"/>
        <v>0</v>
      </c>
      <c r="Q223" s="129">
        <v>0</v>
      </c>
      <c r="R223" s="129">
        <f t="shared" si="42"/>
        <v>0</v>
      </c>
      <c r="S223" s="129">
        <v>0</v>
      </c>
      <c r="T223" s="130">
        <f t="shared" si="43"/>
        <v>0</v>
      </c>
      <c r="AR223" s="131" t="s">
        <v>145</v>
      </c>
      <c r="AT223" s="131" t="s">
        <v>141</v>
      </c>
      <c r="AU223" s="131" t="s">
        <v>78</v>
      </c>
      <c r="AY223" s="13" t="s">
        <v>140</v>
      </c>
      <c r="BE223" s="132">
        <f t="shared" si="44"/>
        <v>0</v>
      </c>
      <c r="BF223" s="132">
        <f t="shared" si="45"/>
        <v>0</v>
      </c>
      <c r="BG223" s="132">
        <f t="shared" si="46"/>
        <v>0</v>
      </c>
      <c r="BH223" s="132">
        <f t="shared" si="47"/>
        <v>0</v>
      </c>
      <c r="BI223" s="132">
        <f t="shared" si="48"/>
        <v>0</v>
      </c>
      <c r="BJ223" s="13" t="s">
        <v>78</v>
      </c>
      <c r="BK223" s="132">
        <f t="shared" si="49"/>
        <v>0</v>
      </c>
      <c r="BL223" s="13" t="s">
        <v>145</v>
      </c>
      <c r="BM223" s="131" t="s">
        <v>541</v>
      </c>
    </row>
    <row r="224" spans="2:65" s="1" customFormat="1" ht="16.5" customHeight="1" x14ac:dyDescent="0.2">
      <c r="B224" s="119"/>
      <c r="C224" s="120" t="s">
        <v>513</v>
      </c>
      <c r="D224" s="120" t="s">
        <v>141</v>
      </c>
      <c r="E224" s="121" t="s">
        <v>1408</v>
      </c>
      <c r="F224" s="122" t="s">
        <v>1409</v>
      </c>
      <c r="G224" s="123" t="s">
        <v>665</v>
      </c>
      <c r="H224" s="124">
        <v>1</v>
      </c>
      <c r="I224" s="125"/>
      <c r="J224" s="125">
        <f t="shared" si="40"/>
        <v>0</v>
      </c>
      <c r="K224" s="126"/>
      <c r="L224" s="25"/>
      <c r="M224" s="127" t="s">
        <v>1</v>
      </c>
      <c r="N224" s="128" t="s">
        <v>35</v>
      </c>
      <c r="O224" s="129">
        <v>0</v>
      </c>
      <c r="P224" s="129">
        <f t="shared" si="41"/>
        <v>0</v>
      </c>
      <c r="Q224" s="129">
        <v>0</v>
      </c>
      <c r="R224" s="129">
        <f t="shared" si="42"/>
        <v>0</v>
      </c>
      <c r="S224" s="129">
        <v>0</v>
      </c>
      <c r="T224" s="130">
        <f t="shared" si="43"/>
        <v>0</v>
      </c>
      <c r="AR224" s="131" t="s">
        <v>145</v>
      </c>
      <c r="AT224" s="131" t="s">
        <v>141</v>
      </c>
      <c r="AU224" s="131" t="s">
        <v>78</v>
      </c>
      <c r="AY224" s="13" t="s">
        <v>140</v>
      </c>
      <c r="BE224" s="132">
        <f t="shared" si="44"/>
        <v>0</v>
      </c>
      <c r="BF224" s="132">
        <f t="shared" si="45"/>
        <v>0</v>
      </c>
      <c r="BG224" s="132">
        <f t="shared" si="46"/>
        <v>0</v>
      </c>
      <c r="BH224" s="132">
        <f t="shared" si="47"/>
        <v>0</v>
      </c>
      <c r="BI224" s="132">
        <f t="shared" si="48"/>
        <v>0</v>
      </c>
      <c r="BJ224" s="13" t="s">
        <v>78</v>
      </c>
      <c r="BK224" s="132">
        <f t="shared" si="49"/>
        <v>0</v>
      </c>
      <c r="BL224" s="13" t="s">
        <v>145</v>
      </c>
      <c r="BM224" s="131" t="s">
        <v>547</v>
      </c>
    </row>
    <row r="225" spans="2:65" s="1" customFormat="1" ht="21.75" customHeight="1" x14ac:dyDescent="0.2">
      <c r="B225" s="119"/>
      <c r="C225" s="120" t="s">
        <v>333</v>
      </c>
      <c r="D225" s="120" t="s">
        <v>141</v>
      </c>
      <c r="E225" s="121" t="s">
        <v>1410</v>
      </c>
      <c r="F225" s="122" t="s">
        <v>1411</v>
      </c>
      <c r="G225" s="123" t="s">
        <v>665</v>
      </c>
      <c r="H225" s="124">
        <v>1</v>
      </c>
      <c r="I225" s="125"/>
      <c r="J225" s="125">
        <f t="shared" si="40"/>
        <v>0</v>
      </c>
      <c r="K225" s="126"/>
      <c r="L225" s="25"/>
      <c r="M225" s="127" t="s">
        <v>1</v>
      </c>
      <c r="N225" s="128" t="s">
        <v>35</v>
      </c>
      <c r="O225" s="129">
        <v>0</v>
      </c>
      <c r="P225" s="129">
        <f t="shared" si="41"/>
        <v>0</v>
      </c>
      <c r="Q225" s="129">
        <v>0</v>
      </c>
      <c r="R225" s="129">
        <f t="shared" si="42"/>
        <v>0</v>
      </c>
      <c r="S225" s="129">
        <v>0</v>
      </c>
      <c r="T225" s="130">
        <f t="shared" si="43"/>
        <v>0</v>
      </c>
      <c r="AR225" s="131" t="s">
        <v>145</v>
      </c>
      <c r="AT225" s="131" t="s">
        <v>141</v>
      </c>
      <c r="AU225" s="131" t="s">
        <v>78</v>
      </c>
      <c r="AY225" s="13" t="s">
        <v>140</v>
      </c>
      <c r="BE225" s="132">
        <f t="shared" si="44"/>
        <v>0</v>
      </c>
      <c r="BF225" s="132">
        <f t="shared" si="45"/>
        <v>0</v>
      </c>
      <c r="BG225" s="132">
        <f t="shared" si="46"/>
        <v>0</v>
      </c>
      <c r="BH225" s="132">
        <f t="shared" si="47"/>
        <v>0</v>
      </c>
      <c r="BI225" s="132">
        <f t="shared" si="48"/>
        <v>0</v>
      </c>
      <c r="BJ225" s="13" t="s">
        <v>78</v>
      </c>
      <c r="BK225" s="132">
        <f t="shared" si="49"/>
        <v>0</v>
      </c>
      <c r="BL225" s="13" t="s">
        <v>145</v>
      </c>
      <c r="BM225" s="131" t="s">
        <v>550</v>
      </c>
    </row>
    <row r="226" spans="2:65" s="1" customFormat="1" ht="24.2" customHeight="1" x14ac:dyDescent="0.2">
      <c r="B226" s="119"/>
      <c r="C226" s="120" t="s">
        <v>252</v>
      </c>
      <c r="D226" s="120" t="s">
        <v>141</v>
      </c>
      <c r="E226" s="121" t="s">
        <v>1412</v>
      </c>
      <c r="F226" s="122" t="s">
        <v>1413</v>
      </c>
      <c r="G226" s="123" t="s">
        <v>665</v>
      </c>
      <c r="H226" s="124">
        <v>1</v>
      </c>
      <c r="I226" s="125"/>
      <c r="J226" s="125">
        <f t="shared" si="40"/>
        <v>0</v>
      </c>
      <c r="K226" s="126"/>
      <c r="L226" s="25"/>
      <c r="M226" s="127" t="s">
        <v>1</v>
      </c>
      <c r="N226" s="128" t="s">
        <v>35</v>
      </c>
      <c r="O226" s="129">
        <v>0</v>
      </c>
      <c r="P226" s="129">
        <f t="shared" si="41"/>
        <v>0</v>
      </c>
      <c r="Q226" s="129">
        <v>0</v>
      </c>
      <c r="R226" s="129">
        <f t="shared" si="42"/>
        <v>0</v>
      </c>
      <c r="S226" s="129">
        <v>0</v>
      </c>
      <c r="T226" s="130">
        <f t="shared" si="43"/>
        <v>0</v>
      </c>
      <c r="AR226" s="131" t="s">
        <v>145</v>
      </c>
      <c r="AT226" s="131" t="s">
        <v>141</v>
      </c>
      <c r="AU226" s="131" t="s">
        <v>78</v>
      </c>
      <c r="AY226" s="13" t="s">
        <v>140</v>
      </c>
      <c r="BE226" s="132">
        <f t="shared" si="44"/>
        <v>0</v>
      </c>
      <c r="BF226" s="132">
        <f t="shared" si="45"/>
        <v>0</v>
      </c>
      <c r="BG226" s="132">
        <f t="shared" si="46"/>
        <v>0</v>
      </c>
      <c r="BH226" s="132">
        <f t="shared" si="47"/>
        <v>0</v>
      </c>
      <c r="BI226" s="132">
        <f t="shared" si="48"/>
        <v>0</v>
      </c>
      <c r="BJ226" s="13" t="s">
        <v>78</v>
      </c>
      <c r="BK226" s="132">
        <f t="shared" si="49"/>
        <v>0</v>
      </c>
      <c r="BL226" s="13" t="s">
        <v>145</v>
      </c>
      <c r="BM226" s="131" t="s">
        <v>554</v>
      </c>
    </row>
    <row r="227" spans="2:65" s="1" customFormat="1" ht="16.5" customHeight="1" x14ac:dyDescent="0.2">
      <c r="B227" s="119"/>
      <c r="C227" s="120" t="s">
        <v>336</v>
      </c>
      <c r="D227" s="120" t="s">
        <v>141</v>
      </c>
      <c r="E227" s="121" t="s">
        <v>1414</v>
      </c>
      <c r="F227" s="122" t="s">
        <v>1415</v>
      </c>
      <c r="G227" s="123" t="s">
        <v>1271</v>
      </c>
      <c r="H227" s="124">
        <v>1</v>
      </c>
      <c r="I227" s="125"/>
      <c r="J227" s="125">
        <f t="shared" si="40"/>
        <v>0</v>
      </c>
      <c r="K227" s="126"/>
      <c r="L227" s="25"/>
      <c r="M227" s="127" t="s">
        <v>1</v>
      </c>
      <c r="N227" s="128" t="s">
        <v>35</v>
      </c>
      <c r="O227" s="129">
        <v>0</v>
      </c>
      <c r="P227" s="129">
        <f t="shared" si="41"/>
        <v>0</v>
      </c>
      <c r="Q227" s="129">
        <v>0</v>
      </c>
      <c r="R227" s="129">
        <f t="shared" si="42"/>
        <v>0</v>
      </c>
      <c r="S227" s="129">
        <v>0</v>
      </c>
      <c r="T227" s="130">
        <f t="shared" si="43"/>
        <v>0</v>
      </c>
      <c r="AR227" s="131" t="s">
        <v>145</v>
      </c>
      <c r="AT227" s="131" t="s">
        <v>141</v>
      </c>
      <c r="AU227" s="131" t="s">
        <v>78</v>
      </c>
      <c r="AY227" s="13" t="s">
        <v>140</v>
      </c>
      <c r="BE227" s="132">
        <f t="shared" si="44"/>
        <v>0</v>
      </c>
      <c r="BF227" s="132">
        <f t="shared" si="45"/>
        <v>0</v>
      </c>
      <c r="BG227" s="132">
        <f t="shared" si="46"/>
        <v>0</v>
      </c>
      <c r="BH227" s="132">
        <f t="shared" si="47"/>
        <v>0</v>
      </c>
      <c r="BI227" s="132">
        <f t="shared" si="48"/>
        <v>0</v>
      </c>
      <c r="BJ227" s="13" t="s">
        <v>78</v>
      </c>
      <c r="BK227" s="132">
        <f t="shared" si="49"/>
        <v>0</v>
      </c>
      <c r="BL227" s="13" t="s">
        <v>145</v>
      </c>
      <c r="BM227" s="131" t="s">
        <v>557</v>
      </c>
    </row>
    <row r="228" spans="2:65" s="1" customFormat="1" ht="16.5" customHeight="1" x14ac:dyDescent="0.2">
      <c r="B228" s="119"/>
      <c r="C228" s="120" t="s">
        <v>528</v>
      </c>
      <c r="D228" s="120" t="s">
        <v>141</v>
      </c>
      <c r="E228" s="121" t="s">
        <v>1416</v>
      </c>
      <c r="F228" s="122" t="s">
        <v>1417</v>
      </c>
      <c r="G228" s="123" t="s">
        <v>665</v>
      </c>
      <c r="H228" s="124">
        <v>12</v>
      </c>
      <c r="I228" s="125"/>
      <c r="J228" s="125">
        <f t="shared" si="40"/>
        <v>0</v>
      </c>
      <c r="K228" s="126"/>
      <c r="L228" s="25"/>
      <c r="M228" s="127" t="s">
        <v>1</v>
      </c>
      <c r="N228" s="128" t="s">
        <v>35</v>
      </c>
      <c r="O228" s="129">
        <v>0</v>
      </c>
      <c r="P228" s="129">
        <f t="shared" si="41"/>
        <v>0</v>
      </c>
      <c r="Q228" s="129">
        <v>0</v>
      </c>
      <c r="R228" s="129">
        <f t="shared" si="42"/>
        <v>0</v>
      </c>
      <c r="S228" s="129">
        <v>0</v>
      </c>
      <c r="T228" s="130">
        <f t="shared" si="43"/>
        <v>0</v>
      </c>
      <c r="AR228" s="131" t="s">
        <v>145</v>
      </c>
      <c r="AT228" s="131" t="s">
        <v>141</v>
      </c>
      <c r="AU228" s="131" t="s">
        <v>78</v>
      </c>
      <c r="AY228" s="13" t="s">
        <v>140</v>
      </c>
      <c r="BE228" s="132">
        <f t="shared" si="44"/>
        <v>0</v>
      </c>
      <c r="BF228" s="132">
        <f t="shared" si="45"/>
        <v>0</v>
      </c>
      <c r="BG228" s="132">
        <f t="shared" si="46"/>
        <v>0</v>
      </c>
      <c r="BH228" s="132">
        <f t="shared" si="47"/>
        <v>0</v>
      </c>
      <c r="BI228" s="132">
        <f t="shared" si="48"/>
        <v>0</v>
      </c>
      <c r="BJ228" s="13" t="s">
        <v>78</v>
      </c>
      <c r="BK228" s="132">
        <f t="shared" si="49"/>
        <v>0</v>
      </c>
      <c r="BL228" s="13" t="s">
        <v>145</v>
      </c>
      <c r="BM228" s="131" t="s">
        <v>566</v>
      </c>
    </row>
    <row r="229" spans="2:65" s="1" customFormat="1" ht="16.5" customHeight="1" x14ac:dyDescent="0.2">
      <c r="B229" s="119"/>
      <c r="C229" s="120" t="s">
        <v>340</v>
      </c>
      <c r="D229" s="120" t="s">
        <v>141</v>
      </c>
      <c r="E229" s="121" t="s">
        <v>1418</v>
      </c>
      <c r="F229" s="122" t="s">
        <v>1419</v>
      </c>
      <c r="G229" s="123" t="s">
        <v>1420</v>
      </c>
      <c r="H229" s="124">
        <v>12</v>
      </c>
      <c r="I229" s="125"/>
      <c r="J229" s="125">
        <f t="shared" si="40"/>
        <v>0</v>
      </c>
      <c r="K229" s="126"/>
      <c r="L229" s="25"/>
      <c r="M229" s="127" t="s">
        <v>1</v>
      </c>
      <c r="N229" s="128" t="s">
        <v>35</v>
      </c>
      <c r="O229" s="129">
        <v>0</v>
      </c>
      <c r="P229" s="129">
        <f t="shared" si="41"/>
        <v>0</v>
      </c>
      <c r="Q229" s="129">
        <v>0</v>
      </c>
      <c r="R229" s="129">
        <f t="shared" si="42"/>
        <v>0</v>
      </c>
      <c r="S229" s="129">
        <v>0</v>
      </c>
      <c r="T229" s="130">
        <f t="shared" si="43"/>
        <v>0</v>
      </c>
      <c r="AR229" s="131" t="s">
        <v>145</v>
      </c>
      <c r="AT229" s="131" t="s">
        <v>141</v>
      </c>
      <c r="AU229" s="131" t="s">
        <v>78</v>
      </c>
      <c r="AY229" s="13" t="s">
        <v>140</v>
      </c>
      <c r="BE229" s="132">
        <f t="shared" si="44"/>
        <v>0</v>
      </c>
      <c r="BF229" s="132">
        <f t="shared" si="45"/>
        <v>0</v>
      </c>
      <c r="BG229" s="132">
        <f t="shared" si="46"/>
        <v>0</v>
      </c>
      <c r="BH229" s="132">
        <f t="shared" si="47"/>
        <v>0</v>
      </c>
      <c r="BI229" s="132">
        <f t="shared" si="48"/>
        <v>0</v>
      </c>
      <c r="BJ229" s="13" t="s">
        <v>78</v>
      </c>
      <c r="BK229" s="132">
        <f t="shared" si="49"/>
        <v>0</v>
      </c>
      <c r="BL229" s="13" t="s">
        <v>145</v>
      </c>
      <c r="BM229" s="131" t="s">
        <v>563</v>
      </c>
    </row>
    <row r="230" spans="2:65" s="1" customFormat="1" ht="16.5" customHeight="1" x14ac:dyDescent="0.2">
      <c r="B230" s="119"/>
      <c r="C230" s="120" t="s">
        <v>535</v>
      </c>
      <c r="D230" s="120" t="s">
        <v>141</v>
      </c>
      <c r="E230" s="121" t="s">
        <v>1421</v>
      </c>
      <c r="F230" s="122" t="s">
        <v>1422</v>
      </c>
      <c r="G230" s="123" t="s">
        <v>269</v>
      </c>
      <c r="H230" s="124">
        <v>4</v>
      </c>
      <c r="I230" s="125"/>
      <c r="J230" s="125">
        <f t="shared" si="40"/>
        <v>0</v>
      </c>
      <c r="K230" s="126"/>
      <c r="L230" s="25"/>
      <c r="M230" s="127" t="s">
        <v>1</v>
      </c>
      <c r="N230" s="128" t="s">
        <v>35</v>
      </c>
      <c r="O230" s="129">
        <v>0</v>
      </c>
      <c r="P230" s="129">
        <f t="shared" si="41"/>
        <v>0</v>
      </c>
      <c r="Q230" s="129">
        <v>0</v>
      </c>
      <c r="R230" s="129">
        <f t="shared" si="42"/>
        <v>0</v>
      </c>
      <c r="S230" s="129">
        <v>0</v>
      </c>
      <c r="T230" s="130">
        <f t="shared" si="43"/>
        <v>0</v>
      </c>
      <c r="AR230" s="131" t="s">
        <v>145</v>
      </c>
      <c r="AT230" s="131" t="s">
        <v>141</v>
      </c>
      <c r="AU230" s="131" t="s">
        <v>78</v>
      </c>
      <c r="AY230" s="13" t="s">
        <v>140</v>
      </c>
      <c r="BE230" s="132">
        <f t="shared" si="44"/>
        <v>0</v>
      </c>
      <c r="BF230" s="132">
        <f t="shared" si="45"/>
        <v>0</v>
      </c>
      <c r="BG230" s="132">
        <f t="shared" si="46"/>
        <v>0</v>
      </c>
      <c r="BH230" s="132">
        <f t="shared" si="47"/>
        <v>0</v>
      </c>
      <c r="BI230" s="132">
        <f t="shared" si="48"/>
        <v>0</v>
      </c>
      <c r="BJ230" s="13" t="s">
        <v>78</v>
      </c>
      <c r="BK230" s="132">
        <f t="shared" si="49"/>
        <v>0</v>
      </c>
      <c r="BL230" s="13" t="s">
        <v>145</v>
      </c>
      <c r="BM230" s="131" t="s">
        <v>877</v>
      </c>
    </row>
    <row r="231" spans="2:65" s="1" customFormat="1" ht="16.5" customHeight="1" x14ac:dyDescent="0.2">
      <c r="B231" s="119"/>
      <c r="C231" s="120" t="s">
        <v>343</v>
      </c>
      <c r="D231" s="120" t="s">
        <v>141</v>
      </c>
      <c r="E231" s="121" t="s">
        <v>1423</v>
      </c>
      <c r="F231" s="122" t="s">
        <v>1424</v>
      </c>
      <c r="G231" s="123" t="s">
        <v>1271</v>
      </c>
      <c r="H231" s="124">
        <v>1</v>
      </c>
      <c r="I231" s="125"/>
      <c r="J231" s="125">
        <f t="shared" si="40"/>
        <v>0</v>
      </c>
      <c r="K231" s="126"/>
      <c r="L231" s="25"/>
      <c r="M231" s="127" t="s">
        <v>1</v>
      </c>
      <c r="N231" s="128" t="s">
        <v>35</v>
      </c>
      <c r="O231" s="129">
        <v>0</v>
      </c>
      <c r="P231" s="129">
        <f t="shared" si="41"/>
        <v>0</v>
      </c>
      <c r="Q231" s="129">
        <v>0</v>
      </c>
      <c r="R231" s="129">
        <f t="shared" si="42"/>
        <v>0</v>
      </c>
      <c r="S231" s="129">
        <v>0</v>
      </c>
      <c r="T231" s="130">
        <f t="shared" si="43"/>
        <v>0</v>
      </c>
      <c r="AR231" s="131" t="s">
        <v>145</v>
      </c>
      <c r="AT231" s="131" t="s">
        <v>141</v>
      </c>
      <c r="AU231" s="131" t="s">
        <v>78</v>
      </c>
      <c r="AY231" s="13" t="s">
        <v>140</v>
      </c>
      <c r="BE231" s="132">
        <f t="shared" si="44"/>
        <v>0</v>
      </c>
      <c r="BF231" s="132">
        <f t="shared" si="45"/>
        <v>0</v>
      </c>
      <c r="BG231" s="132">
        <f t="shared" si="46"/>
        <v>0</v>
      </c>
      <c r="BH231" s="132">
        <f t="shared" si="47"/>
        <v>0</v>
      </c>
      <c r="BI231" s="132">
        <f t="shared" si="48"/>
        <v>0</v>
      </c>
      <c r="BJ231" s="13" t="s">
        <v>78</v>
      </c>
      <c r="BK231" s="132">
        <f t="shared" si="49"/>
        <v>0</v>
      </c>
      <c r="BL231" s="13" t="s">
        <v>145</v>
      </c>
      <c r="BM231" s="131" t="s">
        <v>880</v>
      </c>
    </row>
    <row r="232" spans="2:65" s="1" customFormat="1" ht="24.2" customHeight="1" x14ac:dyDescent="0.2">
      <c r="B232" s="119"/>
      <c r="C232" s="120" t="s">
        <v>544</v>
      </c>
      <c r="D232" s="120" t="s">
        <v>141</v>
      </c>
      <c r="E232" s="121" t="s">
        <v>1425</v>
      </c>
      <c r="F232" s="122" t="s">
        <v>1278</v>
      </c>
      <c r="G232" s="123" t="s">
        <v>1271</v>
      </c>
      <c r="H232" s="124">
        <v>1</v>
      </c>
      <c r="I232" s="125"/>
      <c r="J232" s="125">
        <f t="shared" si="40"/>
        <v>0</v>
      </c>
      <c r="K232" s="126"/>
      <c r="L232" s="25"/>
      <c r="M232" s="127" t="s">
        <v>1</v>
      </c>
      <c r="N232" s="128" t="s">
        <v>35</v>
      </c>
      <c r="O232" s="129">
        <v>0</v>
      </c>
      <c r="P232" s="129">
        <f t="shared" si="41"/>
        <v>0</v>
      </c>
      <c r="Q232" s="129">
        <v>0</v>
      </c>
      <c r="R232" s="129">
        <f t="shared" si="42"/>
        <v>0</v>
      </c>
      <c r="S232" s="129">
        <v>0</v>
      </c>
      <c r="T232" s="130">
        <f t="shared" si="43"/>
        <v>0</v>
      </c>
      <c r="AR232" s="131" t="s">
        <v>145</v>
      </c>
      <c r="AT232" s="131" t="s">
        <v>141</v>
      </c>
      <c r="AU232" s="131" t="s">
        <v>78</v>
      </c>
      <c r="AY232" s="13" t="s">
        <v>140</v>
      </c>
      <c r="BE232" s="132">
        <f t="shared" si="44"/>
        <v>0</v>
      </c>
      <c r="BF232" s="132">
        <f t="shared" si="45"/>
        <v>0</v>
      </c>
      <c r="BG232" s="132">
        <f t="shared" si="46"/>
        <v>0</v>
      </c>
      <c r="BH232" s="132">
        <f t="shared" si="47"/>
        <v>0</v>
      </c>
      <c r="BI232" s="132">
        <f t="shared" si="48"/>
        <v>0</v>
      </c>
      <c r="BJ232" s="13" t="s">
        <v>78</v>
      </c>
      <c r="BK232" s="132">
        <f t="shared" si="49"/>
        <v>0</v>
      </c>
      <c r="BL232" s="13" t="s">
        <v>145</v>
      </c>
      <c r="BM232" s="131" t="s">
        <v>883</v>
      </c>
    </row>
    <row r="233" spans="2:65" s="10" customFormat="1" ht="25.9" customHeight="1" x14ac:dyDescent="0.2">
      <c r="B233" s="110"/>
      <c r="D233" s="111" t="s">
        <v>69</v>
      </c>
      <c r="E233" s="112" t="s">
        <v>1426</v>
      </c>
      <c r="F233" s="112" t="s">
        <v>1427</v>
      </c>
      <c r="J233" s="113">
        <f>BK233</f>
        <v>0</v>
      </c>
      <c r="L233" s="110"/>
      <c r="M233" s="159"/>
      <c r="N233" s="160"/>
      <c r="O233" s="160"/>
      <c r="P233" s="161">
        <v>0</v>
      </c>
      <c r="Q233" s="160"/>
      <c r="R233" s="161">
        <v>0</v>
      </c>
      <c r="S233" s="160"/>
      <c r="T233" s="162">
        <v>0</v>
      </c>
      <c r="AR233" s="111" t="s">
        <v>78</v>
      </c>
      <c r="AT233" s="117" t="s">
        <v>69</v>
      </c>
      <c r="AU233" s="117" t="s">
        <v>70</v>
      </c>
      <c r="AY233" s="111" t="s">
        <v>140</v>
      </c>
      <c r="BK233" s="118">
        <v>0</v>
      </c>
    </row>
    <row r="234" spans="2:65" s="1" customFormat="1" ht="6.95" customHeight="1" x14ac:dyDescent="0.2">
      <c r="B234" s="37"/>
      <c r="C234" s="38"/>
      <c r="D234" s="38"/>
      <c r="E234" s="38"/>
      <c r="F234" s="38"/>
      <c r="G234" s="38"/>
      <c r="H234" s="38"/>
      <c r="I234" s="38"/>
      <c r="J234" s="38"/>
      <c r="K234" s="38"/>
      <c r="L234" s="25"/>
    </row>
  </sheetData>
  <autoFilter ref="C121:K233" xr:uid="{00000000-0009-0000-0000-000006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88"/>
  <sheetViews>
    <sheetView showGridLines="0" topLeftCell="A146" workbookViewId="0">
      <selection activeCell="I110" sqref="I1:I1048576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2" t="s">
        <v>5</v>
      </c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3" t="s">
        <v>98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5" customHeight="1" x14ac:dyDescent="0.2">
      <c r="B4" s="16"/>
      <c r="D4" s="17" t="s">
        <v>99</v>
      </c>
      <c r="L4" s="16"/>
      <c r="M4" s="81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2" t="s">
        <v>14</v>
      </c>
      <c r="L6" s="16"/>
    </row>
    <row r="7" spans="2:46" ht="16.5" customHeight="1" x14ac:dyDescent="0.2">
      <c r="B7" s="16"/>
      <c r="E7" s="198" t="str">
        <f>'Rekapitulace stavby'!K6</f>
        <v>DS_Česká_Kamenice_250206</v>
      </c>
      <c r="F7" s="199"/>
      <c r="G7" s="199"/>
      <c r="H7" s="199"/>
      <c r="L7" s="16"/>
    </row>
    <row r="8" spans="2:46" s="1" customFormat="1" ht="12" customHeight="1" x14ac:dyDescent="0.2">
      <c r="B8" s="25"/>
      <c r="D8" s="22" t="s">
        <v>100</v>
      </c>
      <c r="L8" s="25"/>
    </row>
    <row r="9" spans="2:46" s="1" customFormat="1" ht="16.5" customHeight="1" x14ac:dyDescent="0.2">
      <c r="B9" s="25"/>
      <c r="E9" s="163" t="s">
        <v>1428</v>
      </c>
      <c r="F9" s="197"/>
      <c r="G9" s="197"/>
      <c r="H9" s="197"/>
      <c r="L9" s="25"/>
    </row>
    <row r="10" spans="2:46" s="1" customFormat="1" x14ac:dyDescent="0.2">
      <c r="B10" s="25"/>
      <c r="L10" s="25"/>
    </row>
    <row r="11" spans="2:46" s="1" customFormat="1" ht="12" customHeight="1" x14ac:dyDescent="0.2">
      <c r="B11" s="25"/>
      <c r="D11" s="22" t="s">
        <v>16</v>
      </c>
      <c r="F11" s="20" t="s">
        <v>1</v>
      </c>
      <c r="I11" s="22"/>
      <c r="J11" s="20" t="s">
        <v>1</v>
      </c>
      <c r="L11" s="25"/>
    </row>
    <row r="12" spans="2:46" s="1" customFormat="1" ht="12" customHeight="1" x14ac:dyDescent="0.2">
      <c r="B12" s="25"/>
      <c r="D12" s="22" t="s">
        <v>18</v>
      </c>
      <c r="F12" s="20" t="s">
        <v>19</v>
      </c>
      <c r="I12" s="22"/>
      <c r="J12" s="45" t="str">
        <f>'Rekapitulace stavby'!AN8</f>
        <v>25. 2. 2025</v>
      </c>
      <c r="L12" s="25"/>
    </row>
    <row r="13" spans="2:46" s="1" customFormat="1" ht="10.9" customHeight="1" x14ac:dyDescent="0.2">
      <c r="B13" s="25"/>
      <c r="L13" s="25"/>
    </row>
    <row r="14" spans="2:46" s="1" customFormat="1" ht="12" customHeight="1" x14ac:dyDescent="0.2">
      <c r="B14" s="25"/>
      <c r="D14" s="22" t="s">
        <v>22</v>
      </c>
      <c r="I14" s="22"/>
      <c r="J14" s="20" t="str">
        <f>IF('Rekapitulace stavby'!AN10="","",'Rekapitulace stavby'!AN10)</f>
        <v/>
      </c>
      <c r="L14" s="25"/>
    </row>
    <row r="15" spans="2:46" s="1" customFormat="1" ht="18" customHeight="1" x14ac:dyDescent="0.2">
      <c r="B15" s="25"/>
      <c r="E15" s="20" t="str">
        <f>IF('Rekapitulace stavby'!E11="","",'Rekapitulace stavby'!E11)</f>
        <v xml:space="preserve"> </v>
      </c>
      <c r="I15" s="22"/>
      <c r="J15" s="20" t="str">
        <f>IF('Rekapitulace stavby'!AN11="","",'Rekapitulace stavby'!AN11)</f>
        <v/>
      </c>
      <c r="L15" s="25"/>
    </row>
    <row r="16" spans="2:46" s="1" customFormat="1" ht="6.95" customHeight="1" x14ac:dyDescent="0.2">
      <c r="B16" s="25"/>
      <c r="L16" s="25"/>
    </row>
    <row r="17" spans="2:12" s="1" customFormat="1" ht="12" customHeight="1" x14ac:dyDescent="0.2">
      <c r="B17" s="25"/>
      <c r="D17" s="22" t="s">
        <v>25</v>
      </c>
      <c r="I17" s="22"/>
      <c r="J17" s="20" t="str">
        <f>'Rekapitulace stavby'!AN13</f>
        <v/>
      </c>
      <c r="L17" s="25"/>
    </row>
    <row r="18" spans="2:12" s="1" customFormat="1" ht="18" customHeight="1" x14ac:dyDescent="0.2">
      <c r="B18" s="25"/>
      <c r="E18" s="185" t="str">
        <f>'Rekapitulace stavby'!E14</f>
        <v xml:space="preserve"> </v>
      </c>
      <c r="F18" s="185"/>
      <c r="G18" s="185"/>
      <c r="H18" s="185"/>
      <c r="I18" s="22"/>
      <c r="J18" s="20" t="str">
        <f>'Rekapitulace stavby'!AN14</f>
        <v/>
      </c>
      <c r="L18" s="25"/>
    </row>
    <row r="19" spans="2:12" s="1" customFormat="1" ht="6.95" customHeight="1" x14ac:dyDescent="0.2">
      <c r="B19" s="25"/>
      <c r="L19" s="25"/>
    </row>
    <row r="20" spans="2:12" s="1" customFormat="1" ht="12" customHeight="1" x14ac:dyDescent="0.2">
      <c r="B20" s="25"/>
      <c r="D20" s="22" t="s">
        <v>26</v>
      </c>
      <c r="I20" s="22"/>
      <c r="J20" s="20" t="str">
        <f>IF('Rekapitulace stavby'!AN16="","",'Rekapitulace stavby'!AN16)</f>
        <v/>
      </c>
      <c r="L20" s="25"/>
    </row>
    <row r="21" spans="2:12" s="1" customFormat="1" ht="18" customHeight="1" x14ac:dyDescent="0.2">
      <c r="B21" s="25"/>
      <c r="E21" s="20" t="str">
        <f>IF('Rekapitulace stavby'!E17="","",'Rekapitulace stavby'!E17)</f>
        <v xml:space="preserve"> </v>
      </c>
      <c r="I21" s="22"/>
      <c r="J21" s="20" t="str">
        <f>IF('Rekapitulace stavby'!AN17="","",'Rekapitulace stavby'!AN17)</f>
        <v/>
      </c>
      <c r="L21" s="25"/>
    </row>
    <row r="22" spans="2:12" s="1" customFormat="1" ht="6.95" customHeight="1" x14ac:dyDescent="0.2">
      <c r="B22" s="25"/>
      <c r="L22" s="25"/>
    </row>
    <row r="23" spans="2:12" s="1" customFormat="1" ht="12" customHeight="1" x14ac:dyDescent="0.2">
      <c r="B23" s="25"/>
      <c r="D23" s="22" t="s">
        <v>27</v>
      </c>
      <c r="I23" s="22"/>
      <c r="J23" s="20" t="str">
        <f>IF('Rekapitulace stavby'!AN19="","",'Rekapitulace stavby'!AN19)</f>
        <v/>
      </c>
      <c r="L23" s="25"/>
    </row>
    <row r="24" spans="2:12" s="1" customFormat="1" ht="18" customHeight="1" x14ac:dyDescent="0.2">
      <c r="B24" s="25"/>
      <c r="E24" s="20" t="str">
        <f>IF('Rekapitulace stavby'!E20="","",'Rekapitulace stavby'!E20)</f>
        <v xml:space="preserve"> </v>
      </c>
      <c r="I24" s="22"/>
      <c r="J24" s="20" t="str">
        <f>IF('Rekapitulace stavby'!AN20="","",'Rekapitulace stavby'!AN20)</f>
        <v/>
      </c>
      <c r="L24" s="25"/>
    </row>
    <row r="25" spans="2:12" s="1" customFormat="1" ht="6.95" customHeight="1" x14ac:dyDescent="0.2">
      <c r="B25" s="25"/>
      <c r="L25" s="25"/>
    </row>
    <row r="26" spans="2:12" s="1" customFormat="1" ht="12" customHeight="1" x14ac:dyDescent="0.2">
      <c r="B26" s="25"/>
      <c r="D26" s="22" t="s">
        <v>29</v>
      </c>
      <c r="L26" s="25"/>
    </row>
    <row r="27" spans="2:12" s="7" customFormat="1" ht="16.5" customHeight="1" x14ac:dyDescent="0.2">
      <c r="B27" s="82"/>
      <c r="E27" s="188" t="s">
        <v>1</v>
      </c>
      <c r="F27" s="188"/>
      <c r="G27" s="188"/>
      <c r="H27" s="188"/>
      <c r="L27" s="82"/>
    </row>
    <row r="28" spans="2:12" s="1" customFormat="1" ht="6.95" customHeight="1" x14ac:dyDescent="0.2">
      <c r="B28" s="25"/>
      <c r="L28" s="25"/>
    </row>
    <row r="29" spans="2:12" s="1" customFormat="1" ht="6.95" customHeight="1" x14ac:dyDescent="0.2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 x14ac:dyDescent="0.2">
      <c r="B30" s="25"/>
      <c r="D30" s="83" t="s">
        <v>30</v>
      </c>
      <c r="J30" s="59">
        <f>ROUND(J118, 2)</f>
        <v>0</v>
      </c>
      <c r="L30" s="25"/>
    </row>
    <row r="31" spans="2:12" s="1" customFormat="1" ht="6.95" customHeight="1" x14ac:dyDescent="0.2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 x14ac:dyDescent="0.2">
      <c r="B32" s="25"/>
      <c r="F32" s="28" t="s">
        <v>32</v>
      </c>
      <c r="I32" s="28"/>
      <c r="J32" s="28" t="s">
        <v>33</v>
      </c>
      <c r="L32" s="25"/>
    </row>
    <row r="33" spans="2:12" s="1" customFormat="1" ht="14.45" customHeight="1" x14ac:dyDescent="0.2">
      <c r="B33" s="25"/>
      <c r="D33" s="48" t="s">
        <v>34</v>
      </c>
      <c r="E33" s="22" t="s">
        <v>35</v>
      </c>
      <c r="F33" s="84">
        <f>ROUND((SUM(BE118:BE187)),  2)</f>
        <v>0</v>
      </c>
      <c r="I33" s="85"/>
      <c r="J33" s="84">
        <f>ROUND(((SUM(BE118:BE187))*I33),  2)</f>
        <v>0</v>
      </c>
      <c r="L33" s="25"/>
    </row>
    <row r="34" spans="2:12" s="1" customFormat="1" ht="14.45" customHeight="1" x14ac:dyDescent="0.2">
      <c r="B34" s="25"/>
      <c r="E34" s="22" t="s">
        <v>36</v>
      </c>
      <c r="F34" s="84">
        <f>ROUND((SUM(BF118:BF187)),  2)</f>
        <v>0</v>
      </c>
      <c r="I34" s="85"/>
      <c r="J34" s="84">
        <f>ROUND(((SUM(BF118:BF187))*I34),  2)</f>
        <v>0</v>
      </c>
      <c r="L34" s="25"/>
    </row>
    <row r="35" spans="2:12" s="1" customFormat="1" ht="14.45" hidden="1" customHeight="1" x14ac:dyDescent="0.2">
      <c r="B35" s="25"/>
      <c r="E35" s="22" t="s">
        <v>37</v>
      </c>
      <c r="F35" s="84">
        <f>ROUND((SUM(BG118:BG187)),  2)</f>
        <v>0</v>
      </c>
      <c r="I35" s="85"/>
      <c r="J35" s="84">
        <f>0</f>
        <v>0</v>
      </c>
      <c r="L35" s="25"/>
    </row>
    <row r="36" spans="2:12" s="1" customFormat="1" ht="14.45" hidden="1" customHeight="1" x14ac:dyDescent="0.2">
      <c r="B36" s="25"/>
      <c r="E36" s="22" t="s">
        <v>38</v>
      </c>
      <c r="F36" s="84">
        <f>ROUND((SUM(BH118:BH187)),  2)</f>
        <v>0</v>
      </c>
      <c r="I36" s="85"/>
      <c r="J36" s="84">
        <f>0</f>
        <v>0</v>
      </c>
      <c r="L36" s="25"/>
    </row>
    <row r="37" spans="2:12" s="1" customFormat="1" ht="14.45" hidden="1" customHeight="1" x14ac:dyDescent="0.2">
      <c r="B37" s="25"/>
      <c r="E37" s="22" t="s">
        <v>39</v>
      </c>
      <c r="F37" s="84">
        <f>ROUND((SUM(BI118:BI187)),  2)</f>
        <v>0</v>
      </c>
      <c r="I37" s="85"/>
      <c r="J37" s="84">
        <f>0</f>
        <v>0</v>
      </c>
      <c r="L37" s="25"/>
    </row>
    <row r="38" spans="2:12" s="1" customFormat="1" ht="6.95" customHeight="1" x14ac:dyDescent="0.2">
      <c r="B38" s="25"/>
      <c r="L38" s="25"/>
    </row>
    <row r="39" spans="2:12" s="1" customFormat="1" ht="25.35" customHeight="1" x14ac:dyDescent="0.2">
      <c r="B39" s="25"/>
      <c r="C39" s="86"/>
      <c r="D39" s="87" t="s">
        <v>40</v>
      </c>
      <c r="E39" s="50"/>
      <c r="F39" s="50"/>
      <c r="G39" s="88" t="s">
        <v>41</v>
      </c>
      <c r="H39" s="89" t="s">
        <v>42</v>
      </c>
      <c r="I39" s="50"/>
      <c r="J39" s="90">
        <f>SUM(J30:J37)</f>
        <v>0</v>
      </c>
      <c r="K39" s="91"/>
      <c r="L39" s="25"/>
    </row>
    <row r="40" spans="2:12" s="1" customFormat="1" ht="14.45" customHeight="1" x14ac:dyDescent="0.2">
      <c r="B40" s="25"/>
      <c r="L40" s="25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5"/>
      <c r="D50" s="34" t="s">
        <v>43</v>
      </c>
      <c r="E50" s="35"/>
      <c r="F50" s="35"/>
      <c r="G50" s="34" t="s">
        <v>44</v>
      </c>
      <c r="H50" s="35"/>
      <c r="I50" s="35"/>
      <c r="J50" s="35"/>
      <c r="K50" s="35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5"/>
      <c r="D61" s="36" t="s">
        <v>45</v>
      </c>
      <c r="E61" s="27"/>
      <c r="F61" s="92" t="s">
        <v>46</v>
      </c>
      <c r="G61" s="36" t="s">
        <v>45</v>
      </c>
      <c r="H61" s="27"/>
      <c r="I61" s="27"/>
      <c r="J61" s="93" t="s">
        <v>46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5"/>
      <c r="D65" s="34" t="s">
        <v>47</v>
      </c>
      <c r="E65" s="35"/>
      <c r="F65" s="35"/>
      <c r="G65" s="34" t="s">
        <v>48</v>
      </c>
      <c r="H65" s="35"/>
      <c r="I65" s="35"/>
      <c r="J65" s="35"/>
      <c r="K65" s="35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5"/>
      <c r="D76" s="36" t="s">
        <v>45</v>
      </c>
      <c r="E76" s="27"/>
      <c r="F76" s="92" t="s">
        <v>46</v>
      </c>
      <c r="G76" s="36" t="s">
        <v>45</v>
      </c>
      <c r="H76" s="27"/>
      <c r="I76" s="27"/>
      <c r="J76" s="93" t="s">
        <v>46</v>
      </c>
      <c r="K76" s="27"/>
      <c r="L76" s="25"/>
    </row>
    <row r="77" spans="2:12" s="1" customFormat="1" ht="14.45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 x14ac:dyDescent="0.2">
      <c r="B82" s="25"/>
      <c r="C82" s="17" t="s">
        <v>102</v>
      </c>
      <c r="L82" s="25"/>
    </row>
    <row r="83" spans="2:47" s="1" customFormat="1" ht="6.95" customHeight="1" x14ac:dyDescent="0.2">
      <c r="B83" s="25"/>
      <c r="L83" s="25"/>
    </row>
    <row r="84" spans="2:47" s="1" customFormat="1" ht="12" customHeight="1" x14ac:dyDescent="0.2">
      <c r="B84" s="25"/>
      <c r="C84" s="22" t="s">
        <v>14</v>
      </c>
      <c r="L84" s="25"/>
    </row>
    <row r="85" spans="2:47" s="1" customFormat="1" ht="16.5" customHeight="1" x14ac:dyDescent="0.2">
      <c r="B85" s="25"/>
      <c r="E85" s="198" t="str">
        <f>E7</f>
        <v>DS_Česká_Kamenice_250206</v>
      </c>
      <c r="F85" s="199"/>
      <c r="G85" s="199"/>
      <c r="H85" s="199"/>
      <c r="L85" s="25"/>
    </row>
    <row r="86" spans="2:47" s="1" customFormat="1" ht="12" customHeight="1" x14ac:dyDescent="0.2">
      <c r="B86" s="25"/>
      <c r="C86" s="22" t="s">
        <v>100</v>
      </c>
      <c r="L86" s="25"/>
    </row>
    <row r="87" spans="2:47" s="1" customFormat="1" ht="16.5" customHeight="1" x14ac:dyDescent="0.2">
      <c r="B87" s="25"/>
      <c r="E87" s="163" t="str">
        <f>E9</f>
        <v>Objekt9 - ÚT</v>
      </c>
      <c r="F87" s="197"/>
      <c r="G87" s="197"/>
      <c r="H87" s="197"/>
      <c r="L87" s="25"/>
    </row>
    <row r="88" spans="2:47" s="1" customFormat="1" ht="6.95" customHeight="1" x14ac:dyDescent="0.2">
      <c r="B88" s="25"/>
      <c r="L88" s="25"/>
    </row>
    <row r="89" spans="2:47" s="1" customFormat="1" ht="12" customHeight="1" x14ac:dyDescent="0.2">
      <c r="B89" s="25"/>
      <c r="C89" s="22" t="s">
        <v>18</v>
      </c>
      <c r="F89" s="20" t="str">
        <f>F12</f>
        <v xml:space="preserve"> </v>
      </c>
      <c r="I89" s="22"/>
      <c r="J89" s="45" t="str">
        <f>IF(J12="","",J12)</f>
        <v>25. 2. 2025</v>
      </c>
      <c r="L89" s="25"/>
    </row>
    <row r="90" spans="2:47" s="1" customFormat="1" ht="6.95" customHeight="1" x14ac:dyDescent="0.2">
      <c r="B90" s="25"/>
      <c r="L90" s="25"/>
    </row>
    <row r="91" spans="2:47" s="1" customFormat="1" ht="15.2" customHeight="1" x14ac:dyDescent="0.2">
      <c r="B91" s="25"/>
      <c r="C91" s="22" t="s">
        <v>22</v>
      </c>
      <c r="F91" s="20" t="str">
        <f>E15</f>
        <v xml:space="preserve"> </v>
      </c>
      <c r="I91" s="22"/>
      <c r="J91" s="23" t="str">
        <f>E21</f>
        <v xml:space="preserve"> </v>
      </c>
      <c r="L91" s="25"/>
    </row>
    <row r="92" spans="2:47" s="1" customFormat="1" ht="15.2" customHeight="1" x14ac:dyDescent="0.2">
      <c r="B92" s="25"/>
      <c r="C92" s="22" t="s">
        <v>25</v>
      </c>
      <c r="F92" s="20" t="str">
        <f>IF(E18="","",E18)</f>
        <v xml:space="preserve"> </v>
      </c>
      <c r="I92" s="22"/>
      <c r="J92" s="23" t="str">
        <f>E24</f>
        <v xml:space="preserve"> </v>
      </c>
      <c r="L92" s="25"/>
    </row>
    <row r="93" spans="2:47" s="1" customFormat="1" ht="10.35" customHeight="1" x14ac:dyDescent="0.2">
      <c r="B93" s="25"/>
      <c r="L93" s="25"/>
    </row>
    <row r="94" spans="2:47" s="1" customFormat="1" ht="29.25" customHeight="1" x14ac:dyDescent="0.2">
      <c r="B94" s="25"/>
      <c r="C94" s="94" t="s">
        <v>103</v>
      </c>
      <c r="D94" s="86"/>
      <c r="E94" s="86"/>
      <c r="F94" s="86"/>
      <c r="G94" s="86"/>
      <c r="H94" s="86"/>
      <c r="I94" s="86"/>
      <c r="J94" s="95" t="s">
        <v>104</v>
      </c>
      <c r="K94" s="86"/>
      <c r="L94" s="25"/>
    </row>
    <row r="95" spans="2:47" s="1" customFormat="1" ht="10.35" customHeight="1" x14ac:dyDescent="0.2">
      <c r="B95" s="25"/>
      <c r="L95" s="25"/>
    </row>
    <row r="96" spans="2:47" s="1" customFormat="1" ht="22.9" customHeight="1" x14ac:dyDescent="0.2">
      <c r="B96" s="25"/>
      <c r="C96" s="96" t="s">
        <v>105</v>
      </c>
      <c r="J96" s="59">
        <f>J118</f>
        <v>0</v>
      </c>
      <c r="L96" s="25"/>
      <c r="AU96" s="13" t="s">
        <v>106</v>
      </c>
    </row>
    <row r="97" spans="2:12" s="8" customFormat="1" ht="24.95" customHeight="1" x14ac:dyDescent="0.2">
      <c r="B97" s="97"/>
      <c r="D97" s="98" t="s">
        <v>1429</v>
      </c>
      <c r="E97" s="99"/>
      <c r="F97" s="99"/>
      <c r="G97" s="99"/>
      <c r="H97" s="99"/>
      <c r="I97" s="99"/>
      <c r="J97" s="100">
        <f>J119</f>
        <v>0</v>
      </c>
      <c r="L97" s="97"/>
    </row>
    <row r="98" spans="2:12" s="8" customFormat="1" ht="24.95" customHeight="1" x14ac:dyDescent="0.2">
      <c r="B98" s="97"/>
      <c r="D98" s="98" t="s">
        <v>1430</v>
      </c>
      <c r="E98" s="99"/>
      <c r="F98" s="99"/>
      <c r="G98" s="99"/>
      <c r="H98" s="99"/>
      <c r="I98" s="99"/>
      <c r="J98" s="100">
        <f>J187</f>
        <v>0</v>
      </c>
      <c r="L98" s="97"/>
    </row>
    <row r="99" spans="2:12" s="1" customFormat="1" ht="21.75" customHeight="1" x14ac:dyDescent="0.2">
      <c r="B99" s="25"/>
      <c r="L99" s="25"/>
    </row>
    <row r="100" spans="2:12" s="1" customFormat="1" ht="6.95" customHeight="1" x14ac:dyDescent="0.2"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25"/>
    </row>
    <row r="104" spans="2:12" s="1" customFormat="1" ht="6.95" customHeight="1" x14ac:dyDescent="0.2"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25"/>
    </row>
    <row r="105" spans="2:12" s="1" customFormat="1" ht="24.95" customHeight="1" x14ac:dyDescent="0.2">
      <c r="B105" s="25"/>
      <c r="C105" s="17" t="s">
        <v>127</v>
      </c>
      <c r="L105" s="25"/>
    </row>
    <row r="106" spans="2:12" s="1" customFormat="1" ht="6.95" customHeight="1" x14ac:dyDescent="0.2">
      <c r="B106" s="25"/>
      <c r="L106" s="25"/>
    </row>
    <row r="107" spans="2:12" s="1" customFormat="1" ht="12" customHeight="1" x14ac:dyDescent="0.2">
      <c r="B107" s="25"/>
      <c r="C107" s="22" t="s">
        <v>14</v>
      </c>
      <c r="L107" s="25"/>
    </row>
    <row r="108" spans="2:12" s="1" customFormat="1" ht="16.5" customHeight="1" x14ac:dyDescent="0.2">
      <c r="B108" s="25"/>
      <c r="E108" s="198" t="str">
        <f>E7</f>
        <v>DS_Česká_Kamenice_250206</v>
      </c>
      <c r="F108" s="199"/>
      <c r="G108" s="199"/>
      <c r="H108" s="199"/>
      <c r="L108" s="25"/>
    </row>
    <row r="109" spans="2:12" s="1" customFormat="1" ht="12" customHeight="1" x14ac:dyDescent="0.2">
      <c r="B109" s="25"/>
      <c r="C109" s="22" t="s">
        <v>100</v>
      </c>
      <c r="L109" s="25"/>
    </row>
    <row r="110" spans="2:12" s="1" customFormat="1" ht="16.5" customHeight="1" x14ac:dyDescent="0.2">
      <c r="B110" s="25"/>
      <c r="E110" s="163" t="str">
        <f>E9</f>
        <v>Objekt9 - ÚT</v>
      </c>
      <c r="F110" s="197"/>
      <c r="G110" s="197"/>
      <c r="H110" s="197"/>
      <c r="L110" s="25"/>
    </row>
    <row r="111" spans="2:12" s="1" customFormat="1" ht="6.95" customHeight="1" x14ac:dyDescent="0.2">
      <c r="B111" s="25"/>
      <c r="L111" s="25"/>
    </row>
    <row r="112" spans="2:12" s="1" customFormat="1" ht="12" customHeight="1" x14ac:dyDescent="0.2">
      <c r="B112" s="25"/>
      <c r="C112" s="22" t="s">
        <v>18</v>
      </c>
      <c r="F112" s="20" t="str">
        <f>F12</f>
        <v xml:space="preserve"> </v>
      </c>
      <c r="I112" s="22"/>
      <c r="J112" s="45" t="str">
        <f>IF(J12="","",J12)</f>
        <v>25. 2. 2025</v>
      </c>
      <c r="L112" s="25"/>
    </row>
    <row r="113" spans="2:65" s="1" customFormat="1" ht="6.95" customHeight="1" x14ac:dyDescent="0.2">
      <c r="B113" s="25"/>
      <c r="L113" s="25"/>
    </row>
    <row r="114" spans="2:65" s="1" customFormat="1" ht="15.2" customHeight="1" x14ac:dyDescent="0.2">
      <c r="B114" s="25"/>
      <c r="C114" s="22" t="s">
        <v>22</v>
      </c>
      <c r="F114" s="20" t="str">
        <f>E15</f>
        <v xml:space="preserve"> </v>
      </c>
      <c r="I114" s="22"/>
      <c r="J114" s="23" t="str">
        <f>E21</f>
        <v xml:space="preserve"> </v>
      </c>
      <c r="L114" s="25"/>
    </row>
    <row r="115" spans="2:65" s="1" customFormat="1" ht="15.2" customHeight="1" x14ac:dyDescent="0.2">
      <c r="B115" s="25"/>
      <c r="C115" s="22" t="s">
        <v>25</v>
      </c>
      <c r="F115" s="20" t="str">
        <f>IF(E18="","",E18)</f>
        <v xml:space="preserve"> </v>
      </c>
      <c r="I115" s="22"/>
      <c r="J115" s="23" t="str">
        <f>E24</f>
        <v xml:space="preserve"> </v>
      </c>
      <c r="L115" s="25"/>
    </row>
    <row r="116" spans="2:65" s="1" customFormat="1" ht="10.35" customHeight="1" x14ac:dyDescent="0.2">
      <c r="B116" s="25"/>
      <c r="L116" s="25"/>
    </row>
    <row r="117" spans="2:65" s="9" customFormat="1" ht="29.25" customHeight="1" x14ac:dyDescent="0.2">
      <c r="B117" s="101"/>
      <c r="C117" s="102" t="s">
        <v>128</v>
      </c>
      <c r="D117" s="103" t="s">
        <v>55</v>
      </c>
      <c r="E117" s="103" t="s">
        <v>51</v>
      </c>
      <c r="F117" s="103" t="s">
        <v>52</v>
      </c>
      <c r="G117" s="103" t="s">
        <v>129</v>
      </c>
      <c r="H117" s="103" t="s">
        <v>130</v>
      </c>
      <c r="I117" s="103"/>
      <c r="J117" s="104" t="s">
        <v>104</v>
      </c>
      <c r="K117" s="105" t="s">
        <v>131</v>
      </c>
      <c r="L117" s="101"/>
      <c r="M117" s="52" t="s">
        <v>1</v>
      </c>
      <c r="N117" s="53" t="s">
        <v>34</v>
      </c>
      <c r="O117" s="53" t="s">
        <v>132</v>
      </c>
      <c r="P117" s="53" t="s">
        <v>133</v>
      </c>
      <c r="Q117" s="53" t="s">
        <v>134</v>
      </c>
      <c r="R117" s="53" t="s">
        <v>135</v>
      </c>
      <c r="S117" s="53" t="s">
        <v>136</v>
      </c>
      <c r="T117" s="54" t="s">
        <v>137</v>
      </c>
    </row>
    <row r="118" spans="2:65" s="1" customFormat="1" ht="22.9" customHeight="1" x14ac:dyDescent="0.25">
      <c r="B118" s="25"/>
      <c r="C118" s="57" t="s">
        <v>138</v>
      </c>
      <c r="J118" s="106">
        <f>BK118</f>
        <v>0</v>
      </c>
      <c r="L118" s="25"/>
      <c r="M118" s="55"/>
      <c r="N118" s="46"/>
      <c r="O118" s="46"/>
      <c r="P118" s="107">
        <f>P119+P187</f>
        <v>0</v>
      </c>
      <c r="Q118" s="46"/>
      <c r="R118" s="107">
        <f>R119+R187</f>
        <v>0</v>
      </c>
      <c r="S118" s="46"/>
      <c r="T118" s="108">
        <f>T119+T187</f>
        <v>0</v>
      </c>
      <c r="AT118" s="13" t="s">
        <v>69</v>
      </c>
      <c r="AU118" s="13" t="s">
        <v>106</v>
      </c>
      <c r="BK118" s="109">
        <f>BK119+BK187</f>
        <v>0</v>
      </c>
    </row>
    <row r="119" spans="2:65" s="10" customFormat="1" ht="25.9" customHeight="1" x14ac:dyDescent="0.2">
      <c r="B119" s="110"/>
      <c r="D119" s="111" t="s">
        <v>69</v>
      </c>
      <c r="E119" s="112" t="s">
        <v>1256</v>
      </c>
      <c r="F119" s="112" t="s">
        <v>1431</v>
      </c>
      <c r="J119" s="113">
        <f>BK119</f>
        <v>0</v>
      </c>
      <c r="L119" s="110"/>
      <c r="M119" s="114"/>
      <c r="P119" s="115">
        <f>SUM(P120:P186)</f>
        <v>0</v>
      </c>
      <c r="R119" s="115">
        <f>SUM(R120:R186)</f>
        <v>0</v>
      </c>
      <c r="T119" s="116">
        <f>SUM(T120:T186)</f>
        <v>0</v>
      </c>
      <c r="AR119" s="111" t="s">
        <v>78</v>
      </c>
      <c r="AT119" s="117" t="s">
        <v>69</v>
      </c>
      <c r="AU119" s="117" t="s">
        <v>70</v>
      </c>
      <c r="AY119" s="111" t="s">
        <v>140</v>
      </c>
      <c r="BK119" s="118">
        <f>SUM(BK120:BK186)</f>
        <v>0</v>
      </c>
    </row>
    <row r="120" spans="2:65" s="1" customFormat="1" ht="16.5" customHeight="1" x14ac:dyDescent="0.2">
      <c r="B120" s="119"/>
      <c r="C120" s="120" t="s">
        <v>78</v>
      </c>
      <c r="D120" s="120" t="s">
        <v>141</v>
      </c>
      <c r="E120" s="121" t="s">
        <v>78</v>
      </c>
      <c r="F120" s="122" t="s">
        <v>1432</v>
      </c>
      <c r="G120" s="123" t="s">
        <v>665</v>
      </c>
      <c r="H120" s="124">
        <v>1</v>
      </c>
      <c r="I120" s="125"/>
      <c r="J120" s="125">
        <f t="shared" ref="J120:J151" si="0">ROUND(I120*H120,2)</f>
        <v>0</v>
      </c>
      <c r="K120" s="126"/>
      <c r="L120" s="25"/>
      <c r="M120" s="127" t="s">
        <v>1</v>
      </c>
      <c r="N120" s="128" t="s">
        <v>35</v>
      </c>
      <c r="O120" s="129">
        <v>0</v>
      </c>
      <c r="P120" s="129">
        <f t="shared" ref="P120:P151" si="1">O120*H120</f>
        <v>0</v>
      </c>
      <c r="Q120" s="129">
        <v>0</v>
      </c>
      <c r="R120" s="129">
        <f t="shared" ref="R120:R151" si="2">Q120*H120</f>
        <v>0</v>
      </c>
      <c r="S120" s="129">
        <v>0</v>
      </c>
      <c r="T120" s="130">
        <f t="shared" ref="T120:T151" si="3">S120*H120</f>
        <v>0</v>
      </c>
      <c r="AR120" s="131" t="s">
        <v>145</v>
      </c>
      <c r="AT120" s="131" t="s">
        <v>141</v>
      </c>
      <c r="AU120" s="131" t="s">
        <v>78</v>
      </c>
      <c r="AY120" s="13" t="s">
        <v>140</v>
      </c>
      <c r="BE120" s="132">
        <f t="shared" ref="BE120:BE151" si="4">IF(N120="základní",J120,0)</f>
        <v>0</v>
      </c>
      <c r="BF120" s="132">
        <f t="shared" ref="BF120:BF151" si="5">IF(N120="snížená",J120,0)</f>
        <v>0</v>
      </c>
      <c r="BG120" s="132">
        <f t="shared" ref="BG120:BG151" si="6">IF(N120="zákl. přenesená",J120,0)</f>
        <v>0</v>
      </c>
      <c r="BH120" s="132">
        <f t="shared" ref="BH120:BH151" si="7">IF(N120="sníž. přenesená",J120,0)</f>
        <v>0</v>
      </c>
      <c r="BI120" s="132">
        <f t="shared" ref="BI120:BI151" si="8">IF(N120="nulová",J120,0)</f>
        <v>0</v>
      </c>
      <c r="BJ120" s="13" t="s">
        <v>78</v>
      </c>
      <c r="BK120" s="132">
        <f t="shared" ref="BK120:BK151" si="9">ROUND(I120*H120,2)</f>
        <v>0</v>
      </c>
      <c r="BL120" s="13" t="s">
        <v>145</v>
      </c>
      <c r="BM120" s="131" t="s">
        <v>80</v>
      </c>
    </row>
    <row r="121" spans="2:65" s="1" customFormat="1" ht="33" customHeight="1" x14ac:dyDescent="0.2">
      <c r="B121" s="119"/>
      <c r="C121" s="120" t="s">
        <v>80</v>
      </c>
      <c r="D121" s="120" t="s">
        <v>141</v>
      </c>
      <c r="E121" s="121" t="s">
        <v>80</v>
      </c>
      <c r="F121" s="122" t="s">
        <v>1433</v>
      </c>
      <c r="G121" s="123" t="s">
        <v>1271</v>
      </c>
      <c r="H121" s="124">
        <v>1</v>
      </c>
      <c r="I121" s="125"/>
      <c r="J121" s="125">
        <f t="shared" si="0"/>
        <v>0</v>
      </c>
      <c r="K121" s="126"/>
      <c r="L121" s="25"/>
      <c r="M121" s="127" t="s">
        <v>1</v>
      </c>
      <c r="N121" s="128" t="s">
        <v>35</v>
      </c>
      <c r="O121" s="129">
        <v>0</v>
      </c>
      <c r="P121" s="129">
        <f t="shared" si="1"/>
        <v>0</v>
      </c>
      <c r="Q121" s="129">
        <v>0</v>
      </c>
      <c r="R121" s="129">
        <f t="shared" si="2"/>
        <v>0</v>
      </c>
      <c r="S121" s="129">
        <v>0</v>
      </c>
      <c r="T121" s="130">
        <f t="shared" si="3"/>
        <v>0</v>
      </c>
      <c r="AR121" s="131" t="s">
        <v>145</v>
      </c>
      <c r="AT121" s="131" t="s">
        <v>141</v>
      </c>
      <c r="AU121" s="131" t="s">
        <v>78</v>
      </c>
      <c r="AY121" s="13" t="s">
        <v>140</v>
      </c>
      <c r="BE121" s="132">
        <f t="shared" si="4"/>
        <v>0</v>
      </c>
      <c r="BF121" s="132">
        <f t="shared" si="5"/>
        <v>0</v>
      </c>
      <c r="BG121" s="132">
        <f t="shared" si="6"/>
        <v>0</v>
      </c>
      <c r="BH121" s="132">
        <f t="shared" si="7"/>
        <v>0</v>
      </c>
      <c r="BI121" s="132">
        <f t="shared" si="8"/>
        <v>0</v>
      </c>
      <c r="BJ121" s="13" t="s">
        <v>78</v>
      </c>
      <c r="BK121" s="132">
        <f t="shared" si="9"/>
        <v>0</v>
      </c>
      <c r="BL121" s="13" t="s">
        <v>145</v>
      </c>
      <c r="BM121" s="131" t="s">
        <v>145</v>
      </c>
    </row>
    <row r="122" spans="2:65" s="1" customFormat="1" ht="16.5" customHeight="1" x14ac:dyDescent="0.2">
      <c r="B122" s="119"/>
      <c r="C122" s="120" t="s">
        <v>148</v>
      </c>
      <c r="D122" s="120" t="s">
        <v>141</v>
      </c>
      <c r="E122" s="121" t="s">
        <v>148</v>
      </c>
      <c r="F122" s="122" t="s">
        <v>1434</v>
      </c>
      <c r="G122" s="123" t="s">
        <v>1271</v>
      </c>
      <c r="H122" s="124">
        <v>1</v>
      </c>
      <c r="I122" s="125"/>
      <c r="J122" s="125">
        <f t="shared" si="0"/>
        <v>0</v>
      </c>
      <c r="K122" s="126"/>
      <c r="L122" s="25"/>
      <c r="M122" s="127" t="s">
        <v>1</v>
      </c>
      <c r="N122" s="128" t="s">
        <v>35</v>
      </c>
      <c r="O122" s="129">
        <v>0</v>
      </c>
      <c r="P122" s="129">
        <f t="shared" si="1"/>
        <v>0</v>
      </c>
      <c r="Q122" s="129">
        <v>0</v>
      </c>
      <c r="R122" s="129">
        <f t="shared" si="2"/>
        <v>0</v>
      </c>
      <c r="S122" s="129">
        <v>0</v>
      </c>
      <c r="T122" s="130">
        <f t="shared" si="3"/>
        <v>0</v>
      </c>
      <c r="AR122" s="131" t="s">
        <v>145</v>
      </c>
      <c r="AT122" s="131" t="s">
        <v>141</v>
      </c>
      <c r="AU122" s="131" t="s">
        <v>78</v>
      </c>
      <c r="AY122" s="13" t="s">
        <v>140</v>
      </c>
      <c r="BE122" s="132">
        <f t="shared" si="4"/>
        <v>0</v>
      </c>
      <c r="BF122" s="132">
        <f t="shared" si="5"/>
        <v>0</v>
      </c>
      <c r="BG122" s="132">
        <f t="shared" si="6"/>
        <v>0</v>
      </c>
      <c r="BH122" s="132">
        <f t="shared" si="7"/>
        <v>0</v>
      </c>
      <c r="BI122" s="132">
        <f t="shared" si="8"/>
        <v>0</v>
      </c>
      <c r="BJ122" s="13" t="s">
        <v>78</v>
      </c>
      <c r="BK122" s="132">
        <f t="shared" si="9"/>
        <v>0</v>
      </c>
      <c r="BL122" s="13" t="s">
        <v>145</v>
      </c>
      <c r="BM122" s="131" t="s">
        <v>151</v>
      </c>
    </row>
    <row r="123" spans="2:65" s="1" customFormat="1" ht="16.5" customHeight="1" x14ac:dyDescent="0.2">
      <c r="B123" s="119"/>
      <c r="C123" s="120" t="s">
        <v>145</v>
      </c>
      <c r="D123" s="120" t="s">
        <v>141</v>
      </c>
      <c r="E123" s="121" t="s">
        <v>145</v>
      </c>
      <c r="F123" s="122" t="s">
        <v>1435</v>
      </c>
      <c r="G123" s="123" t="s">
        <v>228</v>
      </c>
      <c r="H123" s="124">
        <v>2</v>
      </c>
      <c r="I123" s="125"/>
      <c r="J123" s="125">
        <f t="shared" si="0"/>
        <v>0</v>
      </c>
      <c r="K123" s="126"/>
      <c r="L123" s="25"/>
      <c r="M123" s="127" t="s">
        <v>1</v>
      </c>
      <c r="N123" s="128" t="s">
        <v>35</v>
      </c>
      <c r="O123" s="129">
        <v>0</v>
      </c>
      <c r="P123" s="129">
        <f t="shared" si="1"/>
        <v>0</v>
      </c>
      <c r="Q123" s="129">
        <v>0</v>
      </c>
      <c r="R123" s="129">
        <f t="shared" si="2"/>
        <v>0</v>
      </c>
      <c r="S123" s="129">
        <v>0</v>
      </c>
      <c r="T123" s="130">
        <f t="shared" si="3"/>
        <v>0</v>
      </c>
      <c r="AR123" s="131" t="s">
        <v>145</v>
      </c>
      <c r="AT123" s="131" t="s">
        <v>141</v>
      </c>
      <c r="AU123" s="131" t="s">
        <v>78</v>
      </c>
      <c r="AY123" s="13" t="s">
        <v>140</v>
      </c>
      <c r="BE123" s="132">
        <f t="shared" si="4"/>
        <v>0</v>
      </c>
      <c r="BF123" s="132">
        <f t="shared" si="5"/>
        <v>0</v>
      </c>
      <c r="BG123" s="132">
        <f t="shared" si="6"/>
        <v>0</v>
      </c>
      <c r="BH123" s="132">
        <f t="shared" si="7"/>
        <v>0</v>
      </c>
      <c r="BI123" s="132">
        <f t="shared" si="8"/>
        <v>0</v>
      </c>
      <c r="BJ123" s="13" t="s">
        <v>78</v>
      </c>
      <c r="BK123" s="132">
        <f t="shared" si="9"/>
        <v>0</v>
      </c>
      <c r="BL123" s="13" t="s">
        <v>145</v>
      </c>
      <c r="BM123" s="131" t="s">
        <v>154</v>
      </c>
    </row>
    <row r="124" spans="2:65" s="1" customFormat="1" ht="16.5" customHeight="1" x14ac:dyDescent="0.2">
      <c r="B124" s="119"/>
      <c r="C124" s="120" t="s">
        <v>155</v>
      </c>
      <c r="D124" s="120" t="s">
        <v>141</v>
      </c>
      <c r="E124" s="121" t="s">
        <v>155</v>
      </c>
      <c r="F124" s="122" t="s">
        <v>1436</v>
      </c>
      <c r="G124" s="123" t="s">
        <v>1174</v>
      </c>
      <c r="H124" s="124">
        <v>15</v>
      </c>
      <c r="I124" s="125"/>
      <c r="J124" s="125">
        <f t="shared" si="0"/>
        <v>0</v>
      </c>
      <c r="K124" s="126"/>
      <c r="L124" s="25"/>
      <c r="M124" s="127" t="s">
        <v>1</v>
      </c>
      <c r="N124" s="128" t="s">
        <v>35</v>
      </c>
      <c r="O124" s="129">
        <v>0</v>
      </c>
      <c r="P124" s="129">
        <f t="shared" si="1"/>
        <v>0</v>
      </c>
      <c r="Q124" s="129">
        <v>0</v>
      </c>
      <c r="R124" s="129">
        <f t="shared" si="2"/>
        <v>0</v>
      </c>
      <c r="S124" s="129">
        <v>0</v>
      </c>
      <c r="T124" s="130">
        <f t="shared" si="3"/>
        <v>0</v>
      </c>
      <c r="AR124" s="131" t="s">
        <v>145</v>
      </c>
      <c r="AT124" s="131" t="s">
        <v>141</v>
      </c>
      <c r="AU124" s="131" t="s">
        <v>78</v>
      </c>
      <c r="AY124" s="13" t="s">
        <v>140</v>
      </c>
      <c r="BE124" s="132">
        <f t="shared" si="4"/>
        <v>0</v>
      </c>
      <c r="BF124" s="132">
        <f t="shared" si="5"/>
        <v>0</v>
      </c>
      <c r="BG124" s="132">
        <f t="shared" si="6"/>
        <v>0</v>
      </c>
      <c r="BH124" s="132">
        <f t="shared" si="7"/>
        <v>0</v>
      </c>
      <c r="BI124" s="132">
        <f t="shared" si="8"/>
        <v>0</v>
      </c>
      <c r="BJ124" s="13" t="s">
        <v>78</v>
      </c>
      <c r="BK124" s="132">
        <f t="shared" si="9"/>
        <v>0</v>
      </c>
      <c r="BL124" s="13" t="s">
        <v>145</v>
      </c>
      <c r="BM124" s="131" t="s">
        <v>158</v>
      </c>
    </row>
    <row r="125" spans="2:65" s="1" customFormat="1" ht="24.2" customHeight="1" x14ac:dyDescent="0.2">
      <c r="B125" s="119"/>
      <c r="C125" s="120" t="s">
        <v>151</v>
      </c>
      <c r="D125" s="120" t="s">
        <v>141</v>
      </c>
      <c r="E125" s="121" t="s">
        <v>151</v>
      </c>
      <c r="F125" s="122" t="s">
        <v>1437</v>
      </c>
      <c r="G125" s="123" t="s">
        <v>1271</v>
      </c>
      <c r="H125" s="124">
        <v>1</v>
      </c>
      <c r="I125" s="125"/>
      <c r="J125" s="125">
        <f t="shared" si="0"/>
        <v>0</v>
      </c>
      <c r="K125" s="126"/>
      <c r="L125" s="25"/>
      <c r="M125" s="127" t="s">
        <v>1</v>
      </c>
      <c r="N125" s="128" t="s">
        <v>35</v>
      </c>
      <c r="O125" s="129">
        <v>0</v>
      </c>
      <c r="P125" s="129">
        <f t="shared" si="1"/>
        <v>0</v>
      </c>
      <c r="Q125" s="129">
        <v>0</v>
      </c>
      <c r="R125" s="129">
        <f t="shared" si="2"/>
        <v>0</v>
      </c>
      <c r="S125" s="129">
        <v>0</v>
      </c>
      <c r="T125" s="130">
        <f t="shared" si="3"/>
        <v>0</v>
      </c>
      <c r="AR125" s="131" t="s">
        <v>145</v>
      </c>
      <c r="AT125" s="131" t="s">
        <v>141</v>
      </c>
      <c r="AU125" s="131" t="s">
        <v>78</v>
      </c>
      <c r="AY125" s="13" t="s">
        <v>140</v>
      </c>
      <c r="BE125" s="132">
        <f t="shared" si="4"/>
        <v>0</v>
      </c>
      <c r="BF125" s="132">
        <f t="shared" si="5"/>
        <v>0</v>
      </c>
      <c r="BG125" s="132">
        <f t="shared" si="6"/>
        <v>0</v>
      </c>
      <c r="BH125" s="132">
        <f t="shared" si="7"/>
        <v>0</v>
      </c>
      <c r="BI125" s="132">
        <f t="shared" si="8"/>
        <v>0</v>
      </c>
      <c r="BJ125" s="13" t="s">
        <v>78</v>
      </c>
      <c r="BK125" s="132">
        <f t="shared" si="9"/>
        <v>0</v>
      </c>
      <c r="BL125" s="13" t="s">
        <v>145</v>
      </c>
      <c r="BM125" s="131" t="s">
        <v>8</v>
      </c>
    </row>
    <row r="126" spans="2:65" s="1" customFormat="1" ht="24.2" customHeight="1" x14ac:dyDescent="0.2">
      <c r="B126" s="119"/>
      <c r="C126" s="120" t="s">
        <v>162</v>
      </c>
      <c r="D126" s="120" t="s">
        <v>141</v>
      </c>
      <c r="E126" s="121" t="s">
        <v>162</v>
      </c>
      <c r="F126" s="122" t="s">
        <v>1438</v>
      </c>
      <c r="G126" s="123" t="s">
        <v>665</v>
      </c>
      <c r="H126" s="124">
        <v>9</v>
      </c>
      <c r="I126" s="125"/>
      <c r="J126" s="125">
        <f t="shared" si="0"/>
        <v>0</v>
      </c>
      <c r="K126" s="126"/>
      <c r="L126" s="25"/>
      <c r="M126" s="127" t="s">
        <v>1</v>
      </c>
      <c r="N126" s="128" t="s">
        <v>35</v>
      </c>
      <c r="O126" s="129">
        <v>0</v>
      </c>
      <c r="P126" s="129">
        <f t="shared" si="1"/>
        <v>0</v>
      </c>
      <c r="Q126" s="129">
        <v>0</v>
      </c>
      <c r="R126" s="129">
        <f t="shared" si="2"/>
        <v>0</v>
      </c>
      <c r="S126" s="129">
        <v>0</v>
      </c>
      <c r="T126" s="130">
        <f t="shared" si="3"/>
        <v>0</v>
      </c>
      <c r="AR126" s="131" t="s">
        <v>145</v>
      </c>
      <c r="AT126" s="131" t="s">
        <v>141</v>
      </c>
      <c r="AU126" s="131" t="s">
        <v>78</v>
      </c>
      <c r="AY126" s="13" t="s">
        <v>140</v>
      </c>
      <c r="BE126" s="132">
        <f t="shared" si="4"/>
        <v>0</v>
      </c>
      <c r="BF126" s="132">
        <f t="shared" si="5"/>
        <v>0</v>
      </c>
      <c r="BG126" s="132">
        <f t="shared" si="6"/>
        <v>0</v>
      </c>
      <c r="BH126" s="132">
        <f t="shared" si="7"/>
        <v>0</v>
      </c>
      <c r="BI126" s="132">
        <f t="shared" si="8"/>
        <v>0</v>
      </c>
      <c r="BJ126" s="13" t="s">
        <v>78</v>
      </c>
      <c r="BK126" s="132">
        <f t="shared" si="9"/>
        <v>0</v>
      </c>
      <c r="BL126" s="13" t="s">
        <v>145</v>
      </c>
      <c r="BM126" s="131" t="s">
        <v>165</v>
      </c>
    </row>
    <row r="127" spans="2:65" s="1" customFormat="1" ht="24.2" customHeight="1" x14ac:dyDescent="0.2">
      <c r="B127" s="119"/>
      <c r="C127" s="120" t="s">
        <v>154</v>
      </c>
      <c r="D127" s="120" t="s">
        <v>141</v>
      </c>
      <c r="E127" s="121" t="s">
        <v>154</v>
      </c>
      <c r="F127" s="122" t="s">
        <v>1439</v>
      </c>
      <c r="G127" s="123" t="s">
        <v>665</v>
      </c>
      <c r="H127" s="124">
        <v>1</v>
      </c>
      <c r="I127" s="125"/>
      <c r="J127" s="125">
        <f t="shared" si="0"/>
        <v>0</v>
      </c>
      <c r="K127" s="126"/>
      <c r="L127" s="25"/>
      <c r="M127" s="127" t="s">
        <v>1</v>
      </c>
      <c r="N127" s="128" t="s">
        <v>35</v>
      </c>
      <c r="O127" s="129">
        <v>0</v>
      </c>
      <c r="P127" s="129">
        <f t="shared" si="1"/>
        <v>0</v>
      </c>
      <c r="Q127" s="129">
        <v>0</v>
      </c>
      <c r="R127" s="129">
        <f t="shared" si="2"/>
        <v>0</v>
      </c>
      <c r="S127" s="129">
        <v>0</v>
      </c>
      <c r="T127" s="130">
        <f t="shared" si="3"/>
        <v>0</v>
      </c>
      <c r="AR127" s="131" t="s">
        <v>145</v>
      </c>
      <c r="AT127" s="131" t="s">
        <v>141</v>
      </c>
      <c r="AU127" s="131" t="s">
        <v>78</v>
      </c>
      <c r="AY127" s="13" t="s">
        <v>140</v>
      </c>
      <c r="BE127" s="132">
        <f t="shared" si="4"/>
        <v>0</v>
      </c>
      <c r="BF127" s="132">
        <f t="shared" si="5"/>
        <v>0</v>
      </c>
      <c r="BG127" s="132">
        <f t="shared" si="6"/>
        <v>0</v>
      </c>
      <c r="BH127" s="132">
        <f t="shared" si="7"/>
        <v>0</v>
      </c>
      <c r="BI127" s="132">
        <f t="shared" si="8"/>
        <v>0</v>
      </c>
      <c r="BJ127" s="13" t="s">
        <v>78</v>
      </c>
      <c r="BK127" s="132">
        <f t="shared" si="9"/>
        <v>0</v>
      </c>
      <c r="BL127" s="13" t="s">
        <v>145</v>
      </c>
      <c r="BM127" s="131" t="s">
        <v>168</v>
      </c>
    </row>
    <row r="128" spans="2:65" s="1" customFormat="1" ht="16.5" customHeight="1" x14ac:dyDescent="0.2">
      <c r="B128" s="119"/>
      <c r="C128" s="120" t="s">
        <v>169</v>
      </c>
      <c r="D128" s="120" t="s">
        <v>141</v>
      </c>
      <c r="E128" s="121" t="s">
        <v>169</v>
      </c>
      <c r="F128" s="122" t="s">
        <v>1440</v>
      </c>
      <c r="G128" s="123" t="s">
        <v>665</v>
      </c>
      <c r="H128" s="124">
        <v>1</v>
      </c>
      <c r="I128" s="125"/>
      <c r="J128" s="125">
        <f t="shared" si="0"/>
        <v>0</v>
      </c>
      <c r="K128" s="126"/>
      <c r="L128" s="25"/>
      <c r="M128" s="127" t="s">
        <v>1</v>
      </c>
      <c r="N128" s="128" t="s">
        <v>35</v>
      </c>
      <c r="O128" s="129">
        <v>0</v>
      </c>
      <c r="P128" s="129">
        <f t="shared" si="1"/>
        <v>0</v>
      </c>
      <c r="Q128" s="129">
        <v>0</v>
      </c>
      <c r="R128" s="129">
        <f t="shared" si="2"/>
        <v>0</v>
      </c>
      <c r="S128" s="129">
        <v>0</v>
      </c>
      <c r="T128" s="130">
        <f t="shared" si="3"/>
        <v>0</v>
      </c>
      <c r="AR128" s="131" t="s">
        <v>145</v>
      </c>
      <c r="AT128" s="131" t="s">
        <v>141</v>
      </c>
      <c r="AU128" s="131" t="s">
        <v>78</v>
      </c>
      <c r="AY128" s="13" t="s">
        <v>140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3" t="s">
        <v>78</v>
      </c>
      <c r="BK128" s="132">
        <f t="shared" si="9"/>
        <v>0</v>
      </c>
      <c r="BL128" s="13" t="s">
        <v>145</v>
      </c>
      <c r="BM128" s="131" t="s">
        <v>172</v>
      </c>
    </row>
    <row r="129" spans="2:65" s="1" customFormat="1" ht="16.5" customHeight="1" x14ac:dyDescent="0.2">
      <c r="B129" s="119"/>
      <c r="C129" s="120" t="s">
        <v>158</v>
      </c>
      <c r="D129" s="120" t="s">
        <v>141</v>
      </c>
      <c r="E129" s="121" t="s">
        <v>158</v>
      </c>
      <c r="F129" s="122" t="s">
        <v>1441</v>
      </c>
      <c r="G129" s="123" t="s">
        <v>665</v>
      </c>
      <c r="H129" s="124">
        <v>3</v>
      </c>
      <c r="I129" s="125"/>
      <c r="J129" s="125">
        <f t="shared" si="0"/>
        <v>0</v>
      </c>
      <c r="K129" s="126"/>
      <c r="L129" s="25"/>
      <c r="M129" s="127" t="s">
        <v>1</v>
      </c>
      <c r="N129" s="128" t="s">
        <v>35</v>
      </c>
      <c r="O129" s="129">
        <v>0</v>
      </c>
      <c r="P129" s="129">
        <f t="shared" si="1"/>
        <v>0</v>
      </c>
      <c r="Q129" s="129">
        <v>0</v>
      </c>
      <c r="R129" s="129">
        <f t="shared" si="2"/>
        <v>0</v>
      </c>
      <c r="S129" s="129">
        <v>0</v>
      </c>
      <c r="T129" s="130">
        <f t="shared" si="3"/>
        <v>0</v>
      </c>
      <c r="AR129" s="131" t="s">
        <v>145</v>
      </c>
      <c r="AT129" s="131" t="s">
        <v>141</v>
      </c>
      <c r="AU129" s="131" t="s">
        <v>78</v>
      </c>
      <c r="AY129" s="13" t="s">
        <v>140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3" t="s">
        <v>78</v>
      </c>
      <c r="BK129" s="132">
        <f t="shared" si="9"/>
        <v>0</v>
      </c>
      <c r="BL129" s="13" t="s">
        <v>145</v>
      </c>
      <c r="BM129" s="131" t="s">
        <v>176</v>
      </c>
    </row>
    <row r="130" spans="2:65" s="1" customFormat="1" ht="24.2" customHeight="1" x14ac:dyDescent="0.2">
      <c r="B130" s="119"/>
      <c r="C130" s="120" t="s">
        <v>177</v>
      </c>
      <c r="D130" s="120" t="s">
        <v>141</v>
      </c>
      <c r="E130" s="121" t="s">
        <v>177</v>
      </c>
      <c r="F130" s="122" t="s">
        <v>1442</v>
      </c>
      <c r="G130" s="123" t="s">
        <v>665</v>
      </c>
      <c r="H130" s="124">
        <v>3</v>
      </c>
      <c r="I130" s="125"/>
      <c r="J130" s="125">
        <f t="shared" si="0"/>
        <v>0</v>
      </c>
      <c r="K130" s="126"/>
      <c r="L130" s="25"/>
      <c r="M130" s="127" t="s">
        <v>1</v>
      </c>
      <c r="N130" s="128" t="s">
        <v>35</v>
      </c>
      <c r="O130" s="129">
        <v>0</v>
      </c>
      <c r="P130" s="129">
        <f t="shared" si="1"/>
        <v>0</v>
      </c>
      <c r="Q130" s="129">
        <v>0</v>
      </c>
      <c r="R130" s="129">
        <f t="shared" si="2"/>
        <v>0</v>
      </c>
      <c r="S130" s="129">
        <v>0</v>
      </c>
      <c r="T130" s="130">
        <f t="shared" si="3"/>
        <v>0</v>
      </c>
      <c r="AR130" s="131" t="s">
        <v>145</v>
      </c>
      <c r="AT130" s="131" t="s">
        <v>141</v>
      </c>
      <c r="AU130" s="131" t="s">
        <v>78</v>
      </c>
      <c r="AY130" s="13" t="s">
        <v>140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3" t="s">
        <v>78</v>
      </c>
      <c r="BK130" s="132">
        <f t="shared" si="9"/>
        <v>0</v>
      </c>
      <c r="BL130" s="13" t="s">
        <v>145</v>
      </c>
      <c r="BM130" s="131" t="s">
        <v>181</v>
      </c>
    </row>
    <row r="131" spans="2:65" s="1" customFormat="1" ht="24.2" customHeight="1" x14ac:dyDescent="0.2">
      <c r="B131" s="119"/>
      <c r="C131" s="120" t="s">
        <v>8</v>
      </c>
      <c r="D131" s="120" t="s">
        <v>141</v>
      </c>
      <c r="E131" s="121" t="s">
        <v>8</v>
      </c>
      <c r="F131" s="122" t="s">
        <v>1443</v>
      </c>
      <c r="G131" s="123" t="s">
        <v>665</v>
      </c>
      <c r="H131" s="124">
        <v>4</v>
      </c>
      <c r="I131" s="125"/>
      <c r="J131" s="125">
        <f t="shared" si="0"/>
        <v>0</v>
      </c>
      <c r="K131" s="126"/>
      <c r="L131" s="25"/>
      <c r="M131" s="127" t="s">
        <v>1</v>
      </c>
      <c r="N131" s="128" t="s">
        <v>35</v>
      </c>
      <c r="O131" s="129">
        <v>0</v>
      </c>
      <c r="P131" s="129">
        <f t="shared" si="1"/>
        <v>0</v>
      </c>
      <c r="Q131" s="129">
        <v>0</v>
      </c>
      <c r="R131" s="129">
        <f t="shared" si="2"/>
        <v>0</v>
      </c>
      <c r="S131" s="129">
        <v>0</v>
      </c>
      <c r="T131" s="130">
        <f t="shared" si="3"/>
        <v>0</v>
      </c>
      <c r="AR131" s="131" t="s">
        <v>145</v>
      </c>
      <c r="AT131" s="131" t="s">
        <v>141</v>
      </c>
      <c r="AU131" s="131" t="s">
        <v>78</v>
      </c>
      <c r="AY131" s="13" t="s">
        <v>140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3" t="s">
        <v>78</v>
      </c>
      <c r="BK131" s="132">
        <f t="shared" si="9"/>
        <v>0</v>
      </c>
      <c r="BL131" s="13" t="s">
        <v>145</v>
      </c>
      <c r="BM131" s="131" t="s">
        <v>186</v>
      </c>
    </row>
    <row r="132" spans="2:65" s="1" customFormat="1" ht="24.2" customHeight="1" x14ac:dyDescent="0.2">
      <c r="B132" s="119"/>
      <c r="C132" s="120" t="s">
        <v>187</v>
      </c>
      <c r="D132" s="120" t="s">
        <v>141</v>
      </c>
      <c r="E132" s="121" t="s">
        <v>187</v>
      </c>
      <c r="F132" s="122" t="s">
        <v>1444</v>
      </c>
      <c r="G132" s="123" t="s">
        <v>665</v>
      </c>
      <c r="H132" s="124">
        <v>1</v>
      </c>
      <c r="I132" s="125"/>
      <c r="J132" s="125">
        <f t="shared" si="0"/>
        <v>0</v>
      </c>
      <c r="K132" s="126"/>
      <c r="L132" s="25"/>
      <c r="M132" s="127" t="s">
        <v>1</v>
      </c>
      <c r="N132" s="128" t="s">
        <v>35</v>
      </c>
      <c r="O132" s="129">
        <v>0</v>
      </c>
      <c r="P132" s="129">
        <f t="shared" si="1"/>
        <v>0</v>
      </c>
      <c r="Q132" s="129">
        <v>0</v>
      </c>
      <c r="R132" s="129">
        <f t="shared" si="2"/>
        <v>0</v>
      </c>
      <c r="S132" s="129">
        <v>0</v>
      </c>
      <c r="T132" s="130">
        <f t="shared" si="3"/>
        <v>0</v>
      </c>
      <c r="AR132" s="131" t="s">
        <v>145</v>
      </c>
      <c r="AT132" s="131" t="s">
        <v>141</v>
      </c>
      <c r="AU132" s="131" t="s">
        <v>78</v>
      </c>
      <c r="AY132" s="13" t="s">
        <v>140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3" t="s">
        <v>78</v>
      </c>
      <c r="BK132" s="132">
        <f t="shared" si="9"/>
        <v>0</v>
      </c>
      <c r="BL132" s="13" t="s">
        <v>145</v>
      </c>
      <c r="BM132" s="131" t="s">
        <v>190</v>
      </c>
    </row>
    <row r="133" spans="2:65" s="1" customFormat="1" ht="21.75" customHeight="1" x14ac:dyDescent="0.2">
      <c r="B133" s="119"/>
      <c r="C133" s="120" t="s">
        <v>165</v>
      </c>
      <c r="D133" s="120" t="s">
        <v>141</v>
      </c>
      <c r="E133" s="121" t="s">
        <v>165</v>
      </c>
      <c r="F133" s="122" t="s">
        <v>1445</v>
      </c>
      <c r="G133" s="123" t="s">
        <v>665</v>
      </c>
      <c r="H133" s="124">
        <v>2</v>
      </c>
      <c r="I133" s="125"/>
      <c r="J133" s="125">
        <f t="shared" si="0"/>
        <v>0</v>
      </c>
      <c r="K133" s="126"/>
      <c r="L133" s="25"/>
      <c r="M133" s="127" t="s">
        <v>1</v>
      </c>
      <c r="N133" s="128" t="s">
        <v>35</v>
      </c>
      <c r="O133" s="129">
        <v>0</v>
      </c>
      <c r="P133" s="129">
        <f t="shared" si="1"/>
        <v>0</v>
      </c>
      <c r="Q133" s="129">
        <v>0</v>
      </c>
      <c r="R133" s="129">
        <f t="shared" si="2"/>
        <v>0</v>
      </c>
      <c r="S133" s="129">
        <v>0</v>
      </c>
      <c r="T133" s="130">
        <f t="shared" si="3"/>
        <v>0</v>
      </c>
      <c r="AR133" s="131" t="s">
        <v>145</v>
      </c>
      <c r="AT133" s="131" t="s">
        <v>141</v>
      </c>
      <c r="AU133" s="131" t="s">
        <v>78</v>
      </c>
      <c r="AY133" s="13" t="s">
        <v>140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3" t="s">
        <v>78</v>
      </c>
      <c r="BK133" s="132">
        <f t="shared" si="9"/>
        <v>0</v>
      </c>
      <c r="BL133" s="13" t="s">
        <v>145</v>
      </c>
      <c r="BM133" s="131" t="s">
        <v>193</v>
      </c>
    </row>
    <row r="134" spans="2:65" s="1" customFormat="1" ht="24.2" customHeight="1" x14ac:dyDescent="0.2">
      <c r="B134" s="119"/>
      <c r="C134" s="120" t="s">
        <v>194</v>
      </c>
      <c r="D134" s="120" t="s">
        <v>141</v>
      </c>
      <c r="E134" s="121" t="s">
        <v>194</v>
      </c>
      <c r="F134" s="122" t="s">
        <v>1446</v>
      </c>
      <c r="G134" s="123" t="s">
        <v>665</v>
      </c>
      <c r="H134" s="124">
        <v>2</v>
      </c>
      <c r="I134" s="125"/>
      <c r="J134" s="125">
        <f t="shared" si="0"/>
        <v>0</v>
      </c>
      <c r="K134" s="126"/>
      <c r="L134" s="25"/>
      <c r="M134" s="127" t="s">
        <v>1</v>
      </c>
      <c r="N134" s="128" t="s">
        <v>35</v>
      </c>
      <c r="O134" s="129">
        <v>0</v>
      </c>
      <c r="P134" s="129">
        <f t="shared" si="1"/>
        <v>0</v>
      </c>
      <c r="Q134" s="129">
        <v>0</v>
      </c>
      <c r="R134" s="129">
        <f t="shared" si="2"/>
        <v>0</v>
      </c>
      <c r="S134" s="129">
        <v>0</v>
      </c>
      <c r="T134" s="130">
        <f t="shared" si="3"/>
        <v>0</v>
      </c>
      <c r="AR134" s="131" t="s">
        <v>145</v>
      </c>
      <c r="AT134" s="131" t="s">
        <v>141</v>
      </c>
      <c r="AU134" s="131" t="s">
        <v>78</v>
      </c>
      <c r="AY134" s="13" t="s">
        <v>140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3" t="s">
        <v>78</v>
      </c>
      <c r="BK134" s="132">
        <f t="shared" si="9"/>
        <v>0</v>
      </c>
      <c r="BL134" s="13" t="s">
        <v>145</v>
      </c>
      <c r="BM134" s="131" t="s">
        <v>197</v>
      </c>
    </row>
    <row r="135" spans="2:65" s="1" customFormat="1" ht="16.5" customHeight="1" x14ac:dyDescent="0.2">
      <c r="B135" s="119"/>
      <c r="C135" s="120" t="s">
        <v>168</v>
      </c>
      <c r="D135" s="120" t="s">
        <v>141</v>
      </c>
      <c r="E135" s="121" t="s">
        <v>168</v>
      </c>
      <c r="F135" s="122" t="s">
        <v>1376</v>
      </c>
      <c r="G135" s="123" t="s">
        <v>665</v>
      </c>
      <c r="H135" s="124">
        <v>2</v>
      </c>
      <c r="I135" s="125"/>
      <c r="J135" s="125">
        <f t="shared" si="0"/>
        <v>0</v>
      </c>
      <c r="K135" s="126"/>
      <c r="L135" s="25"/>
      <c r="M135" s="127" t="s">
        <v>1</v>
      </c>
      <c r="N135" s="128" t="s">
        <v>35</v>
      </c>
      <c r="O135" s="129">
        <v>0</v>
      </c>
      <c r="P135" s="129">
        <f t="shared" si="1"/>
        <v>0</v>
      </c>
      <c r="Q135" s="129">
        <v>0</v>
      </c>
      <c r="R135" s="129">
        <f t="shared" si="2"/>
        <v>0</v>
      </c>
      <c r="S135" s="129">
        <v>0</v>
      </c>
      <c r="T135" s="130">
        <f t="shared" si="3"/>
        <v>0</v>
      </c>
      <c r="AR135" s="131" t="s">
        <v>145</v>
      </c>
      <c r="AT135" s="131" t="s">
        <v>141</v>
      </c>
      <c r="AU135" s="131" t="s">
        <v>78</v>
      </c>
      <c r="AY135" s="13" t="s">
        <v>140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3" t="s">
        <v>78</v>
      </c>
      <c r="BK135" s="132">
        <f t="shared" si="9"/>
        <v>0</v>
      </c>
      <c r="BL135" s="13" t="s">
        <v>145</v>
      </c>
      <c r="BM135" s="131" t="s">
        <v>200</v>
      </c>
    </row>
    <row r="136" spans="2:65" s="1" customFormat="1" ht="21.75" customHeight="1" x14ac:dyDescent="0.2">
      <c r="B136" s="119"/>
      <c r="C136" s="120" t="s">
        <v>201</v>
      </c>
      <c r="D136" s="120" t="s">
        <v>141</v>
      </c>
      <c r="E136" s="121" t="s">
        <v>201</v>
      </c>
      <c r="F136" s="122" t="s">
        <v>1447</v>
      </c>
      <c r="G136" s="123" t="s">
        <v>665</v>
      </c>
      <c r="H136" s="124">
        <v>4</v>
      </c>
      <c r="I136" s="125"/>
      <c r="J136" s="125">
        <f t="shared" si="0"/>
        <v>0</v>
      </c>
      <c r="K136" s="126"/>
      <c r="L136" s="25"/>
      <c r="M136" s="127" t="s">
        <v>1</v>
      </c>
      <c r="N136" s="128" t="s">
        <v>35</v>
      </c>
      <c r="O136" s="129">
        <v>0</v>
      </c>
      <c r="P136" s="129">
        <f t="shared" si="1"/>
        <v>0</v>
      </c>
      <c r="Q136" s="129">
        <v>0</v>
      </c>
      <c r="R136" s="129">
        <f t="shared" si="2"/>
        <v>0</v>
      </c>
      <c r="S136" s="129">
        <v>0</v>
      </c>
      <c r="T136" s="130">
        <f t="shared" si="3"/>
        <v>0</v>
      </c>
      <c r="AR136" s="131" t="s">
        <v>145</v>
      </c>
      <c r="AT136" s="131" t="s">
        <v>141</v>
      </c>
      <c r="AU136" s="131" t="s">
        <v>78</v>
      </c>
      <c r="AY136" s="13" t="s">
        <v>140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3" t="s">
        <v>78</v>
      </c>
      <c r="BK136" s="132">
        <f t="shared" si="9"/>
        <v>0</v>
      </c>
      <c r="BL136" s="13" t="s">
        <v>145</v>
      </c>
      <c r="BM136" s="131" t="s">
        <v>204</v>
      </c>
    </row>
    <row r="137" spans="2:65" s="1" customFormat="1" ht="24.2" customHeight="1" x14ac:dyDescent="0.2">
      <c r="B137" s="119"/>
      <c r="C137" s="120" t="s">
        <v>172</v>
      </c>
      <c r="D137" s="120" t="s">
        <v>141</v>
      </c>
      <c r="E137" s="121" t="s">
        <v>172</v>
      </c>
      <c r="F137" s="122" t="s">
        <v>1448</v>
      </c>
      <c r="G137" s="123" t="s">
        <v>665</v>
      </c>
      <c r="H137" s="124">
        <v>4</v>
      </c>
      <c r="I137" s="125"/>
      <c r="J137" s="125">
        <f t="shared" si="0"/>
        <v>0</v>
      </c>
      <c r="K137" s="126"/>
      <c r="L137" s="25"/>
      <c r="M137" s="127" t="s">
        <v>1</v>
      </c>
      <c r="N137" s="128" t="s">
        <v>35</v>
      </c>
      <c r="O137" s="129">
        <v>0</v>
      </c>
      <c r="P137" s="129">
        <f t="shared" si="1"/>
        <v>0</v>
      </c>
      <c r="Q137" s="129">
        <v>0</v>
      </c>
      <c r="R137" s="129">
        <f t="shared" si="2"/>
        <v>0</v>
      </c>
      <c r="S137" s="129">
        <v>0</v>
      </c>
      <c r="T137" s="130">
        <f t="shared" si="3"/>
        <v>0</v>
      </c>
      <c r="AR137" s="131" t="s">
        <v>145</v>
      </c>
      <c r="AT137" s="131" t="s">
        <v>141</v>
      </c>
      <c r="AU137" s="131" t="s">
        <v>78</v>
      </c>
      <c r="AY137" s="13" t="s">
        <v>140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3" t="s">
        <v>78</v>
      </c>
      <c r="BK137" s="132">
        <f t="shared" si="9"/>
        <v>0</v>
      </c>
      <c r="BL137" s="13" t="s">
        <v>145</v>
      </c>
      <c r="BM137" s="131" t="s">
        <v>207</v>
      </c>
    </row>
    <row r="138" spans="2:65" s="1" customFormat="1" ht="16.5" customHeight="1" x14ac:dyDescent="0.2">
      <c r="B138" s="119"/>
      <c r="C138" s="120" t="s">
        <v>209</v>
      </c>
      <c r="D138" s="120" t="s">
        <v>141</v>
      </c>
      <c r="E138" s="121" t="s">
        <v>209</v>
      </c>
      <c r="F138" s="122" t="s">
        <v>1449</v>
      </c>
      <c r="G138" s="123" t="s">
        <v>665</v>
      </c>
      <c r="H138" s="124">
        <v>1</v>
      </c>
      <c r="I138" s="125"/>
      <c r="J138" s="125">
        <f t="shared" si="0"/>
        <v>0</v>
      </c>
      <c r="K138" s="126"/>
      <c r="L138" s="25"/>
      <c r="M138" s="127" t="s">
        <v>1</v>
      </c>
      <c r="N138" s="128" t="s">
        <v>35</v>
      </c>
      <c r="O138" s="129">
        <v>0</v>
      </c>
      <c r="P138" s="129">
        <f t="shared" si="1"/>
        <v>0</v>
      </c>
      <c r="Q138" s="129">
        <v>0</v>
      </c>
      <c r="R138" s="129">
        <f t="shared" si="2"/>
        <v>0</v>
      </c>
      <c r="S138" s="129">
        <v>0</v>
      </c>
      <c r="T138" s="130">
        <f t="shared" si="3"/>
        <v>0</v>
      </c>
      <c r="AR138" s="131" t="s">
        <v>145</v>
      </c>
      <c r="AT138" s="131" t="s">
        <v>141</v>
      </c>
      <c r="AU138" s="131" t="s">
        <v>78</v>
      </c>
      <c r="AY138" s="13" t="s">
        <v>140</v>
      </c>
      <c r="BE138" s="132">
        <f t="shared" si="4"/>
        <v>0</v>
      </c>
      <c r="BF138" s="132">
        <f t="shared" si="5"/>
        <v>0</v>
      </c>
      <c r="BG138" s="132">
        <f t="shared" si="6"/>
        <v>0</v>
      </c>
      <c r="BH138" s="132">
        <f t="shared" si="7"/>
        <v>0</v>
      </c>
      <c r="BI138" s="132">
        <f t="shared" si="8"/>
        <v>0</v>
      </c>
      <c r="BJ138" s="13" t="s">
        <v>78</v>
      </c>
      <c r="BK138" s="132">
        <f t="shared" si="9"/>
        <v>0</v>
      </c>
      <c r="BL138" s="13" t="s">
        <v>145</v>
      </c>
      <c r="BM138" s="131" t="s">
        <v>213</v>
      </c>
    </row>
    <row r="139" spans="2:65" s="1" customFormat="1" ht="16.5" customHeight="1" x14ac:dyDescent="0.2">
      <c r="B139" s="119"/>
      <c r="C139" s="120" t="s">
        <v>176</v>
      </c>
      <c r="D139" s="120" t="s">
        <v>141</v>
      </c>
      <c r="E139" s="121" t="s">
        <v>176</v>
      </c>
      <c r="F139" s="122" t="s">
        <v>1450</v>
      </c>
      <c r="G139" s="123" t="s">
        <v>665</v>
      </c>
      <c r="H139" s="124">
        <v>1</v>
      </c>
      <c r="I139" s="125"/>
      <c r="J139" s="125">
        <f t="shared" si="0"/>
        <v>0</v>
      </c>
      <c r="K139" s="126"/>
      <c r="L139" s="25"/>
      <c r="M139" s="127" t="s">
        <v>1</v>
      </c>
      <c r="N139" s="128" t="s">
        <v>35</v>
      </c>
      <c r="O139" s="129">
        <v>0</v>
      </c>
      <c r="P139" s="129">
        <f t="shared" si="1"/>
        <v>0</v>
      </c>
      <c r="Q139" s="129">
        <v>0</v>
      </c>
      <c r="R139" s="129">
        <f t="shared" si="2"/>
        <v>0</v>
      </c>
      <c r="S139" s="129">
        <v>0</v>
      </c>
      <c r="T139" s="130">
        <f t="shared" si="3"/>
        <v>0</v>
      </c>
      <c r="AR139" s="131" t="s">
        <v>145</v>
      </c>
      <c r="AT139" s="131" t="s">
        <v>141</v>
      </c>
      <c r="AU139" s="131" t="s">
        <v>78</v>
      </c>
      <c r="AY139" s="13" t="s">
        <v>140</v>
      </c>
      <c r="BE139" s="132">
        <f t="shared" si="4"/>
        <v>0</v>
      </c>
      <c r="BF139" s="132">
        <f t="shared" si="5"/>
        <v>0</v>
      </c>
      <c r="BG139" s="132">
        <f t="shared" si="6"/>
        <v>0</v>
      </c>
      <c r="BH139" s="132">
        <f t="shared" si="7"/>
        <v>0</v>
      </c>
      <c r="BI139" s="132">
        <f t="shared" si="8"/>
        <v>0</v>
      </c>
      <c r="BJ139" s="13" t="s">
        <v>78</v>
      </c>
      <c r="BK139" s="132">
        <f t="shared" si="9"/>
        <v>0</v>
      </c>
      <c r="BL139" s="13" t="s">
        <v>145</v>
      </c>
      <c r="BM139" s="131" t="s">
        <v>216</v>
      </c>
    </row>
    <row r="140" spans="2:65" s="1" customFormat="1" ht="16.5" customHeight="1" x14ac:dyDescent="0.2">
      <c r="B140" s="119"/>
      <c r="C140" s="120" t="s">
        <v>7</v>
      </c>
      <c r="D140" s="120" t="s">
        <v>141</v>
      </c>
      <c r="E140" s="121" t="s">
        <v>7</v>
      </c>
      <c r="F140" s="122" t="s">
        <v>1451</v>
      </c>
      <c r="G140" s="123" t="s">
        <v>1271</v>
      </c>
      <c r="H140" s="124">
        <v>1</v>
      </c>
      <c r="I140" s="125"/>
      <c r="J140" s="125">
        <f t="shared" si="0"/>
        <v>0</v>
      </c>
      <c r="K140" s="126"/>
      <c r="L140" s="25"/>
      <c r="M140" s="127" t="s">
        <v>1</v>
      </c>
      <c r="N140" s="128" t="s">
        <v>35</v>
      </c>
      <c r="O140" s="129">
        <v>0</v>
      </c>
      <c r="P140" s="129">
        <f t="shared" si="1"/>
        <v>0</v>
      </c>
      <c r="Q140" s="129">
        <v>0</v>
      </c>
      <c r="R140" s="129">
        <f t="shared" si="2"/>
        <v>0</v>
      </c>
      <c r="S140" s="129">
        <v>0</v>
      </c>
      <c r="T140" s="130">
        <f t="shared" si="3"/>
        <v>0</v>
      </c>
      <c r="AR140" s="131" t="s">
        <v>145</v>
      </c>
      <c r="AT140" s="131" t="s">
        <v>141</v>
      </c>
      <c r="AU140" s="131" t="s">
        <v>78</v>
      </c>
      <c r="AY140" s="13" t="s">
        <v>140</v>
      </c>
      <c r="BE140" s="132">
        <f t="shared" si="4"/>
        <v>0</v>
      </c>
      <c r="BF140" s="132">
        <f t="shared" si="5"/>
        <v>0</v>
      </c>
      <c r="BG140" s="132">
        <f t="shared" si="6"/>
        <v>0</v>
      </c>
      <c r="BH140" s="132">
        <f t="shared" si="7"/>
        <v>0</v>
      </c>
      <c r="BI140" s="132">
        <f t="shared" si="8"/>
        <v>0</v>
      </c>
      <c r="BJ140" s="13" t="s">
        <v>78</v>
      </c>
      <c r="BK140" s="132">
        <f t="shared" si="9"/>
        <v>0</v>
      </c>
      <c r="BL140" s="13" t="s">
        <v>145</v>
      </c>
      <c r="BM140" s="131" t="s">
        <v>221</v>
      </c>
    </row>
    <row r="141" spans="2:65" s="1" customFormat="1" ht="16.5" customHeight="1" x14ac:dyDescent="0.2">
      <c r="B141" s="119"/>
      <c r="C141" s="120" t="s">
        <v>181</v>
      </c>
      <c r="D141" s="120" t="s">
        <v>141</v>
      </c>
      <c r="E141" s="121" t="s">
        <v>181</v>
      </c>
      <c r="F141" s="122" t="s">
        <v>1452</v>
      </c>
      <c r="G141" s="123" t="s">
        <v>1271</v>
      </c>
      <c r="H141" s="124">
        <v>1</v>
      </c>
      <c r="I141" s="125"/>
      <c r="J141" s="125">
        <f t="shared" si="0"/>
        <v>0</v>
      </c>
      <c r="K141" s="126"/>
      <c r="L141" s="25"/>
      <c r="M141" s="127" t="s">
        <v>1</v>
      </c>
      <c r="N141" s="128" t="s">
        <v>35</v>
      </c>
      <c r="O141" s="129">
        <v>0</v>
      </c>
      <c r="P141" s="129">
        <f t="shared" si="1"/>
        <v>0</v>
      </c>
      <c r="Q141" s="129">
        <v>0</v>
      </c>
      <c r="R141" s="129">
        <f t="shared" si="2"/>
        <v>0</v>
      </c>
      <c r="S141" s="129">
        <v>0</v>
      </c>
      <c r="T141" s="130">
        <f t="shared" si="3"/>
        <v>0</v>
      </c>
      <c r="AR141" s="131" t="s">
        <v>145</v>
      </c>
      <c r="AT141" s="131" t="s">
        <v>141</v>
      </c>
      <c r="AU141" s="131" t="s">
        <v>78</v>
      </c>
      <c r="AY141" s="13" t="s">
        <v>140</v>
      </c>
      <c r="BE141" s="132">
        <f t="shared" si="4"/>
        <v>0</v>
      </c>
      <c r="BF141" s="132">
        <f t="shared" si="5"/>
        <v>0</v>
      </c>
      <c r="BG141" s="132">
        <f t="shared" si="6"/>
        <v>0</v>
      </c>
      <c r="BH141" s="132">
        <f t="shared" si="7"/>
        <v>0</v>
      </c>
      <c r="BI141" s="132">
        <f t="shared" si="8"/>
        <v>0</v>
      </c>
      <c r="BJ141" s="13" t="s">
        <v>78</v>
      </c>
      <c r="BK141" s="132">
        <f t="shared" si="9"/>
        <v>0</v>
      </c>
      <c r="BL141" s="13" t="s">
        <v>145</v>
      </c>
      <c r="BM141" s="131" t="s">
        <v>224</v>
      </c>
    </row>
    <row r="142" spans="2:65" s="1" customFormat="1" ht="21.75" customHeight="1" x14ac:dyDescent="0.2">
      <c r="B142" s="119"/>
      <c r="C142" s="120" t="s">
        <v>225</v>
      </c>
      <c r="D142" s="120" t="s">
        <v>141</v>
      </c>
      <c r="E142" s="121" t="s">
        <v>225</v>
      </c>
      <c r="F142" s="122" t="s">
        <v>1453</v>
      </c>
      <c r="G142" s="123" t="s">
        <v>269</v>
      </c>
      <c r="H142" s="124">
        <v>7</v>
      </c>
      <c r="I142" s="125"/>
      <c r="J142" s="125">
        <f t="shared" si="0"/>
        <v>0</v>
      </c>
      <c r="K142" s="126"/>
      <c r="L142" s="25"/>
      <c r="M142" s="127" t="s">
        <v>1</v>
      </c>
      <c r="N142" s="128" t="s">
        <v>35</v>
      </c>
      <c r="O142" s="129">
        <v>0</v>
      </c>
      <c r="P142" s="129">
        <f t="shared" si="1"/>
        <v>0</v>
      </c>
      <c r="Q142" s="129">
        <v>0</v>
      </c>
      <c r="R142" s="129">
        <f t="shared" si="2"/>
        <v>0</v>
      </c>
      <c r="S142" s="129">
        <v>0</v>
      </c>
      <c r="T142" s="130">
        <f t="shared" si="3"/>
        <v>0</v>
      </c>
      <c r="AR142" s="131" t="s">
        <v>145</v>
      </c>
      <c r="AT142" s="131" t="s">
        <v>141</v>
      </c>
      <c r="AU142" s="131" t="s">
        <v>78</v>
      </c>
      <c r="AY142" s="13" t="s">
        <v>140</v>
      </c>
      <c r="BE142" s="132">
        <f t="shared" si="4"/>
        <v>0</v>
      </c>
      <c r="BF142" s="132">
        <f t="shared" si="5"/>
        <v>0</v>
      </c>
      <c r="BG142" s="132">
        <f t="shared" si="6"/>
        <v>0</v>
      </c>
      <c r="BH142" s="132">
        <f t="shared" si="7"/>
        <v>0</v>
      </c>
      <c r="BI142" s="132">
        <f t="shared" si="8"/>
        <v>0</v>
      </c>
      <c r="BJ142" s="13" t="s">
        <v>78</v>
      </c>
      <c r="BK142" s="132">
        <f t="shared" si="9"/>
        <v>0</v>
      </c>
      <c r="BL142" s="13" t="s">
        <v>145</v>
      </c>
      <c r="BM142" s="131" t="s">
        <v>234</v>
      </c>
    </row>
    <row r="143" spans="2:65" s="1" customFormat="1" ht="16.5" customHeight="1" x14ac:dyDescent="0.2">
      <c r="B143" s="119"/>
      <c r="C143" s="120" t="s">
        <v>186</v>
      </c>
      <c r="D143" s="120" t="s">
        <v>141</v>
      </c>
      <c r="E143" s="121" t="s">
        <v>186</v>
      </c>
      <c r="F143" s="122" t="s">
        <v>1454</v>
      </c>
      <c r="G143" s="123" t="s">
        <v>175</v>
      </c>
      <c r="H143" s="124">
        <v>1</v>
      </c>
      <c r="I143" s="125"/>
      <c r="J143" s="125">
        <f t="shared" si="0"/>
        <v>0</v>
      </c>
      <c r="K143" s="126"/>
      <c r="L143" s="25"/>
      <c r="M143" s="127" t="s">
        <v>1</v>
      </c>
      <c r="N143" s="128" t="s">
        <v>35</v>
      </c>
      <c r="O143" s="129">
        <v>0</v>
      </c>
      <c r="P143" s="129">
        <f t="shared" si="1"/>
        <v>0</v>
      </c>
      <c r="Q143" s="129">
        <v>0</v>
      </c>
      <c r="R143" s="129">
        <f t="shared" si="2"/>
        <v>0</v>
      </c>
      <c r="S143" s="129">
        <v>0</v>
      </c>
      <c r="T143" s="130">
        <f t="shared" si="3"/>
        <v>0</v>
      </c>
      <c r="AR143" s="131" t="s">
        <v>145</v>
      </c>
      <c r="AT143" s="131" t="s">
        <v>141</v>
      </c>
      <c r="AU143" s="131" t="s">
        <v>78</v>
      </c>
      <c r="AY143" s="13" t="s">
        <v>140</v>
      </c>
      <c r="BE143" s="132">
        <f t="shared" si="4"/>
        <v>0</v>
      </c>
      <c r="BF143" s="132">
        <f t="shared" si="5"/>
        <v>0</v>
      </c>
      <c r="BG143" s="132">
        <f t="shared" si="6"/>
        <v>0</v>
      </c>
      <c r="BH143" s="132">
        <f t="shared" si="7"/>
        <v>0</v>
      </c>
      <c r="BI143" s="132">
        <f t="shared" si="8"/>
        <v>0</v>
      </c>
      <c r="BJ143" s="13" t="s">
        <v>78</v>
      </c>
      <c r="BK143" s="132">
        <f t="shared" si="9"/>
        <v>0</v>
      </c>
      <c r="BL143" s="13" t="s">
        <v>145</v>
      </c>
      <c r="BM143" s="131" t="s">
        <v>238</v>
      </c>
    </row>
    <row r="144" spans="2:65" s="1" customFormat="1" ht="33" customHeight="1" x14ac:dyDescent="0.2">
      <c r="B144" s="119"/>
      <c r="C144" s="120" t="s">
        <v>235</v>
      </c>
      <c r="D144" s="120" t="s">
        <v>141</v>
      </c>
      <c r="E144" s="121" t="s">
        <v>235</v>
      </c>
      <c r="F144" s="122" t="s">
        <v>1455</v>
      </c>
      <c r="G144" s="123" t="s">
        <v>1456</v>
      </c>
      <c r="H144" s="124">
        <v>2</v>
      </c>
      <c r="I144" s="125"/>
      <c r="J144" s="125">
        <f t="shared" si="0"/>
        <v>0</v>
      </c>
      <c r="K144" s="126"/>
      <c r="L144" s="25"/>
      <c r="M144" s="127" t="s">
        <v>1</v>
      </c>
      <c r="N144" s="128" t="s">
        <v>35</v>
      </c>
      <c r="O144" s="129">
        <v>0</v>
      </c>
      <c r="P144" s="129">
        <f t="shared" si="1"/>
        <v>0</v>
      </c>
      <c r="Q144" s="129">
        <v>0</v>
      </c>
      <c r="R144" s="129">
        <f t="shared" si="2"/>
        <v>0</v>
      </c>
      <c r="S144" s="129">
        <v>0</v>
      </c>
      <c r="T144" s="130">
        <f t="shared" si="3"/>
        <v>0</v>
      </c>
      <c r="AR144" s="131" t="s">
        <v>145</v>
      </c>
      <c r="AT144" s="131" t="s">
        <v>141</v>
      </c>
      <c r="AU144" s="131" t="s">
        <v>78</v>
      </c>
      <c r="AY144" s="13" t="s">
        <v>140</v>
      </c>
      <c r="BE144" s="132">
        <f t="shared" si="4"/>
        <v>0</v>
      </c>
      <c r="BF144" s="132">
        <f t="shared" si="5"/>
        <v>0</v>
      </c>
      <c r="BG144" s="132">
        <f t="shared" si="6"/>
        <v>0</v>
      </c>
      <c r="BH144" s="132">
        <f t="shared" si="7"/>
        <v>0</v>
      </c>
      <c r="BI144" s="132">
        <f t="shared" si="8"/>
        <v>0</v>
      </c>
      <c r="BJ144" s="13" t="s">
        <v>78</v>
      </c>
      <c r="BK144" s="132">
        <f t="shared" si="9"/>
        <v>0</v>
      </c>
      <c r="BL144" s="13" t="s">
        <v>145</v>
      </c>
      <c r="BM144" s="131" t="s">
        <v>243</v>
      </c>
    </row>
    <row r="145" spans="2:65" s="1" customFormat="1" ht="16.5" customHeight="1" x14ac:dyDescent="0.2">
      <c r="B145" s="119"/>
      <c r="C145" s="120" t="s">
        <v>190</v>
      </c>
      <c r="D145" s="120" t="s">
        <v>141</v>
      </c>
      <c r="E145" s="121" t="s">
        <v>190</v>
      </c>
      <c r="F145" s="122" t="s">
        <v>1457</v>
      </c>
      <c r="G145" s="123" t="s">
        <v>228</v>
      </c>
      <c r="H145" s="124">
        <v>3</v>
      </c>
      <c r="I145" s="125"/>
      <c r="J145" s="125">
        <f t="shared" si="0"/>
        <v>0</v>
      </c>
      <c r="K145" s="126"/>
      <c r="L145" s="25"/>
      <c r="M145" s="127" t="s">
        <v>1</v>
      </c>
      <c r="N145" s="128" t="s">
        <v>35</v>
      </c>
      <c r="O145" s="129">
        <v>0</v>
      </c>
      <c r="P145" s="129">
        <f t="shared" si="1"/>
        <v>0</v>
      </c>
      <c r="Q145" s="129">
        <v>0</v>
      </c>
      <c r="R145" s="129">
        <f t="shared" si="2"/>
        <v>0</v>
      </c>
      <c r="S145" s="129">
        <v>0</v>
      </c>
      <c r="T145" s="130">
        <f t="shared" si="3"/>
        <v>0</v>
      </c>
      <c r="AR145" s="131" t="s">
        <v>145</v>
      </c>
      <c r="AT145" s="131" t="s">
        <v>141</v>
      </c>
      <c r="AU145" s="131" t="s">
        <v>78</v>
      </c>
      <c r="AY145" s="13" t="s">
        <v>140</v>
      </c>
      <c r="BE145" s="132">
        <f t="shared" si="4"/>
        <v>0</v>
      </c>
      <c r="BF145" s="132">
        <f t="shared" si="5"/>
        <v>0</v>
      </c>
      <c r="BG145" s="132">
        <f t="shared" si="6"/>
        <v>0</v>
      </c>
      <c r="BH145" s="132">
        <f t="shared" si="7"/>
        <v>0</v>
      </c>
      <c r="BI145" s="132">
        <f t="shared" si="8"/>
        <v>0</v>
      </c>
      <c r="BJ145" s="13" t="s">
        <v>78</v>
      </c>
      <c r="BK145" s="132">
        <f t="shared" si="9"/>
        <v>0</v>
      </c>
      <c r="BL145" s="13" t="s">
        <v>145</v>
      </c>
      <c r="BM145" s="131" t="s">
        <v>257</v>
      </c>
    </row>
    <row r="146" spans="2:65" s="1" customFormat="1" ht="24.2" customHeight="1" x14ac:dyDescent="0.2">
      <c r="B146" s="119"/>
      <c r="C146" s="120" t="s">
        <v>244</v>
      </c>
      <c r="D146" s="120" t="s">
        <v>141</v>
      </c>
      <c r="E146" s="121" t="s">
        <v>244</v>
      </c>
      <c r="F146" s="122" t="s">
        <v>1458</v>
      </c>
      <c r="G146" s="123" t="s">
        <v>228</v>
      </c>
      <c r="H146" s="124">
        <v>3</v>
      </c>
      <c r="I146" s="125"/>
      <c r="J146" s="125">
        <f t="shared" si="0"/>
        <v>0</v>
      </c>
      <c r="K146" s="126"/>
      <c r="L146" s="25"/>
      <c r="M146" s="127" t="s">
        <v>1</v>
      </c>
      <c r="N146" s="128" t="s">
        <v>35</v>
      </c>
      <c r="O146" s="129">
        <v>0</v>
      </c>
      <c r="P146" s="129">
        <f t="shared" si="1"/>
        <v>0</v>
      </c>
      <c r="Q146" s="129">
        <v>0</v>
      </c>
      <c r="R146" s="129">
        <f t="shared" si="2"/>
        <v>0</v>
      </c>
      <c r="S146" s="129">
        <v>0</v>
      </c>
      <c r="T146" s="130">
        <f t="shared" si="3"/>
        <v>0</v>
      </c>
      <c r="AR146" s="131" t="s">
        <v>145</v>
      </c>
      <c r="AT146" s="131" t="s">
        <v>141</v>
      </c>
      <c r="AU146" s="131" t="s">
        <v>78</v>
      </c>
      <c r="AY146" s="13" t="s">
        <v>140</v>
      </c>
      <c r="BE146" s="132">
        <f t="shared" si="4"/>
        <v>0</v>
      </c>
      <c r="BF146" s="132">
        <f t="shared" si="5"/>
        <v>0</v>
      </c>
      <c r="BG146" s="132">
        <f t="shared" si="6"/>
        <v>0</v>
      </c>
      <c r="BH146" s="132">
        <f t="shared" si="7"/>
        <v>0</v>
      </c>
      <c r="BI146" s="132">
        <f t="shared" si="8"/>
        <v>0</v>
      </c>
      <c r="BJ146" s="13" t="s">
        <v>78</v>
      </c>
      <c r="BK146" s="132">
        <f t="shared" si="9"/>
        <v>0</v>
      </c>
      <c r="BL146" s="13" t="s">
        <v>145</v>
      </c>
      <c r="BM146" s="131" t="s">
        <v>262</v>
      </c>
    </row>
    <row r="147" spans="2:65" s="1" customFormat="1" ht="24.2" customHeight="1" x14ac:dyDescent="0.2">
      <c r="B147" s="119"/>
      <c r="C147" s="120" t="s">
        <v>193</v>
      </c>
      <c r="D147" s="120" t="s">
        <v>141</v>
      </c>
      <c r="E147" s="121" t="s">
        <v>193</v>
      </c>
      <c r="F147" s="122" t="s">
        <v>1459</v>
      </c>
      <c r="G147" s="123" t="s">
        <v>228</v>
      </c>
      <c r="H147" s="124">
        <v>15</v>
      </c>
      <c r="I147" s="125"/>
      <c r="J147" s="125">
        <f t="shared" si="0"/>
        <v>0</v>
      </c>
      <c r="K147" s="126"/>
      <c r="L147" s="25"/>
      <c r="M147" s="127" t="s">
        <v>1</v>
      </c>
      <c r="N147" s="128" t="s">
        <v>35</v>
      </c>
      <c r="O147" s="129">
        <v>0</v>
      </c>
      <c r="P147" s="129">
        <f t="shared" si="1"/>
        <v>0</v>
      </c>
      <c r="Q147" s="129">
        <v>0</v>
      </c>
      <c r="R147" s="129">
        <f t="shared" si="2"/>
        <v>0</v>
      </c>
      <c r="S147" s="129">
        <v>0</v>
      </c>
      <c r="T147" s="130">
        <f t="shared" si="3"/>
        <v>0</v>
      </c>
      <c r="AR147" s="131" t="s">
        <v>145</v>
      </c>
      <c r="AT147" s="131" t="s">
        <v>141</v>
      </c>
      <c r="AU147" s="131" t="s">
        <v>78</v>
      </c>
      <c r="AY147" s="13" t="s">
        <v>140</v>
      </c>
      <c r="BE147" s="132">
        <f t="shared" si="4"/>
        <v>0</v>
      </c>
      <c r="BF147" s="132">
        <f t="shared" si="5"/>
        <v>0</v>
      </c>
      <c r="BG147" s="132">
        <f t="shared" si="6"/>
        <v>0</v>
      </c>
      <c r="BH147" s="132">
        <f t="shared" si="7"/>
        <v>0</v>
      </c>
      <c r="BI147" s="132">
        <f t="shared" si="8"/>
        <v>0</v>
      </c>
      <c r="BJ147" s="13" t="s">
        <v>78</v>
      </c>
      <c r="BK147" s="132">
        <f t="shared" si="9"/>
        <v>0</v>
      </c>
      <c r="BL147" s="13" t="s">
        <v>145</v>
      </c>
      <c r="BM147" s="131" t="s">
        <v>266</v>
      </c>
    </row>
    <row r="148" spans="2:65" s="1" customFormat="1" ht="24.2" customHeight="1" x14ac:dyDescent="0.2">
      <c r="B148" s="119"/>
      <c r="C148" s="120" t="s">
        <v>254</v>
      </c>
      <c r="D148" s="120" t="s">
        <v>141</v>
      </c>
      <c r="E148" s="121" t="s">
        <v>254</v>
      </c>
      <c r="F148" s="122" t="s">
        <v>1460</v>
      </c>
      <c r="G148" s="123" t="s">
        <v>228</v>
      </c>
      <c r="H148" s="124">
        <v>35</v>
      </c>
      <c r="I148" s="125"/>
      <c r="J148" s="125">
        <f t="shared" si="0"/>
        <v>0</v>
      </c>
      <c r="K148" s="126"/>
      <c r="L148" s="25"/>
      <c r="M148" s="127" t="s">
        <v>1</v>
      </c>
      <c r="N148" s="128" t="s">
        <v>35</v>
      </c>
      <c r="O148" s="129">
        <v>0</v>
      </c>
      <c r="P148" s="129">
        <f t="shared" si="1"/>
        <v>0</v>
      </c>
      <c r="Q148" s="129">
        <v>0</v>
      </c>
      <c r="R148" s="129">
        <f t="shared" si="2"/>
        <v>0</v>
      </c>
      <c r="S148" s="129">
        <v>0</v>
      </c>
      <c r="T148" s="130">
        <f t="shared" si="3"/>
        <v>0</v>
      </c>
      <c r="AR148" s="131" t="s">
        <v>145</v>
      </c>
      <c r="AT148" s="131" t="s">
        <v>141</v>
      </c>
      <c r="AU148" s="131" t="s">
        <v>78</v>
      </c>
      <c r="AY148" s="13" t="s">
        <v>140</v>
      </c>
      <c r="BE148" s="132">
        <f t="shared" si="4"/>
        <v>0</v>
      </c>
      <c r="BF148" s="132">
        <f t="shared" si="5"/>
        <v>0</v>
      </c>
      <c r="BG148" s="132">
        <f t="shared" si="6"/>
        <v>0</v>
      </c>
      <c r="BH148" s="132">
        <f t="shared" si="7"/>
        <v>0</v>
      </c>
      <c r="BI148" s="132">
        <f t="shared" si="8"/>
        <v>0</v>
      </c>
      <c r="BJ148" s="13" t="s">
        <v>78</v>
      </c>
      <c r="BK148" s="132">
        <f t="shared" si="9"/>
        <v>0</v>
      </c>
      <c r="BL148" s="13" t="s">
        <v>145</v>
      </c>
      <c r="BM148" s="131" t="s">
        <v>270</v>
      </c>
    </row>
    <row r="149" spans="2:65" s="1" customFormat="1" ht="24.2" customHeight="1" x14ac:dyDescent="0.2">
      <c r="B149" s="119"/>
      <c r="C149" s="120" t="s">
        <v>197</v>
      </c>
      <c r="D149" s="120" t="s">
        <v>141</v>
      </c>
      <c r="E149" s="121" t="s">
        <v>197</v>
      </c>
      <c r="F149" s="122" t="s">
        <v>1461</v>
      </c>
      <c r="G149" s="123" t="s">
        <v>228</v>
      </c>
      <c r="H149" s="124">
        <v>8</v>
      </c>
      <c r="I149" s="125"/>
      <c r="J149" s="125">
        <f t="shared" si="0"/>
        <v>0</v>
      </c>
      <c r="K149" s="126"/>
      <c r="L149" s="25"/>
      <c r="M149" s="127" t="s">
        <v>1</v>
      </c>
      <c r="N149" s="128" t="s">
        <v>35</v>
      </c>
      <c r="O149" s="129">
        <v>0</v>
      </c>
      <c r="P149" s="129">
        <f t="shared" si="1"/>
        <v>0</v>
      </c>
      <c r="Q149" s="129">
        <v>0</v>
      </c>
      <c r="R149" s="129">
        <f t="shared" si="2"/>
        <v>0</v>
      </c>
      <c r="S149" s="129">
        <v>0</v>
      </c>
      <c r="T149" s="130">
        <f t="shared" si="3"/>
        <v>0</v>
      </c>
      <c r="AR149" s="131" t="s">
        <v>145</v>
      </c>
      <c r="AT149" s="131" t="s">
        <v>141</v>
      </c>
      <c r="AU149" s="131" t="s">
        <v>78</v>
      </c>
      <c r="AY149" s="13" t="s">
        <v>140</v>
      </c>
      <c r="BE149" s="132">
        <f t="shared" si="4"/>
        <v>0</v>
      </c>
      <c r="BF149" s="132">
        <f t="shared" si="5"/>
        <v>0</v>
      </c>
      <c r="BG149" s="132">
        <f t="shared" si="6"/>
        <v>0</v>
      </c>
      <c r="BH149" s="132">
        <f t="shared" si="7"/>
        <v>0</v>
      </c>
      <c r="BI149" s="132">
        <f t="shared" si="8"/>
        <v>0</v>
      </c>
      <c r="BJ149" s="13" t="s">
        <v>78</v>
      </c>
      <c r="BK149" s="132">
        <f t="shared" si="9"/>
        <v>0</v>
      </c>
      <c r="BL149" s="13" t="s">
        <v>145</v>
      </c>
      <c r="BM149" s="131" t="s">
        <v>276</v>
      </c>
    </row>
    <row r="150" spans="2:65" s="1" customFormat="1" ht="24.2" customHeight="1" x14ac:dyDescent="0.2">
      <c r="B150" s="119"/>
      <c r="C150" s="120" t="s">
        <v>263</v>
      </c>
      <c r="D150" s="120" t="s">
        <v>141</v>
      </c>
      <c r="E150" s="121" t="s">
        <v>263</v>
      </c>
      <c r="F150" s="122" t="s">
        <v>1462</v>
      </c>
      <c r="G150" s="123" t="s">
        <v>228</v>
      </c>
      <c r="H150" s="124">
        <v>4</v>
      </c>
      <c r="I150" s="125"/>
      <c r="J150" s="125">
        <f t="shared" si="0"/>
        <v>0</v>
      </c>
      <c r="K150" s="126"/>
      <c r="L150" s="25"/>
      <c r="M150" s="127" t="s">
        <v>1</v>
      </c>
      <c r="N150" s="128" t="s">
        <v>35</v>
      </c>
      <c r="O150" s="129">
        <v>0</v>
      </c>
      <c r="P150" s="129">
        <f t="shared" si="1"/>
        <v>0</v>
      </c>
      <c r="Q150" s="129">
        <v>0</v>
      </c>
      <c r="R150" s="129">
        <f t="shared" si="2"/>
        <v>0</v>
      </c>
      <c r="S150" s="129">
        <v>0</v>
      </c>
      <c r="T150" s="130">
        <f t="shared" si="3"/>
        <v>0</v>
      </c>
      <c r="AR150" s="131" t="s">
        <v>145</v>
      </c>
      <c r="AT150" s="131" t="s">
        <v>141</v>
      </c>
      <c r="AU150" s="131" t="s">
        <v>78</v>
      </c>
      <c r="AY150" s="13" t="s">
        <v>140</v>
      </c>
      <c r="BE150" s="132">
        <f t="shared" si="4"/>
        <v>0</v>
      </c>
      <c r="BF150" s="132">
        <f t="shared" si="5"/>
        <v>0</v>
      </c>
      <c r="BG150" s="132">
        <f t="shared" si="6"/>
        <v>0</v>
      </c>
      <c r="BH150" s="132">
        <f t="shared" si="7"/>
        <v>0</v>
      </c>
      <c r="BI150" s="132">
        <f t="shared" si="8"/>
        <v>0</v>
      </c>
      <c r="BJ150" s="13" t="s">
        <v>78</v>
      </c>
      <c r="BK150" s="132">
        <f t="shared" si="9"/>
        <v>0</v>
      </c>
      <c r="BL150" s="13" t="s">
        <v>145</v>
      </c>
      <c r="BM150" s="131" t="s">
        <v>279</v>
      </c>
    </row>
    <row r="151" spans="2:65" s="1" customFormat="1" ht="24.2" customHeight="1" x14ac:dyDescent="0.2">
      <c r="B151" s="119"/>
      <c r="C151" s="120" t="s">
        <v>200</v>
      </c>
      <c r="D151" s="120" t="s">
        <v>141</v>
      </c>
      <c r="E151" s="121" t="s">
        <v>200</v>
      </c>
      <c r="F151" s="122" t="s">
        <v>1463</v>
      </c>
      <c r="G151" s="123" t="s">
        <v>228</v>
      </c>
      <c r="H151" s="124">
        <v>6</v>
      </c>
      <c r="I151" s="125"/>
      <c r="J151" s="125">
        <f t="shared" si="0"/>
        <v>0</v>
      </c>
      <c r="K151" s="126"/>
      <c r="L151" s="25"/>
      <c r="M151" s="127" t="s">
        <v>1</v>
      </c>
      <c r="N151" s="128" t="s">
        <v>35</v>
      </c>
      <c r="O151" s="129">
        <v>0</v>
      </c>
      <c r="P151" s="129">
        <f t="shared" si="1"/>
        <v>0</v>
      </c>
      <c r="Q151" s="129">
        <v>0</v>
      </c>
      <c r="R151" s="129">
        <f t="shared" si="2"/>
        <v>0</v>
      </c>
      <c r="S151" s="129">
        <v>0</v>
      </c>
      <c r="T151" s="130">
        <f t="shared" si="3"/>
        <v>0</v>
      </c>
      <c r="AR151" s="131" t="s">
        <v>145</v>
      </c>
      <c r="AT151" s="131" t="s">
        <v>141</v>
      </c>
      <c r="AU151" s="131" t="s">
        <v>78</v>
      </c>
      <c r="AY151" s="13" t="s">
        <v>140</v>
      </c>
      <c r="BE151" s="132">
        <f t="shared" si="4"/>
        <v>0</v>
      </c>
      <c r="BF151" s="132">
        <f t="shared" si="5"/>
        <v>0</v>
      </c>
      <c r="BG151" s="132">
        <f t="shared" si="6"/>
        <v>0</v>
      </c>
      <c r="BH151" s="132">
        <f t="shared" si="7"/>
        <v>0</v>
      </c>
      <c r="BI151" s="132">
        <f t="shared" si="8"/>
        <v>0</v>
      </c>
      <c r="BJ151" s="13" t="s">
        <v>78</v>
      </c>
      <c r="BK151" s="132">
        <f t="shared" si="9"/>
        <v>0</v>
      </c>
      <c r="BL151" s="13" t="s">
        <v>145</v>
      </c>
      <c r="BM151" s="131" t="s">
        <v>283</v>
      </c>
    </row>
    <row r="152" spans="2:65" s="1" customFormat="1" ht="24.2" customHeight="1" x14ac:dyDescent="0.2">
      <c r="B152" s="119"/>
      <c r="C152" s="120" t="s">
        <v>273</v>
      </c>
      <c r="D152" s="120" t="s">
        <v>141</v>
      </c>
      <c r="E152" s="121" t="s">
        <v>273</v>
      </c>
      <c r="F152" s="122" t="s">
        <v>1464</v>
      </c>
      <c r="G152" s="123" t="s">
        <v>228</v>
      </c>
      <c r="H152" s="124">
        <v>10</v>
      </c>
      <c r="I152" s="125"/>
      <c r="J152" s="125">
        <f t="shared" ref="J152:J183" si="10">ROUND(I152*H152,2)</f>
        <v>0</v>
      </c>
      <c r="K152" s="126"/>
      <c r="L152" s="25"/>
      <c r="M152" s="127" t="s">
        <v>1</v>
      </c>
      <c r="N152" s="128" t="s">
        <v>35</v>
      </c>
      <c r="O152" s="129">
        <v>0</v>
      </c>
      <c r="P152" s="129">
        <f t="shared" ref="P152:P183" si="11">O152*H152</f>
        <v>0</v>
      </c>
      <c r="Q152" s="129">
        <v>0</v>
      </c>
      <c r="R152" s="129">
        <f t="shared" ref="R152:R183" si="12">Q152*H152</f>
        <v>0</v>
      </c>
      <c r="S152" s="129">
        <v>0</v>
      </c>
      <c r="T152" s="130">
        <f t="shared" ref="T152:T183" si="13">S152*H152</f>
        <v>0</v>
      </c>
      <c r="AR152" s="131" t="s">
        <v>145</v>
      </c>
      <c r="AT152" s="131" t="s">
        <v>141</v>
      </c>
      <c r="AU152" s="131" t="s">
        <v>78</v>
      </c>
      <c r="AY152" s="13" t="s">
        <v>140</v>
      </c>
      <c r="BE152" s="132">
        <f t="shared" ref="BE152:BE186" si="14">IF(N152="základní",J152,0)</f>
        <v>0</v>
      </c>
      <c r="BF152" s="132">
        <f t="shared" ref="BF152:BF186" si="15">IF(N152="snížená",J152,0)</f>
        <v>0</v>
      </c>
      <c r="BG152" s="132">
        <f t="shared" ref="BG152:BG186" si="16">IF(N152="zákl. přenesená",J152,0)</f>
        <v>0</v>
      </c>
      <c r="BH152" s="132">
        <f t="shared" ref="BH152:BH186" si="17">IF(N152="sníž. přenesená",J152,0)</f>
        <v>0</v>
      </c>
      <c r="BI152" s="132">
        <f t="shared" ref="BI152:BI186" si="18">IF(N152="nulová",J152,0)</f>
        <v>0</v>
      </c>
      <c r="BJ152" s="13" t="s">
        <v>78</v>
      </c>
      <c r="BK152" s="132">
        <f t="shared" ref="BK152:BK186" si="19">ROUND(I152*H152,2)</f>
        <v>0</v>
      </c>
      <c r="BL152" s="13" t="s">
        <v>145</v>
      </c>
      <c r="BM152" s="131" t="s">
        <v>284</v>
      </c>
    </row>
    <row r="153" spans="2:65" s="1" customFormat="1" ht="16.5" customHeight="1" x14ac:dyDescent="0.2">
      <c r="B153" s="119"/>
      <c r="C153" s="120" t="s">
        <v>204</v>
      </c>
      <c r="D153" s="120" t="s">
        <v>141</v>
      </c>
      <c r="E153" s="121" t="s">
        <v>204</v>
      </c>
      <c r="F153" s="122" t="s">
        <v>1465</v>
      </c>
      <c r="G153" s="123" t="s">
        <v>228</v>
      </c>
      <c r="H153" s="124">
        <v>78</v>
      </c>
      <c r="I153" s="125"/>
      <c r="J153" s="125">
        <f t="shared" si="10"/>
        <v>0</v>
      </c>
      <c r="K153" s="126"/>
      <c r="L153" s="25"/>
      <c r="M153" s="127" t="s">
        <v>1</v>
      </c>
      <c r="N153" s="128" t="s">
        <v>35</v>
      </c>
      <c r="O153" s="129">
        <v>0</v>
      </c>
      <c r="P153" s="129">
        <f t="shared" si="11"/>
        <v>0</v>
      </c>
      <c r="Q153" s="129">
        <v>0</v>
      </c>
      <c r="R153" s="129">
        <f t="shared" si="12"/>
        <v>0</v>
      </c>
      <c r="S153" s="129">
        <v>0</v>
      </c>
      <c r="T153" s="130">
        <f t="shared" si="13"/>
        <v>0</v>
      </c>
      <c r="AR153" s="131" t="s">
        <v>145</v>
      </c>
      <c r="AT153" s="131" t="s">
        <v>141</v>
      </c>
      <c r="AU153" s="131" t="s">
        <v>78</v>
      </c>
      <c r="AY153" s="13" t="s">
        <v>140</v>
      </c>
      <c r="BE153" s="132">
        <f t="shared" si="14"/>
        <v>0</v>
      </c>
      <c r="BF153" s="132">
        <f t="shared" si="15"/>
        <v>0</v>
      </c>
      <c r="BG153" s="132">
        <f t="shared" si="16"/>
        <v>0</v>
      </c>
      <c r="BH153" s="132">
        <f t="shared" si="17"/>
        <v>0</v>
      </c>
      <c r="BI153" s="132">
        <f t="shared" si="18"/>
        <v>0</v>
      </c>
      <c r="BJ153" s="13" t="s">
        <v>78</v>
      </c>
      <c r="BK153" s="132">
        <f t="shared" si="19"/>
        <v>0</v>
      </c>
      <c r="BL153" s="13" t="s">
        <v>145</v>
      </c>
      <c r="BM153" s="131" t="s">
        <v>288</v>
      </c>
    </row>
    <row r="154" spans="2:65" s="1" customFormat="1" ht="16.5" customHeight="1" x14ac:dyDescent="0.2">
      <c r="B154" s="119"/>
      <c r="C154" s="120" t="s">
        <v>280</v>
      </c>
      <c r="D154" s="120" t="s">
        <v>141</v>
      </c>
      <c r="E154" s="121" t="s">
        <v>280</v>
      </c>
      <c r="F154" s="122" t="s">
        <v>1466</v>
      </c>
      <c r="G154" s="123" t="s">
        <v>228</v>
      </c>
      <c r="H154" s="124">
        <v>1450</v>
      </c>
      <c r="I154" s="125"/>
      <c r="J154" s="125">
        <f t="shared" si="10"/>
        <v>0</v>
      </c>
      <c r="K154" s="126"/>
      <c r="L154" s="25"/>
      <c r="M154" s="127" t="s">
        <v>1</v>
      </c>
      <c r="N154" s="128" t="s">
        <v>35</v>
      </c>
      <c r="O154" s="129">
        <v>0</v>
      </c>
      <c r="P154" s="129">
        <f t="shared" si="11"/>
        <v>0</v>
      </c>
      <c r="Q154" s="129">
        <v>0</v>
      </c>
      <c r="R154" s="129">
        <f t="shared" si="12"/>
        <v>0</v>
      </c>
      <c r="S154" s="129">
        <v>0</v>
      </c>
      <c r="T154" s="130">
        <f t="shared" si="13"/>
        <v>0</v>
      </c>
      <c r="AR154" s="131" t="s">
        <v>145</v>
      </c>
      <c r="AT154" s="131" t="s">
        <v>141</v>
      </c>
      <c r="AU154" s="131" t="s">
        <v>78</v>
      </c>
      <c r="AY154" s="13" t="s">
        <v>140</v>
      </c>
      <c r="BE154" s="132">
        <f t="shared" si="14"/>
        <v>0</v>
      </c>
      <c r="BF154" s="132">
        <f t="shared" si="15"/>
        <v>0</v>
      </c>
      <c r="BG154" s="132">
        <f t="shared" si="16"/>
        <v>0</v>
      </c>
      <c r="BH154" s="132">
        <f t="shared" si="17"/>
        <v>0</v>
      </c>
      <c r="BI154" s="132">
        <f t="shared" si="18"/>
        <v>0</v>
      </c>
      <c r="BJ154" s="13" t="s">
        <v>78</v>
      </c>
      <c r="BK154" s="132">
        <f t="shared" si="19"/>
        <v>0</v>
      </c>
      <c r="BL154" s="13" t="s">
        <v>145</v>
      </c>
      <c r="BM154" s="131" t="s">
        <v>291</v>
      </c>
    </row>
    <row r="155" spans="2:65" s="1" customFormat="1" ht="16.5" customHeight="1" x14ac:dyDescent="0.2">
      <c r="B155" s="119"/>
      <c r="C155" s="120" t="s">
        <v>207</v>
      </c>
      <c r="D155" s="120" t="s">
        <v>141</v>
      </c>
      <c r="E155" s="121" t="s">
        <v>207</v>
      </c>
      <c r="F155" s="122" t="s">
        <v>1467</v>
      </c>
      <c r="G155" s="123" t="s">
        <v>228</v>
      </c>
      <c r="H155" s="124">
        <v>1450</v>
      </c>
      <c r="I155" s="125"/>
      <c r="J155" s="125">
        <f t="shared" si="10"/>
        <v>0</v>
      </c>
      <c r="K155" s="126"/>
      <c r="L155" s="25"/>
      <c r="M155" s="127" t="s">
        <v>1</v>
      </c>
      <c r="N155" s="128" t="s">
        <v>35</v>
      </c>
      <c r="O155" s="129">
        <v>0</v>
      </c>
      <c r="P155" s="129">
        <f t="shared" si="11"/>
        <v>0</v>
      </c>
      <c r="Q155" s="129">
        <v>0</v>
      </c>
      <c r="R155" s="129">
        <f t="shared" si="12"/>
        <v>0</v>
      </c>
      <c r="S155" s="129">
        <v>0</v>
      </c>
      <c r="T155" s="130">
        <f t="shared" si="13"/>
        <v>0</v>
      </c>
      <c r="AR155" s="131" t="s">
        <v>145</v>
      </c>
      <c r="AT155" s="131" t="s">
        <v>141</v>
      </c>
      <c r="AU155" s="131" t="s">
        <v>78</v>
      </c>
      <c r="AY155" s="13" t="s">
        <v>140</v>
      </c>
      <c r="BE155" s="132">
        <f t="shared" si="14"/>
        <v>0</v>
      </c>
      <c r="BF155" s="132">
        <f t="shared" si="15"/>
        <v>0</v>
      </c>
      <c r="BG155" s="132">
        <f t="shared" si="16"/>
        <v>0</v>
      </c>
      <c r="BH155" s="132">
        <f t="shared" si="17"/>
        <v>0</v>
      </c>
      <c r="BI155" s="132">
        <f t="shared" si="18"/>
        <v>0</v>
      </c>
      <c r="BJ155" s="13" t="s">
        <v>78</v>
      </c>
      <c r="BK155" s="132">
        <f t="shared" si="19"/>
        <v>0</v>
      </c>
      <c r="BL155" s="13" t="s">
        <v>145</v>
      </c>
      <c r="BM155" s="131" t="s">
        <v>295</v>
      </c>
    </row>
    <row r="156" spans="2:65" s="1" customFormat="1" ht="16.5" customHeight="1" x14ac:dyDescent="0.2">
      <c r="B156" s="119"/>
      <c r="C156" s="120" t="s">
        <v>285</v>
      </c>
      <c r="D156" s="120" t="s">
        <v>141</v>
      </c>
      <c r="E156" s="121" t="s">
        <v>285</v>
      </c>
      <c r="F156" s="122" t="s">
        <v>1468</v>
      </c>
      <c r="G156" s="123" t="s">
        <v>1469</v>
      </c>
      <c r="H156" s="124">
        <v>1</v>
      </c>
      <c r="I156" s="125"/>
      <c r="J156" s="125">
        <f t="shared" si="10"/>
        <v>0</v>
      </c>
      <c r="K156" s="126"/>
      <c r="L156" s="25"/>
      <c r="M156" s="127" t="s">
        <v>1</v>
      </c>
      <c r="N156" s="128" t="s">
        <v>35</v>
      </c>
      <c r="O156" s="129">
        <v>0</v>
      </c>
      <c r="P156" s="129">
        <f t="shared" si="11"/>
        <v>0</v>
      </c>
      <c r="Q156" s="129">
        <v>0</v>
      </c>
      <c r="R156" s="129">
        <f t="shared" si="12"/>
        <v>0</v>
      </c>
      <c r="S156" s="129">
        <v>0</v>
      </c>
      <c r="T156" s="130">
        <f t="shared" si="13"/>
        <v>0</v>
      </c>
      <c r="AR156" s="131" t="s">
        <v>145</v>
      </c>
      <c r="AT156" s="131" t="s">
        <v>141</v>
      </c>
      <c r="AU156" s="131" t="s">
        <v>78</v>
      </c>
      <c r="AY156" s="13" t="s">
        <v>140</v>
      </c>
      <c r="BE156" s="132">
        <f t="shared" si="14"/>
        <v>0</v>
      </c>
      <c r="BF156" s="132">
        <f t="shared" si="15"/>
        <v>0</v>
      </c>
      <c r="BG156" s="132">
        <f t="shared" si="16"/>
        <v>0</v>
      </c>
      <c r="BH156" s="132">
        <f t="shared" si="17"/>
        <v>0</v>
      </c>
      <c r="BI156" s="132">
        <f t="shared" si="18"/>
        <v>0</v>
      </c>
      <c r="BJ156" s="13" t="s">
        <v>78</v>
      </c>
      <c r="BK156" s="132">
        <f t="shared" si="19"/>
        <v>0</v>
      </c>
      <c r="BL156" s="13" t="s">
        <v>145</v>
      </c>
      <c r="BM156" s="131" t="s">
        <v>298</v>
      </c>
    </row>
    <row r="157" spans="2:65" s="1" customFormat="1" ht="16.5" customHeight="1" x14ac:dyDescent="0.2">
      <c r="B157" s="119"/>
      <c r="C157" s="120" t="s">
        <v>213</v>
      </c>
      <c r="D157" s="120" t="s">
        <v>141</v>
      </c>
      <c r="E157" s="121" t="s">
        <v>213</v>
      </c>
      <c r="F157" s="122" t="s">
        <v>1424</v>
      </c>
      <c r="G157" s="123" t="s">
        <v>1469</v>
      </c>
      <c r="H157" s="124">
        <v>1</v>
      </c>
      <c r="I157" s="125"/>
      <c r="J157" s="125">
        <f t="shared" si="10"/>
        <v>0</v>
      </c>
      <c r="K157" s="126"/>
      <c r="L157" s="25"/>
      <c r="M157" s="127" t="s">
        <v>1</v>
      </c>
      <c r="N157" s="128" t="s">
        <v>35</v>
      </c>
      <c r="O157" s="129">
        <v>0</v>
      </c>
      <c r="P157" s="129">
        <f t="shared" si="11"/>
        <v>0</v>
      </c>
      <c r="Q157" s="129">
        <v>0</v>
      </c>
      <c r="R157" s="129">
        <f t="shared" si="12"/>
        <v>0</v>
      </c>
      <c r="S157" s="129">
        <v>0</v>
      </c>
      <c r="T157" s="130">
        <f t="shared" si="13"/>
        <v>0</v>
      </c>
      <c r="AR157" s="131" t="s">
        <v>145</v>
      </c>
      <c r="AT157" s="131" t="s">
        <v>141</v>
      </c>
      <c r="AU157" s="131" t="s">
        <v>78</v>
      </c>
      <c r="AY157" s="13" t="s">
        <v>140</v>
      </c>
      <c r="BE157" s="132">
        <f t="shared" si="14"/>
        <v>0</v>
      </c>
      <c r="BF157" s="132">
        <f t="shared" si="15"/>
        <v>0</v>
      </c>
      <c r="BG157" s="132">
        <f t="shared" si="16"/>
        <v>0</v>
      </c>
      <c r="BH157" s="132">
        <f t="shared" si="17"/>
        <v>0</v>
      </c>
      <c r="BI157" s="132">
        <f t="shared" si="18"/>
        <v>0</v>
      </c>
      <c r="BJ157" s="13" t="s">
        <v>78</v>
      </c>
      <c r="BK157" s="132">
        <f t="shared" si="19"/>
        <v>0</v>
      </c>
      <c r="BL157" s="13" t="s">
        <v>145</v>
      </c>
      <c r="BM157" s="131" t="s">
        <v>430</v>
      </c>
    </row>
    <row r="158" spans="2:65" s="1" customFormat="1" ht="21.75" customHeight="1" x14ac:dyDescent="0.2">
      <c r="B158" s="119"/>
      <c r="C158" s="120" t="s">
        <v>292</v>
      </c>
      <c r="D158" s="120" t="s">
        <v>141</v>
      </c>
      <c r="E158" s="121" t="s">
        <v>292</v>
      </c>
      <c r="F158" s="122" t="s">
        <v>1470</v>
      </c>
      <c r="G158" s="123" t="s">
        <v>175</v>
      </c>
      <c r="H158" s="124">
        <v>1.5</v>
      </c>
      <c r="I158" s="125"/>
      <c r="J158" s="125">
        <f t="shared" si="10"/>
        <v>0</v>
      </c>
      <c r="K158" s="126"/>
      <c r="L158" s="25"/>
      <c r="M158" s="127" t="s">
        <v>1</v>
      </c>
      <c r="N158" s="128" t="s">
        <v>35</v>
      </c>
      <c r="O158" s="129">
        <v>0</v>
      </c>
      <c r="P158" s="129">
        <f t="shared" si="11"/>
        <v>0</v>
      </c>
      <c r="Q158" s="129">
        <v>0</v>
      </c>
      <c r="R158" s="129">
        <f t="shared" si="12"/>
        <v>0</v>
      </c>
      <c r="S158" s="129">
        <v>0</v>
      </c>
      <c r="T158" s="130">
        <f t="shared" si="13"/>
        <v>0</v>
      </c>
      <c r="AR158" s="131" t="s">
        <v>145</v>
      </c>
      <c r="AT158" s="131" t="s">
        <v>141</v>
      </c>
      <c r="AU158" s="131" t="s">
        <v>78</v>
      </c>
      <c r="AY158" s="13" t="s">
        <v>140</v>
      </c>
      <c r="BE158" s="132">
        <f t="shared" si="14"/>
        <v>0</v>
      </c>
      <c r="BF158" s="132">
        <f t="shared" si="15"/>
        <v>0</v>
      </c>
      <c r="BG158" s="132">
        <f t="shared" si="16"/>
        <v>0</v>
      </c>
      <c r="BH158" s="132">
        <f t="shared" si="17"/>
        <v>0</v>
      </c>
      <c r="BI158" s="132">
        <f t="shared" si="18"/>
        <v>0</v>
      </c>
      <c r="BJ158" s="13" t="s">
        <v>78</v>
      </c>
      <c r="BK158" s="132">
        <f t="shared" si="19"/>
        <v>0</v>
      </c>
      <c r="BL158" s="13" t="s">
        <v>145</v>
      </c>
      <c r="BM158" s="131" t="s">
        <v>305</v>
      </c>
    </row>
    <row r="159" spans="2:65" s="1" customFormat="1" ht="24.2" customHeight="1" x14ac:dyDescent="0.2">
      <c r="B159" s="119"/>
      <c r="C159" s="120" t="s">
        <v>216</v>
      </c>
      <c r="D159" s="120" t="s">
        <v>141</v>
      </c>
      <c r="E159" s="121" t="s">
        <v>216</v>
      </c>
      <c r="F159" s="122" t="s">
        <v>1471</v>
      </c>
      <c r="G159" s="123" t="s">
        <v>665</v>
      </c>
      <c r="H159" s="124">
        <v>2</v>
      </c>
      <c r="I159" s="125"/>
      <c r="J159" s="125">
        <f t="shared" si="10"/>
        <v>0</v>
      </c>
      <c r="K159" s="126"/>
      <c r="L159" s="25"/>
      <c r="M159" s="127" t="s">
        <v>1</v>
      </c>
      <c r="N159" s="128" t="s">
        <v>35</v>
      </c>
      <c r="O159" s="129">
        <v>0</v>
      </c>
      <c r="P159" s="129">
        <f t="shared" si="11"/>
        <v>0</v>
      </c>
      <c r="Q159" s="129">
        <v>0</v>
      </c>
      <c r="R159" s="129">
        <f t="shared" si="12"/>
        <v>0</v>
      </c>
      <c r="S159" s="129">
        <v>0</v>
      </c>
      <c r="T159" s="130">
        <f t="shared" si="13"/>
        <v>0</v>
      </c>
      <c r="AR159" s="131" t="s">
        <v>145</v>
      </c>
      <c r="AT159" s="131" t="s">
        <v>141</v>
      </c>
      <c r="AU159" s="131" t="s">
        <v>78</v>
      </c>
      <c r="AY159" s="13" t="s">
        <v>140</v>
      </c>
      <c r="BE159" s="132">
        <f t="shared" si="14"/>
        <v>0</v>
      </c>
      <c r="BF159" s="132">
        <f t="shared" si="15"/>
        <v>0</v>
      </c>
      <c r="BG159" s="132">
        <f t="shared" si="16"/>
        <v>0</v>
      </c>
      <c r="BH159" s="132">
        <f t="shared" si="17"/>
        <v>0</v>
      </c>
      <c r="BI159" s="132">
        <f t="shared" si="18"/>
        <v>0</v>
      </c>
      <c r="BJ159" s="13" t="s">
        <v>78</v>
      </c>
      <c r="BK159" s="132">
        <f t="shared" si="19"/>
        <v>0</v>
      </c>
      <c r="BL159" s="13" t="s">
        <v>145</v>
      </c>
      <c r="BM159" s="131" t="s">
        <v>309</v>
      </c>
    </row>
    <row r="160" spans="2:65" s="1" customFormat="1" ht="24.2" customHeight="1" x14ac:dyDescent="0.2">
      <c r="B160" s="119"/>
      <c r="C160" s="120" t="s">
        <v>299</v>
      </c>
      <c r="D160" s="120" t="s">
        <v>141</v>
      </c>
      <c r="E160" s="121" t="s">
        <v>299</v>
      </c>
      <c r="F160" s="122" t="s">
        <v>1472</v>
      </c>
      <c r="G160" s="123" t="s">
        <v>665</v>
      </c>
      <c r="H160" s="124">
        <v>2</v>
      </c>
      <c r="I160" s="125"/>
      <c r="J160" s="125">
        <f t="shared" si="10"/>
        <v>0</v>
      </c>
      <c r="K160" s="126"/>
      <c r="L160" s="25"/>
      <c r="M160" s="127" t="s">
        <v>1</v>
      </c>
      <c r="N160" s="128" t="s">
        <v>35</v>
      </c>
      <c r="O160" s="129">
        <v>0</v>
      </c>
      <c r="P160" s="129">
        <f t="shared" si="11"/>
        <v>0</v>
      </c>
      <c r="Q160" s="129">
        <v>0</v>
      </c>
      <c r="R160" s="129">
        <f t="shared" si="12"/>
        <v>0</v>
      </c>
      <c r="S160" s="129">
        <v>0</v>
      </c>
      <c r="T160" s="130">
        <f t="shared" si="13"/>
        <v>0</v>
      </c>
      <c r="AR160" s="131" t="s">
        <v>145</v>
      </c>
      <c r="AT160" s="131" t="s">
        <v>141</v>
      </c>
      <c r="AU160" s="131" t="s">
        <v>78</v>
      </c>
      <c r="AY160" s="13" t="s">
        <v>140</v>
      </c>
      <c r="BE160" s="132">
        <f t="shared" si="14"/>
        <v>0</v>
      </c>
      <c r="BF160" s="132">
        <f t="shared" si="15"/>
        <v>0</v>
      </c>
      <c r="BG160" s="132">
        <f t="shared" si="16"/>
        <v>0</v>
      </c>
      <c r="BH160" s="132">
        <f t="shared" si="17"/>
        <v>0</v>
      </c>
      <c r="BI160" s="132">
        <f t="shared" si="18"/>
        <v>0</v>
      </c>
      <c r="BJ160" s="13" t="s">
        <v>78</v>
      </c>
      <c r="BK160" s="132">
        <f t="shared" si="19"/>
        <v>0</v>
      </c>
      <c r="BL160" s="13" t="s">
        <v>145</v>
      </c>
      <c r="BM160" s="131" t="s">
        <v>314</v>
      </c>
    </row>
    <row r="161" spans="2:65" s="1" customFormat="1" ht="16.5" customHeight="1" x14ac:dyDescent="0.2">
      <c r="B161" s="119"/>
      <c r="C161" s="120" t="s">
        <v>221</v>
      </c>
      <c r="D161" s="120" t="s">
        <v>141</v>
      </c>
      <c r="E161" s="121" t="s">
        <v>221</v>
      </c>
      <c r="F161" s="122" t="s">
        <v>1473</v>
      </c>
      <c r="G161" s="123" t="s">
        <v>665</v>
      </c>
      <c r="H161" s="124">
        <v>2</v>
      </c>
      <c r="I161" s="125"/>
      <c r="J161" s="125">
        <f t="shared" si="10"/>
        <v>0</v>
      </c>
      <c r="K161" s="126"/>
      <c r="L161" s="25"/>
      <c r="M161" s="127" t="s">
        <v>1</v>
      </c>
      <c r="N161" s="128" t="s">
        <v>35</v>
      </c>
      <c r="O161" s="129">
        <v>0</v>
      </c>
      <c r="P161" s="129">
        <f t="shared" si="11"/>
        <v>0</v>
      </c>
      <c r="Q161" s="129">
        <v>0</v>
      </c>
      <c r="R161" s="129">
        <f t="shared" si="12"/>
        <v>0</v>
      </c>
      <c r="S161" s="129">
        <v>0</v>
      </c>
      <c r="T161" s="130">
        <f t="shared" si="13"/>
        <v>0</v>
      </c>
      <c r="AR161" s="131" t="s">
        <v>145</v>
      </c>
      <c r="AT161" s="131" t="s">
        <v>141</v>
      </c>
      <c r="AU161" s="131" t="s">
        <v>78</v>
      </c>
      <c r="AY161" s="13" t="s">
        <v>140</v>
      </c>
      <c r="BE161" s="132">
        <f t="shared" si="14"/>
        <v>0</v>
      </c>
      <c r="BF161" s="132">
        <f t="shared" si="15"/>
        <v>0</v>
      </c>
      <c r="BG161" s="132">
        <f t="shared" si="16"/>
        <v>0</v>
      </c>
      <c r="BH161" s="132">
        <f t="shared" si="17"/>
        <v>0</v>
      </c>
      <c r="BI161" s="132">
        <f t="shared" si="18"/>
        <v>0</v>
      </c>
      <c r="BJ161" s="13" t="s">
        <v>78</v>
      </c>
      <c r="BK161" s="132">
        <f t="shared" si="19"/>
        <v>0</v>
      </c>
      <c r="BL161" s="13" t="s">
        <v>145</v>
      </c>
      <c r="BM161" s="131" t="s">
        <v>318</v>
      </c>
    </row>
    <row r="162" spans="2:65" s="1" customFormat="1" ht="24.2" customHeight="1" x14ac:dyDescent="0.2">
      <c r="B162" s="119"/>
      <c r="C162" s="120" t="s">
        <v>306</v>
      </c>
      <c r="D162" s="120" t="s">
        <v>141</v>
      </c>
      <c r="E162" s="121" t="s">
        <v>306</v>
      </c>
      <c r="F162" s="122" t="s">
        <v>1474</v>
      </c>
      <c r="G162" s="123" t="s">
        <v>665</v>
      </c>
      <c r="H162" s="124">
        <v>2</v>
      </c>
      <c r="I162" s="125"/>
      <c r="J162" s="125">
        <f t="shared" si="10"/>
        <v>0</v>
      </c>
      <c r="K162" s="126"/>
      <c r="L162" s="25"/>
      <c r="M162" s="127" t="s">
        <v>1</v>
      </c>
      <c r="N162" s="128" t="s">
        <v>35</v>
      </c>
      <c r="O162" s="129">
        <v>0</v>
      </c>
      <c r="P162" s="129">
        <f t="shared" si="11"/>
        <v>0</v>
      </c>
      <c r="Q162" s="129">
        <v>0</v>
      </c>
      <c r="R162" s="129">
        <f t="shared" si="12"/>
        <v>0</v>
      </c>
      <c r="S162" s="129">
        <v>0</v>
      </c>
      <c r="T162" s="130">
        <f t="shared" si="13"/>
        <v>0</v>
      </c>
      <c r="AR162" s="131" t="s">
        <v>145</v>
      </c>
      <c r="AT162" s="131" t="s">
        <v>141</v>
      </c>
      <c r="AU162" s="131" t="s">
        <v>78</v>
      </c>
      <c r="AY162" s="13" t="s">
        <v>140</v>
      </c>
      <c r="BE162" s="132">
        <f t="shared" si="14"/>
        <v>0</v>
      </c>
      <c r="BF162" s="132">
        <f t="shared" si="15"/>
        <v>0</v>
      </c>
      <c r="BG162" s="132">
        <f t="shared" si="16"/>
        <v>0</v>
      </c>
      <c r="BH162" s="132">
        <f t="shared" si="17"/>
        <v>0</v>
      </c>
      <c r="BI162" s="132">
        <f t="shared" si="18"/>
        <v>0</v>
      </c>
      <c r="BJ162" s="13" t="s">
        <v>78</v>
      </c>
      <c r="BK162" s="132">
        <f t="shared" si="19"/>
        <v>0</v>
      </c>
      <c r="BL162" s="13" t="s">
        <v>145</v>
      </c>
      <c r="BM162" s="131" t="s">
        <v>321</v>
      </c>
    </row>
    <row r="163" spans="2:65" s="1" customFormat="1" ht="16.5" customHeight="1" x14ac:dyDescent="0.2">
      <c r="B163" s="119"/>
      <c r="C163" s="120" t="s">
        <v>224</v>
      </c>
      <c r="D163" s="120" t="s">
        <v>141</v>
      </c>
      <c r="E163" s="121" t="s">
        <v>224</v>
      </c>
      <c r="F163" s="122" t="s">
        <v>1475</v>
      </c>
      <c r="G163" s="123" t="s">
        <v>665</v>
      </c>
      <c r="H163" s="124">
        <v>2</v>
      </c>
      <c r="I163" s="125"/>
      <c r="J163" s="125">
        <f t="shared" si="10"/>
        <v>0</v>
      </c>
      <c r="K163" s="126"/>
      <c r="L163" s="25"/>
      <c r="M163" s="127" t="s">
        <v>1</v>
      </c>
      <c r="N163" s="128" t="s">
        <v>35</v>
      </c>
      <c r="O163" s="129">
        <v>0</v>
      </c>
      <c r="P163" s="129">
        <f t="shared" si="11"/>
        <v>0</v>
      </c>
      <c r="Q163" s="129">
        <v>0</v>
      </c>
      <c r="R163" s="129">
        <f t="shared" si="12"/>
        <v>0</v>
      </c>
      <c r="S163" s="129">
        <v>0</v>
      </c>
      <c r="T163" s="130">
        <f t="shared" si="13"/>
        <v>0</v>
      </c>
      <c r="AR163" s="131" t="s">
        <v>145</v>
      </c>
      <c r="AT163" s="131" t="s">
        <v>141</v>
      </c>
      <c r="AU163" s="131" t="s">
        <v>78</v>
      </c>
      <c r="AY163" s="13" t="s">
        <v>140</v>
      </c>
      <c r="BE163" s="132">
        <f t="shared" si="14"/>
        <v>0</v>
      </c>
      <c r="BF163" s="132">
        <f t="shared" si="15"/>
        <v>0</v>
      </c>
      <c r="BG163" s="132">
        <f t="shared" si="16"/>
        <v>0</v>
      </c>
      <c r="BH163" s="132">
        <f t="shared" si="17"/>
        <v>0</v>
      </c>
      <c r="BI163" s="132">
        <f t="shared" si="18"/>
        <v>0</v>
      </c>
      <c r="BJ163" s="13" t="s">
        <v>78</v>
      </c>
      <c r="BK163" s="132">
        <f t="shared" si="19"/>
        <v>0</v>
      </c>
      <c r="BL163" s="13" t="s">
        <v>145</v>
      </c>
      <c r="BM163" s="131" t="s">
        <v>475</v>
      </c>
    </row>
    <row r="164" spans="2:65" s="1" customFormat="1" ht="16.5" customHeight="1" x14ac:dyDescent="0.2">
      <c r="B164" s="119"/>
      <c r="C164" s="120" t="s">
        <v>315</v>
      </c>
      <c r="D164" s="120" t="s">
        <v>141</v>
      </c>
      <c r="E164" s="121" t="s">
        <v>315</v>
      </c>
      <c r="F164" s="122" t="s">
        <v>1476</v>
      </c>
      <c r="G164" s="123" t="s">
        <v>665</v>
      </c>
      <c r="H164" s="124">
        <v>2</v>
      </c>
      <c r="I164" s="125"/>
      <c r="J164" s="125">
        <f t="shared" si="10"/>
        <v>0</v>
      </c>
      <c r="K164" s="126"/>
      <c r="L164" s="25"/>
      <c r="M164" s="127" t="s">
        <v>1</v>
      </c>
      <c r="N164" s="128" t="s">
        <v>35</v>
      </c>
      <c r="O164" s="129">
        <v>0</v>
      </c>
      <c r="P164" s="129">
        <f t="shared" si="11"/>
        <v>0</v>
      </c>
      <c r="Q164" s="129">
        <v>0</v>
      </c>
      <c r="R164" s="129">
        <f t="shared" si="12"/>
        <v>0</v>
      </c>
      <c r="S164" s="129">
        <v>0</v>
      </c>
      <c r="T164" s="130">
        <f t="shared" si="13"/>
        <v>0</v>
      </c>
      <c r="AR164" s="131" t="s">
        <v>145</v>
      </c>
      <c r="AT164" s="131" t="s">
        <v>141</v>
      </c>
      <c r="AU164" s="131" t="s">
        <v>78</v>
      </c>
      <c r="AY164" s="13" t="s">
        <v>140</v>
      </c>
      <c r="BE164" s="132">
        <f t="shared" si="14"/>
        <v>0</v>
      </c>
      <c r="BF164" s="132">
        <f t="shared" si="15"/>
        <v>0</v>
      </c>
      <c r="BG164" s="132">
        <f t="shared" si="16"/>
        <v>0</v>
      </c>
      <c r="BH164" s="132">
        <f t="shared" si="17"/>
        <v>0</v>
      </c>
      <c r="BI164" s="132">
        <f t="shared" si="18"/>
        <v>0</v>
      </c>
      <c r="BJ164" s="13" t="s">
        <v>78</v>
      </c>
      <c r="BK164" s="132">
        <f t="shared" si="19"/>
        <v>0</v>
      </c>
      <c r="BL164" s="13" t="s">
        <v>145</v>
      </c>
      <c r="BM164" s="131" t="s">
        <v>486</v>
      </c>
    </row>
    <row r="165" spans="2:65" s="1" customFormat="1" ht="16.5" customHeight="1" x14ac:dyDescent="0.2">
      <c r="B165" s="119"/>
      <c r="C165" s="120" t="s">
        <v>234</v>
      </c>
      <c r="D165" s="120" t="s">
        <v>141</v>
      </c>
      <c r="E165" s="121" t="s">
        <v>234</v>
      </c>
      <c r="F165" s="122" t="s">
        <v>1477</v>
      </c>
      <c r="G165" s="123" t="s">
        <v>665</v>
      </c>
      <c r="H165" s="124">
        <v>2</v>
      </c>
      <c r="I165" s="125"/>
      <c r="J165" s="125">
        <f t="shared" si="10"/>
        <v>0</v>
      </c>
      <c r="K165" s="126"/>
      <c r="L165" s="25"/>
      <c r="M165" s="127" t="s">
        <v>1</v>
      </c>
      <c r="N165" s="128" t="s">
        <v>35</v>
      </c>
      <c r="O165" s="129">
        <v>0</v>
      </c>
      <c r="P165" s="129">
        <f t="shared" si="11"/>
        <v>0</v>
      </c>
      <c r="Q165" s="129">
        <v>0</v>
      </c>
      <c r="R165" s="129">
        <f t="shared" si="12"/>
        <v>0</v>
      </c>
      <c r="S165" s="129">
        <v>0</v>
      </c>
      <c r="T165" s="130">
        <f t="shared" si="13"/>
        <v>0</v>
      </c>
      <c r="AR165" s="131" t="s">
        <v>145</v>
      </c>
      <c r="AT165" s="131" t="s">
        <v>141</v>
      </c>
      <c r="AU165" s="131" t="s">
        <v>78</v>
      </c>
      <c r="AY165" s="13" t="s">
        <v>140</v>
      </c>
      <c r="BE165" s="132">
        <f t="shared" si="14"/>
        <v>0</v>
      </c>
      <c r="BF165" s="132">
        <f t="shared" si="15"/>
        <v>0</v>
      </c>
      <c r="BG165" s="132">
        <f t="shared" si="16"/>
        <v>0</v>
      </c>
      <c r="BH165" s="132">
        <f t="shared" si="17"/>
        <v>0</v>
      </c>
      <c r="BI165" s="132">
        <f t="shared" si="18"/>
        <v>0</v>
      </c>
      <c r="BJ165" s="13" t="s">
        <v>78</v>
      </c>
      <c r="BK165" s="132">
        <f t="shared" si="19"/>
        <v>0</v>
      </c>
      <c r="BL165" s="13" t="s">
        <v>145</v>
      </c>
      <c r="BM165" s="131" t="s">
        <v>494</v>
      </c>
    </row>
    <row r="166" spans="2:65" s="1" customFormat="1" ht="16.5" customHeight="1" x14ac:dyDescent="0.2">
      <c r="B166" s="119"/>
      <c r="C166" s="120" t="s">
        <v>324</v>
      </c>
      <c r="D166" s="120" t="s">
        <v>141</v>
      </c>
      <c r="E166" s="121" t="s">
        <v>324</v>
      </c>
      <c r="F166" s="122" t="s">
        <v>1478</v>
      </c>
      <c r="G166" s="123" t="s">
        <v>185</v>
      </c>
      <c r="H166" s="124">
        <v>240</v>
      </c>
      <c r="I166" s="125"/>
      <c r="J166" s="125">
        <f t="shared" si="10"/>
        <v>0</v>
      </c>
      <c r="K166" s="126"/>
      <c r="L166" s="25"/>
      <c r="M166" s="127" t="s">
        <v>1</v>
      </c>
      <c r="N166" s="128" t="s">
        <v>35</v>
      </c>
      <c r="O166" s="129">
        <v>0</v>
      </c>
      <c r="P166" s="129">
        <f t="shared" si="11"/>
        <v>0</v>
      </c>
      <c r="Q166" s="129">
        <v>0</v>
      </c>
      <c r="R166" s="129">
        <f t="shared" si="12"/>
        <v>0</v>
      </c>
      <c r="S166" s="129">
        <v>0</v>
      </c>
      <c r="T166" s="130">
        <f t="shared" si="13"/>
        <v>0</v>
      </c>
      <c r="AR166" s="131" t="s">
        <v>145</v>
      </c>
      <c r="AT166" s="131" t="s">
        <v>141</v>
      </c>
      <c r="AU166" s="131" t="s">
        <v>78</v>
      </c>
      <c r="AY166" s="13" t="s">
        <v>140</v>
      </c>
      <c r="BE166" s="132">
        <f t="shared" si="14"/>
        <v>0</v>
      </c>
      <c r="BF166" s="132">
        <f t="shared" si="15"/>
        <v>0</v>
      </c>
      <c r="BG166" s="132">
        <f t="shared" si="16"/>
        <v>0</v>
      </c>
      <c r="BH166" s="132">
        <f t="shared" si="17"/>
        <v>0</v>
      </c>
      <c r="BI166" s="132">
        <f t="shared" si="18"/>
        <v>0</v>
      </c>
      <c r="BJ166" s="13" t="s">
        <v>78</v>
      </c>
      <c r="BK166" s="132">
        <f t="shared" si="19"/>
        <v>0</v>
      </c>
      <c r="BL166" s="13" t="s">
        <v>145</v>
      </c>
      <c r="BM166" s="131" t="s">
        <v>230</v>
      </c>
    </row>
    <row r="167" spans="2:65" s="1" customFormat="1" ht="24.2" customHeight="1" x14ac:dyDescent="0.2">
      <c r="B167" s="119"/>
      <c r="C167" s="120" t="s">
        <v>238</v>
      </c>
      <c r="D167" s="120" t="s">
        <v>141</v>
      </c>
      <c r="E167" s="121" t="s">
        <v>238</v>
      </c>
      <c r="F167" s="122" t="s">
        <v>1479</v>
      </c>
      <c r="G167" s="123" t="s">
        <v>665</v>
      </c>
      <c r="H167" s="124">
        <v>2</v>
      </c>
      <c r="I167" s="125"/>
      <c r="J167" s="125">
        <f t="shared" si="10"/>
        <v>0</v>
      </c>
      <c r="K167" s="126"/>
      <c r="L167" s="25"/>
      <c r="M167" s="127" t="s">
        <v>1</v>
      </c>
      <c r="N167" s="128" t="s">
        <v>35</v>
      </c>
      <c r="O167" s="129">
        <v>0</v>
      </c>
      <c r="P167" s="129">
        <f t="shared" si="11"/>
        <v>0</v>
      </c>
      <c r="Q167" s="129">
        <v>0</v>
      </c>
      <c r="R167" s="129">
        <f t="shared" si="12"/>
        <v>0</v>
      </c>
      <c r="S167" s="129">
        <v>0</v>
      </c>
      <c r="T167" s="130">
        <f t="shared" si="13"/>
        <v>0</v>
      </c>
      <c r="AR167" s="131" t="s">
        <v>145</v>
      </c>
      <c r="AT167" s="131" t="s">
        <v>141</v>
      </c>
      <c r="AU167" s="131" t="s">
        <v>78</v>
      </c>
      <c r="AY167" s="13" t="s">
        <v>140</v>
      </c>
      <c r="BE167" s="132">
        <f t="shared" si="14"/>
        <v>0</v>
      </c>
      <c r="BF167" s="132">
        <f t="shared" si="15"/>
        <v>0</v>
      </c>
      <c r="BG167" s="132">
        <f t="shared" si="16"/>
        <v>0</v>
      </c>
      <c r="BH167" s="132">
        <f t="shared" si="17"/>
        <v>0</v>
      </c>
      <c r="BI167" s="132">
        <f t="shared" si="18"/>
        <v>0</v>
      </c>
      <c r="BJ167" s="13" t="s">
        <v>78</v>
      </c>
      <c r="BK167" s="132">
        <f t="shared" si="19"/>
        <v>0</v>
      </c>
      <c r="BL167" s="13" t="s">
        <v>145</v>
      </c>
      <c r="BM167" s="131" t="s">
        <v>329</v>
      </c>
    </row>
    <row r="168" spans="2:65" s="1" customFormat="1" ht="24.2" customHeight="1" x14ac:dyDescent="0.2">
      <c r="B168" s="119"/>
      <c r="C168" s="120" t="s">
        <v>330</v>
      </c>
      <c r="D168" s="120" t="s">
        <v>141</v>
      </c>
      <c r="E168" s="121" t="s">
        <v>330</v>
      </c>
      <c r="F168" s="122" t="s">
        <v>1480</v>
      </c>
      <c r="G168" s="123" t="s">
        <v>665</v>
      </c>
      <c r="H168" s="124">
        <v>2</v>
      </c>
      <c r="I168" s="125"/>
      <c r="J168" s="125">
        <f t="shared" si="10"/>
        <v>0</v>
      </c>
      <c r="K168" s="126"/>
      <c r="L168" s="25"/>
      <c r="M168" s="127" t="s">
        <v>1</v>
      </c>
      <c r="N168" s="128" t="s">
        <v>35</v>
      </c>
      <c r="O168" s="129">
        <v>0</v>
      </c>
      <c r="P168" s="129">
        <f t="shared" si="11"/>
        <v>0</v>
      </c>
      <c r="Q168" s="129">
        <v>0</v>
      </c>
      <c r="R168" s="129">
        <f t="shared" si="12"/>
        <v>0</v>
      </c>
      <c r="S168" s="129">
        <v>0</v>
      </c>
      <c r="T168" s="130">
        <f t="shared" si="13"/>
        <v>0</v>
      </c>
      <c r="AR168" s="131" t="s">
        <v>145</v>
      </c>
      <c r="AT168" s="131" t="s">
        <v>141</v>
      </c>
      <c r="AU168" s="131" t="s">
        <v>78</v>
      </c>
      <c r="AY168" s="13" t="s">
        <v>140</v>
      </c>
      <c r="BE168" s="132">
        <f t="shared" si="14"/>
        <v>0</v>
      </c>
      <c r="BF168" s="132">
        <f t="shared" si="15"/>
        <v>0</v>
      </c>
      <c r="BG168" s="132">
        <f t="shared" si="16"/>
        <v>0</v>
      </c>
      <c r="BH168" s="132">
        <f t="shared" si="17"/>
        <v>0</v>
      </c>
      <c r="BI168" s="132">
        <f t="shared" si="18"/>
        <v>0</v>
      </c>
      <c r="BJ168" s="13" t="s">
        <v>78</v>
      </c>
      <c r="BK168" s="132">
        <f t="shared" si="19"/>
        <v>0</v>
      </c>
      <c r="BL168" s="13" t="s">
        <v>145</v>
      </c>
      <c r="BM168" s="131" t="s">
        <v>333</v>
      </c>
    </row>
    <row r="169" spans="2:65" s="1" customFormat="1" ht="16.5" customHeight="1" x14ac:dyDescent="0.2">
      <c r="B169" s="119"/>
      <c r="C169" s="120" t="s">
        <v>243</v>
      </c>
      <c r="D169" s="120" t="s">
        <v>141</v>
      </c>
      <c r="E169" s="121" t="s">
        <v>243</v>
      </c>
      <c r="F169" s="122" t="s">
        <v>1481</v>
      </c>
      <c r="G169" s="123" t="s">
        <v>185</v>
      </c>
      <c r="H169" s="124">
        <v>240</v>
      </c>
      <c r="I169" s="125"/>
      <c r="J169" s="125">
        <f t="shared" si="10"/>
        <v>0</v>
      </c>
      <c r="K169" s="126"/>
      <c r="L169" s="25"/>
      <c r="M169" s="127" t="s">
        <v>1</v>
      </c>
      <c r="N169" s="128" t="s">
        <v>35</v>
      </c>
      <c r="O169" s="129">
        <v>0</v>
      </c>
      <c r="P169" s="129">
        <f t="shared" si="11"/>
        <v>0</v>
      </c>
      <c r="Q169" s="129">
        <v>0</v>
      </c>
      <c r="R169" s="129">
        <f t="shared" si="12"/>
        <v>0</v>
      </c>
      <c r="S169" s="129">
        <v>0</v>
      </c>
      <c r="T169" s="130">
        <f t="shared" si="13"/>
        <v>0</v>
      </c>
      <c r="AR169" s="131" t="s">
        <v>145</v>
      </c>
      <c r="AT169" s="131" t="s">
        <v>141</v>
      </c>
      <c r="AU169" s="131" t="s">
        <v>78</v>
      </c>
      <c r="AY169" s="13" t="s">
        <v>140</v>
      </c>
      <c r="BE169" s="132">
        <f t="shared" si="14"/>
        <v>0</v>
      </c>
      <c r="BF169" s="132">
        <f t="shared" si="15"/>
        <v>0</v>
      </c>
      <c r="BG169" s="132">
        <f t="shared" si="16"/>
        <v>0</v>
      </c>
      <c r="BH169" s="132">
        <f t="shared" si="17"/>
        <v>0</v>
      </c>
      <c r="BI169" s="132">
        <f t="shared" si="18"/>
        <v>0</v>
      </c>
      <c r="BJ169" s="13" t="s">
        <v>78</v>
      </c>
      <c r="BK169" s="132">
        <f t="shared" si="19"/>
        <v>0</v>
      </c>
      <c r="BL169" s="13" t="s">
        <v>145</v>
      </c>
      <c r="BM169" s="131" t="s">
        <v>336</v>
      </c>
    </row>
    <row r="170" spans="2:65" s="1" customFormat="1" ht="16.5" customHeight="1" x14ac:dyDescent="0.2">
      <c r="B170" s="119"/>
      <c r="C170" s="120" t="s">
        <v>337</v>
      </c>
      <c r="D170" s="120" t="s">
        <v>141</v>
      </c>
      <c r="E170" s="121" t="s">
        <v>337</v>
      </c>
      <c r="F170" s="122" t="s">
        <v>1482</v>
      </c>
      <c r="G170" s="123" t="s">
        <v>228</v>
      </c>
      <c r="H170" s="124">
        <v>280</v>
      </c>
      <c r="I170" s="125"/>
      <c r="J170" s="125">
        <f t="shared" si="10"/>
        <v>0</v>
      </c>
      <c r="K170" s="126"/>
      <c r="L170" s="25"/>
      <c r="M170" s="127" t="s">
        <v>1</v>
      </c>
      <c r="N170" s="128" t="s">
        <v>35</v>
      </c>
      <c r="O170" s="129">
        <v>0</v>
      </c>
      <c r="P170" s="129">
        <f t="shared" si="11"/>
        <v>0</v>
      </c>
      <c r="Q170" s="129">
        <v>0</v>
      </c>
      <c r="R170" s="129">
        <f t="shared" si="12"/>
        <v>0</v>
      </c>
      <c r="S170" s="129">
        <v>0</v>
      </c>
      <c r="T170" s="130">
        <f t="shared" si="13"/>
        <v>0</v>
      </c>
      <c r="AR170" s="131" t="s">
        <v>145</v>
      </c>
      <c r="AT170" s="131" t="s">
        <v>141</v>
      </c>
      <c r="AU170" s="131" t="s">
        <v>78</v>
      </c>
      <c r="AY170" s="13" t="s">
        <v>140</v>
      </c>
      <c r="BE170" s="132">
        <f t="shared" si="14"/>
        <v>0</v>
      </c>
      <c r="BF170" s="132">
        <f t="shared" si="15"/>
        <v>0</v>
      </c>
      <c r="BG170" s="132">
        <f t="shared" si="16"/>
        <v>0</v>
      </c>
      <c r="BH170" s="132">
        <f t="shared" si="17"/>
        <v>0</v>
      </c>
      <c r="BI170" s="132">
        <f t="shared" si="18"/>
        <v>0</v>
      </c>
      <c r="BJ170" s="13" t="s">
        <v>78</v>
      </c>
      <c r="BK170" s="132">
        <f t="shared" si="19"/>
        <v>0</v>
      </c>
      <c r="BL170" s="13" t="s">
        <v>145</v>
      </c>
      <c r="BM170" s="131" t="s">
        <v>340</v>
      </c>
    </row>
    <row r="171" spans="2:65" s="1" customFormat="1" ht="16.5" customHeight="1" x14ac:dyDescent="0.2">
      <c r="B171" s="119"/>
      <c r="C171" s="120" t="s">
        <v>257</v>
      </c>
      <c r="D171" s="120" t="s">
        <v>141</v>
      </c>
      <c r="E171" s="121" t="s">
        <v>257</v>
      </c>
      <c r="F171" s="122" t="s">
        <v>1483</v>
      </c>
      <c r="G171" s="123" t="s">
        <v>665</v>
      </c>
      <c r="H171" s="124">
        <v>48</v>
      </c>
      <c r="I171" s="125"/>
      <c r="J171" s="125">
        <f t="shared" si="10"/>
        <v>0</v>
      </c>
      <c r="K171" s="126"/>
      <c r="L171" s="25"/>
      <c r="M171" s="127" t="s">
        <v>1</v>
      </c>
      <c r="N171" s="128" t="s">
        <v>35</v>
      </c>
      <c r="O171" s="129">
        <v>0</v>
      </c>
      <c r="P171" s="129">
        <f t="shared" si="11"/>
        <v>0</v>
      </c>
      <c r="Q171" s="129">
        <v>0</v>
      </c>
      <c r="R171" s="129">
        <f t="shared" si="12"/>
        <v>0</v>
      </c>
      <c r="S171" s="129">
        <v>0</v>
      </c>
      <c r="T171" s="130">
        <f t="shared" si="13"/>
        <v>0</v>
      </c>
      <c r="AR171" s="131" t="s">
        <v>145</v>
      </c>
      <c r="AT171" s="131" t="s">
        <v>141</v>
      </c>
      <c r="AU171" s="131" t="s">
        <v>78</v>
      </c>
      <c r="AY171" s="13" t="s">
        <v>140</v>
      </c>
      <c r="BE171" s="132">
        <f t="shared" si="14"/>
        <v>0</v>
      </c>
      <c r="BF171" s="132">
        <f t="shared" si="15"/>
        <v>0</v>
      </c>
      <c r="BG171" s="132">
        <f t="shared" si="16"/>
        <v>0</v>
      </c>
      <c r="BH171" s="132">
        <f t="shared" si="17"/>
        <v>0</v>
      </c>
      <c r="BI171" s="132">
        <f t="shared" si="18"/>
        <v>0</v>
      </c>
      <c r="BJ171" s="13" t="s">
        <v>78</v>
      </c>
      <c r="BK171" s="132">
        <f t="shared" si="19"/>
        <v>0</v>
      </c>
      <c r="BL171" s="13" t="s">
        <v>145</v>
      </c>
      <c r="BM171" s="131" t="s">
        <v>343</v>
      </c>
    </row>
    <row r="172" spans="2:65" s="1" customFormat="1" ht="16.5" customHeight="1" x14ac:dyDescent="0.2">
      <c r="B172" s="119"/>
      <c r="C172" s="120" t="s">
        <v>344</v>
      </c>
      <c r="D172" s="120" t="s">
        <v>141</v>
      </c>
      <c r="E172" s="121" t="s">
        <v>344</v>
      </c>
      <c r="F172" s="122" t="s">
        <v>1484</v>
      </c>
      <c r="G172" s="123" t="s">
        <v>1174</v>
      </c>
      <c r="H172" s="124">
        <v>48</v>
      </c>
      <c r="I172" s="125"/>
      <c r="J172" s="125">
        <f t="shared" si="10"/>
        <v>0</v>
      </c>
      <c r="K172" s="126"/>
      <c r="L172" s="25"/>
      <c r="M172" s="127" t="s">
        <v>1</v>
      </c>
      <c r="N172" s="128" t="s">
        <v>35</v>
      </c>
      <c r="O172" s="129">
        <v>0</v>
      </c>
      <c r="P172" s="129">
        <f t="shared" si="11"/>
        <v>0</v>
      </c>
      <c r="Q172" s="129">
        <v>0</v>
      </c>
      <c r="R172" s="129">
        <f t="shared" si="12"/>
        <v>0</v>
      </c>
      <c r="S172" s="129">
        <v>0</v>
      </c>
      <c r="T172" s="130">
        <f t="shared" si="13"/>
        <v>0</v>
      </c>
      <c r="AR172" s="131" t="s">
        <v>145</v>
      </c>
      <c r="AT172" s="131" t="s">
        <v>141</v>
      </c>
      <c r="AU172" s="131" t="s">
        <v>78</v>
      </c>
      <c r="AY172" s="13" t="s">
        <v>140</v>
      </c>
      <c r="BE172" s="132">
        <f t="shared" si="14"/>
        <v>0</v>
      </c>
      <c r="BF172" s="132">
        <f t="shared" si="15"/>
        <v>0</v>
      </c>
      <c r="BG172" s="132">
        <f t="shared" si="16"/>
        <v>0</v>
      </c>
      <c r="BH172" s="132">
        <f t="shared" si="17"/>
        <v>0</v>
      </c>
      <c r="BI172" s="132">
        <f t="shared" si="18"/>
        <v>0</v>
      </c>
      <c r="BJ172" s="13" t="s">
        <v>78</v>
      </c>
      <c r="BK172" s="132">
        <f t="shared" si="19"/>
        <v>0</v>
      </c>
      <c r="BL172" s="13" t="s">
        <v>145</v>
      </c>
      <c r="BM172" s="131" t="s">
        <v>347</v>
      </c>
    </row>
    <row r="173" spans="2:65" s="1" customFormat="1" ht="16.5" customHeight="1" x14ac:dyDescent="0.2">
      <c r="B173" s="119"/>
      <c r="C173" s="120" t="s">
        <v>262</v>
      </c>
      <c r="D173" s="120" t="s">
        <v>141</v>
      </c>
      <c r="E173" s="121" t="s">
        <v>262</v>
      </c>
      <c r="F173" s="122" t="s">
        <v>1485</v>
      </c>
      <c r="G173" s="123" t="s">
        <v>1174</v>
      </c>
      <c r="H173" s="124">
        <v>18</v>
      </c>
      <c r="I173" s="125"/>
      <c r="J173" s="125">
        <f t="shared" si="10"/>
        <v>0</v>
      </c>
      <c r="K173" s="126"/>
      <c r="L173" s="25"/>
      <c r="M173" s="127" t="s">
        <v>1</v>
      </c>
      <c r="N173" s="128" t="s">
        <v>35</v>
      </c>
      <c r="O173" s="129">
        <v>0</v>
      </c>
      <c r="P173" s="129">
        <f t="shared" si="11"/>
        <v>0</v>
      </c>
      <c r="Q173" s="129">
        <v>0</v>
      </c>
      <c r="R173" s="129">
        <f t="shared" si="12"/>
        <v>0</v>
      </c>
      <c r="S173" s="129">
        <v>0</v>
      </c>
      <c r="T173" s="130">
        <f t="shared" si="13"/>
        <v>0</v>
      </c>
      <c r="AR173" s="131" t="s">
        <v>145</v>
      </c>
      <c r="AT173" s="131" t="s">
        <v>141</v>
      </c>
      <c r="AU173" s="131" t="s">
        <v>78</v>
      </c>
      <c r="AY173" s="13" t="s">
        <v>140</v>
      </c>
      <c r="BE173" s="132">
        <f t="shared" si="14"/>
        <v>0</v>
      </c>
      <c r="BF173" s="132">
        <f t="shared" si="15"/>
        <v>0</v>
      </c>
      <c r="BG173" s="132">
        <f t="shared" si="16"/>
        <v>0</v>
      </c>
      <c r="BH173" s="132">
        <f t="shared" si="17"/>
        <v>0</v>
      </c>
      <c r="BI173" s="132">
        <f t="shared" si="18"/>
        <v>0</v>
      </c>
      <c r="BJ173" s="13" t="s">
        <v>78</v>
      </c>
      <c r="BK173" s="132">
        <f t="shared" si="19"/>
        <v>0</v>
      </c>
      <c r="BL173" s="13" t="s">
        <v>145</v>
      </c>
      <c r="BM173" s="131" t="s">
        <v>350</v>
      </c>
    </row>
    <row r="174" spans="2:65" s="1" customFormat="1" ht="16.5" customHeight="1" x14ac:dyDescent="0.2">
      <c r="B174" s="119"/>
      <c r="C174" s="120" t="s">
        <v>351</v>
      </c>
      <c r="D174" s="120" t="s">
        <v>141</v>
      </c>
      <c r="E174" s="121" t="s">
        <v>351</v>
      </c>
      <c r="F174" s="122" t="s">
        <v>1424</v>
      </c>
      <c r="G174" s="123" t="s">
        <v>1469</v>
      </c>
      <c r="H174" s="124">
        <v>1</v>
      </c>
      <c r="I174" s="125"/>
      <c r="J174" s="125">
        <f t="shared" si="10"/>
        <v>0</v>
      </c>
      <c r="K174" s="126"/>
      <c r="L174" s="25"/>
      <c r="M174" s="127" t="s">
        <v>1</v>
      </c>
      <c r="N174" s="128" t="s">
        <v>35</v>
      </c>
      <c r="O174" s="129">
        <v>0</v>
      </c>
      <c r="P174" s="129">
        <f t="shared" si="11"/>
        <v>0</v>
      </c>
      <c r="Q174" s="129">
        <v>0</v>
      </c>
      <c r="R174" s="129">
        <f t="shared" si="12"/>
        <v>0</v>
      </c>
      <c r="S174" s="129">
        <v>0</v>
      </c>
      <c r="T174" s="130">
        <f t="shared" si="13"/>
        <v>0</v>
      </c>
      <c r="AR174" s="131" t="s">
        <v>145</v>
      </c>
      <c r="AT174" s="131" t="s">
        <v>141</v>
      </c>
      <c r="AU174" s="131" t="s">
        <v>78</v>
      </c>
      <c r="AY174" s="13" t="s">
        <v>140</v>
      </c>
      <c r="BE174" s="132">
        <f t="shared" si="14"/>
        <v>0</v>
      </c>
      <c r="BF174" s="132">
        <f t="shared" si="15"/>
        <v>0</v>
      </c>
      <c r="BG174" s="132">
        <f t="shared" si="16"/>
        <v>0</v>
      </c>
      <c r="BH174" s="132">
        <f t="shared" si="17"/>
        <v>0</v>
      </c>
      <c r="BI174" s="132">
        <f t="shared" si="18"/>
        <v>0</v>
      </c>
      <c r="BJ174" s="13" t="s">
        <v>78</v>
      </c>
      <c r="BK174" s="132">
        <f t="shared" si="19"/>
        <v>0</v>
      </c>
      <c r="BL174" s="13" t="s">
        <v>145</v>
      </c>
      <c r="BM174" s="131" t="s">
        <v>354</v>
      </c>
    </row>
    <row r="175" spans="2:65" s="1" customFormat="1" ht="21.75" customHeight="1" x14ac:dyDescent="0.2">
      <c r="B175" s="119"/>
      <c r="C175" s="120" t="s">
        <v>266</v>
      </c>
      <c r="D175" s="120" t="s">
        <v>141</v>
      </c>
      <c r="E175" s="121" t="s">
        <v>266</v>
      </c>
      <c r="F175" s="122" t="s">
        <v>1486</v>
      </c>
      <c r="G175" s="123" t="s">
        <v>269</v>
      </c>
      <c r="H175" s="124">
        <v>2</v>
      </c>
      <c r="I175" s="125"/>
      <c r="J175" s="125">
        <f t="shared" si="10"/>
        <v>0</v>
      </c>
      <c r="K175" s="126"/>
      <c r="L175" s="25"/>
      <c r="M175" s="127" t="s">
        <v>1</v>
      </c>
      <c r="N175" s="128" t="s">
        <v>35</v>
      </c>
      <c r="O175" s="129">
        <v>0</v>
      </c>
      <c r="P175" s="129">
        <f t="shared" si="11"/>
        <v>0</v>
      </c>
      <c r="Q175" s="129">
        <v>0</v>
      </c>
      <c r="R175" s="129">
        <f t="shared" si="12"/>
        <v>0</v>
      </c>
      <c r="S175" s="129">
        <v>0</v>
      </c>
      <c r="T175" s="130">
        <f t="shared" si="13"/>
        <v>0</v>
      </c>
      <c r="AR175" s="131" t="s">
        <v>145</v>
      </c>
      <c r="AT175" s="131" t="s">
        <v>141</v>
      </c>
      <c r="AU175" s="131" t="s">
        <v>78</v>
      </c>
      <c r="AY175" s="13" t="s">
        <v>140</v>
      </c>
      <c r="BE175" s="132">
        <f t="shared" si="14"/>
        <v>0</v>
      </c>
      <c r="BF175" s="132">
        <f t="shared" si="15"/>
        <v>0</v>
      </c>
      <c r="BG175" s="132">
        <f t="shared" si="16"/>
        <v>0</v>
      </c>
      <c r="BH175" s="132">
        <f t="shared" si="17"/>
        <v>0</v>
      </c>
      <c r="BI175" s="132">
        <f t="shared" si="18"/>
        <v>0</v>
      </c>
      <c r="BJ175" s="13" t="s">
        <v>78</v>
      </c>
      <c r="BK175" s="132">
        <f t="shared" si="19"/>
        <v>0</v>
      </c>
      <c r="BL175" s="13" t="s">
        <v>145</v>
      </c>
      <c r="BM175" s="131" t="s">
        <v>357</v>
      </c>
    </row>
    <row r="176" spans="2:65" s="1" customFormat="1" ht="33" customHeight="1" x14ac:dyDescent="0.2">
      <c r="B176" s="119"/>
      <c r="C176" s="120" t="s">
        <v>360</v>
      </c>
      <c r="D176" s="120" t="s">
        <v>141</v>
      </c>
      <c r="E176" s="121" t="s">
        <v>360</v>
      </c>
      <c r="F176" s="122" t="s">
        <v>1487</v>
      </c>
      <c r="G176" s="123" t="s">
        <v>228</v>
      </c>
      <c r="H176" s="124">
        <v>68</v>
      </c>
      <c r="I176" s="125"/>
      <c r="J176" s="125">
        <f t="shared" si="10"/>
        <v>0</v>
      </c>
      <c r="K176" s="126"/>
      <c r="L176" s="25"/>
      <c r="M176" s="127" t="s">
        <v>1</v>
      </c>
      <c r="N176" s="128" t="s">
        <v>35</v>
      </c>
      <c r="O176" s="129">
        <v>0</v>
      </c>
      <c r="P176" s="129">
        <f t="shared" si="11"/>
        <v>0</v>
      </c>
      <c r="Q176" s="129">
        <v>0</v>
      </c>
      <c r="R176" s="129">
        <f t="shared" si="12"/>
        <v>0</v>
      </c>
      <c r="S176" s="129">
        <v>0</v>
      </c>
      <c r="T176" s="130">
        <f t="shared" si="13"/>
        <v>0</v>
      </c>
      <c r="AR176" s="131" t="s">
        <v>145</v>
      </c>
      <c r="AT176" s="131" t="s">
        <v>141</v>
      </c>
      <c r="AU176" s="131" t="s">
        <v>78</v>
      </c>
      <c r="AY176" s="13" t="s">
        <v>140</v>
      </c>
      <c r="BE176" s="132">
        <f t="shared" si="14"/>
        <v>0</v>
      </c>
      <c r="BF176" s="132">
        <f t="shared" si="15"/>
        <v>0</v>
      </c>
      <c r="BG176" s="132">
        <f t="shared" si="16"/>
        <v>0</v>
      </c>
      <c r="BH176" s="132">
        <f t="shared" si="17"/>
        <v>0</v>
      </c>
      <c r="BI176" s="132">
        <f t="shared" si="18"/>
        <v>0</v>
      </c>
      <c r="BJ176" s="13" t="s">
        <v>78</v>
      </c>
      <c r="BK176" s="132">
        <f t="shared" si="19"/>
        <v>0</v>
      </c>
      <c r="BL176" s="13" t="s">
        <v>145</v>
      </c>
      <c r="BM176" s="131" t="s">
        <v>363</v>
      </c>
    </row>
    <row r="177" spans="2:65" s="1" customFormat="1" ht="16.5" customHeight="1" x14ac:dyDescent="0.2">
      <c r="B177" s="119"/>
      <c r="C177" s="120" t="s">
        <v>270</v>
      </c>
      <c r="D177" s="120" t="s">
        <v>141</v>
      </c>
      <c r="E177" s="121" t="s">
        <v>270</v>
      </c>
      <c r="F177" s="122" t="s">
        <v>1488</v>
      </c>
      <c r="G177" s="123" t="s">
        <v>228</v>
      </c>
      <c r="H177" s="124">
        <v>15</v>
      </c>
      <c r="I177" s="125"/>
      <c r="J177" s="125">
        <f t="shared" si="10"/>
        <v>0</v>
      </c>
      <c r="K177" s="126"/>
      <c r="L177" s="25"/>
      <c r="M177" s="127" t="s">
        <v>1</v>
      </c>
      <c r="N177" s="128" t="s">
        <v>35</v>
      </c>
      <c r="O177" s="129">
        <v>0</v>
      </c>
      <c r="P177" s="129">
        <f t="shared" si="11"/>
        <v>0</v>
      </c>
      <c r="Q177" s="129">
        <v>0</v>
      </c>
      <c r="R177" s="129">
        <f t="shared" si="12"/>
        <v>0</v>
      </c>
      <c r="S177" s="129">
        <v>0</v>
      </c>
      <c r="T177" s="130">
        <f t="shared" si="13"/>
        <v>0</v>
      </c>
      <c r="AR177" s="131" t="s">
        <v>145</v>
      </c>
      <c r="AT177" s="131" t="s">
        <v>141</v>
      </c>
      <c r="AU177" s="131" t="s">
        <v>78</v>
      </c>
      <c r="AY177" s="13" t="s">
        <v>140</v>
      </c>
      <c r="BE177" s="132">
        <f t="shared" si="14"/>
        <v>0</v>
      </c>
      <c r="BF177" s="132">
        <f t="shared" si="15"/>
        <v>0</v>
      </c>
      <c r="BG177" s="132">
        <f t="shared" si="16"/>
        <v>0</v>
      </c>
      <c r="BH177" s="132">
        <f t="shared" si="17"/>
        <v>0</v>
      </c>
      <c r="BI177" s="132">
        <f t="shared" si="18"/>
        <v>0</v>
      </c>
      <c r="BJ177" s="13" t="s">
        <v>78</v>
      </c>
      <c r="BK177" s="132">
        <f t="shared" si="19"/>
        <v>0</v>
      </c>
      <c r="BL177" s="13" t="s">
        <v>145</v>
      </c>
      <c r="BM177" s="131" t="s">
        <v>366</v>
      </c>
    </row>
    <row r="178" spans="2:65" s="1" customFormat="1" ht="16.5" customHeight="1" x14ac:dyDescent="0.2">
      <c r="B178" s="119"/>
      <c r="C178" s="120" t="s">
        <v>367</v>
      </c>
      <c r="D178" s="120" t="s">
        <v>141</v>
      </c>
      <c r="E178" s="121" t="s">
        <v>367</v>
      </c>
      <c r="F178" s="122" t="s">
        <v>1489</v>
      </c>
      <c r="G178" s="123" t="s">
        <v>228</v>
      </c>
      <c r="H178" s="124">
        <v>35</v>
      </c>
      <c r="I178" s="125"/>
      <c r="J178" s="125">
        <f t="shared" si="10"/>
        <v>0</v>
      </c>
      <c r="K178" s="126"/>
      <c r="L178" s="25"/>
      <c r="M178" s="127" t="s">
        <v>1</v>
      </c>
      <c r="N178" s="128" t="s">
        <v>35</v>
      </c>
      <c r="O178" s="129">
        <v>0</v>
      </c>
      <c r="P178" s="129">
        <f t="shared" si="11"/>
        <v>0</v>
      </c>
      <c r="Q178" s="129">
        <v>0</v>
      </c>
      <c r="R178" s="129">
        <f t="shared" si="12"/>
        <v>0</v>
      </c>
      <c r="S178" s="129">
        <v>0</v>
      </c>
      <c r="T178" s="130">
        <f t="shared" si="13"/>
        <v>0</v>
      </c>
      <c r="AR178" s="131" t="s">
        <v>145</v>
      </c>
      <c r="AT178" s="131" t="s">
        <v>141</v>
      </c>
      <c r="AU178" s="131" t="s">
        <v>78</v>
      </c>
      <c r="AY178" s="13" t="s">
        <v>140</v>
      </c>
      <c r="BE178" s="132">
        <f t="shared" si="14"/>
        <v>0</v>
      </c>
      <c r="BF178" s="132">
        <f t="shared" si="15"/>
        <v>0</v>
      </c>
      <c r="BG178" s="132">
        <f t="shared" si="16"/>
        <v>0</v>
      </c>
      <c r="BH178" s="132">
        <f t="shared" si="17"/>
        <v>0</v>
      </c>
      <c r="BI178" s="132">
        <f t="shared" si="18"/>
        <v>0</v>
      </c>
      <c r="BJ178" s="13" t="s">
        <v>78</v>
      </c>
      <c r="BK178" s="132">
        <f t="shared" si="19"/>
        <v>0</v>
      </c>
      <c r="BL178" s="13" t="s">
        <v>145</v>
      </c>
      <c r="BM178" s="131" t="s">
        <v>370</v>
      </c>
    </row>
    <row r="179" spans="2:65" s="1" customFormat="1" ht="16.5" customHeight="1" x14ac:dyDescent="0.2">
      <c r="B179" s="119"/>
      <c r="C179" s="120" t="s">
        <v>276</v>
      </c>
      <c r="D179" s="120" t="s">
        <v>141</v>
      </c>
      <c r="E179" s="121" t="s">
        <v>276</v>
      </c>
      <c r="F179" s="122" t="s">
        <v>1490</v>
      </c>
      <c r="G179" s="123" t="s">
        <v>228</v>
      </c>
      <c r="H179" s="124">
        <v>8</v>
      </c>
      <c r="I179" s="125"/>
      <c r="J179" s="125">
        <f t="shared" si="10"/>
        <v>0</v>
      </c>
      <c r="K179" s="126"/>
      <c r="L179" s="25"/>
      <c r="M179" s="127" t="s">
        <v>1</v>
      </c>
      <c r="N179" s="128" t="s">
        <v>35</v>
      </c>
      <c r="O179" s="129">
        <v>0</v>
      </c>
      <c r="P179" s="129">
        <f t="shared" si="11"/>
        <v>0</v>
      </c>
      <c r="Q179" s="129">
        <v>0</v>
      </c>
      <c r="R179" s="129">
        <f t="shared" si="12"/>
        <v>0</v>
      </c>
      <c r="S179" s="129">
        <v>0</v>
      </c>
      <c r="T179" s="130">
        <f t="shared" si="13"/>
        <v>0</v>
      </c>
      <c r="AR179" s="131" t="s">
        <v>145</v>
      </c>
      <c r="AT179" s="131" t="s">
        <v>141</v>
      </c>
      <c r="AU179" s="131" t="s">
        <v>78</v>
      </c>
      <c r="AY179" s="13" t="s">
        <v>140</v>
      </c>
      <c r="BE179" s="132">
        <f t="shared" si="14"/>
        <v>0</v>
      </c>
      <c r="BF179" s="132">
        <f t="shared" si="15"/>
        <v>0</v>
      </c>
      <c r="BG179" s="132">
        <f t="shared" si="16"/>
        <v>0</v>
      </c>
      <c r="BH179" s="132">
        <f t="shared" si="17"/>
        <v>0</v>
      </c>
      <c r="BI179" s="132">
        <f t="shared" si="18"/>
        <v>0</v>
      </c>
      <c r="BJ179" s="13" t="s">
        <v>78</v>
      </c>
      <c r="BK179" s="132">
        <f t="shared" si="19"/>
        <v>0</v>
      </c>
      <c r="BL179" s="13" t="s">
        <v>145</v>
      </c>
      <c r="BM179" s="131" t="s">
        <v>375</v>
      </c>
    </row>
    <row r="180" spans="2:65" s="1" customFormat="1" ht="16.5" customHeight="1" x14ac:dyDescent="0.2">
      <c r="B180" s="119"/>
      <c r="C180" s="120" t="s">
        <v>376</v>
      </c>
      <c r="D180" s="120" t="s">
        <v>141</v>
      </c>
      <c r="E180" s="121" t="s">
        <v>376</v>
      </c>
      <c r="F180" s="122" t="s">
        <v>1491</v>
      </c>
      <c r="G180" s="123" t="s">
        <v>228</v>
      </c>
      <c r="H180" s="124">
        <v>4</v>
      </c>
      <c r="I180" s="125"/>
      <c r="J180" s="125">
        <f t="shared" si="10"/>
        <v>0</v>
      </c>
      <c r="K180" s="126"/>
      <c r="L180" s="25"/>
      <c r="M180" s="127" t="s">
        <v>1</v>
      </c>
      <c r="N180" s="128" t="s">
        <v>35</v>
      </c>
      <c r="O180" s="129">
        <v>0</v>
      </c>
      <c r="P180" s="129">
        <f t="shared" si="11"/>
        <v>0</v>
      </c>
      <c r="Q180" s="129">
        <v>0</v>
      </c>
      <c r="R180" s="129">
        <f t="shared" si="12"/>
        <v>0</v>
      </c>
      <c r="S180" s="129">
        <v>0</v>
      </c>
      <c r="T180" s="130">
        <f t="shared" si="13"/>
        <v>0</v>
      </c>
      <c r="AR180" s="131" t="s">
        <v>145</v>
      </c>
      <c r="AT180" s="131" t="s">
        <v>141</v>
      </c>
      <c r="AU180" s="131" t="s">
        <v>78</v>
      </c>
      <c r="AY180" s="13" t="s">
        <v>140</v>
      </c>
      <c r="BE180" s="132">
        <f t="shared" si="14"/>
        <v>0</v>
      </c>
      <c r="BF180" s="132">
        <f t="shared" si="15"/>
        <v>0</v>
      </c>
      <c r="BG180" s="132">
        <f t="shared" si="16"/>
        <v>0</v>
      </c>
      <c r="BH180" s="132">
        <f t="shared" si="17"/>
        <v>0</v>
      </c>
      <c r="BI180" s="132">
        <f t="shared" si="18"/>
        <v>0</v>
      </c>
      <c r="BJ180" s="13" t="s">
        <v>78</v>
      </c>
      <c r="BK180" s="132">
        <f t="shared" si="19"/>
        <v>0</v>
      </c>
      <c r="BL180" s="13" t="s">
        <v>145</v>
      </c>
      <c r="BM180" s="131" t="s">
        <v>778</v>
      </c>
    </row>
    <row r="181" spans="2:65" s="1" customFormat="1" ht="16.5" customHeight="1" x14ac:dyDescent="0.2">
      <c r="B181" s="119"/>
      <c r="C181" s="120" t="s">
        <v>279</v>
      </c>
      <c r="D181" s="120" t="s">
        <v>141</v>
      </c>
      <c r="E181" s="121" t="s">
        <v>279</v>
      </c>
      <c r="F181" s="122" t="s">
        <v>1492</v>
      </c>
      <c r="G181" s="123" t="s">
        <v>228</v>
      </c>
      <c r="H181" s="124">
        <v>6</v>
      </c>
      <c r="I181" s="125"/>
      <c r="J181" s="125">
        <f t="shared" si="10"/>
        <v>0</v>
      </c>
      <c r="K181" s="126"/>
      <c r="L181" s="25"/>
      <c r="M181" s="127" t="s">
        <v>1</v>
      </c>
      <c r="N181" s="128" t="s">
        <v>35</v>
      </c>
      <c r="O181" s="129">
        <v>0</v>
      </c>
      <c r="P181" s="129">
        <f t="shared" si="11"/>
        <v>0</v>
      </c>
      <c r="Q181" s="129">
        <v>0</v>
      </c>
      <c r="R181" s="129">
        <f t="shared" si="12"/>
        <v>0</v>
      </c>
      <c r="S181" s="129">
        <v>0</v>
      </c>
      <c r="T181" s="130">
        <f t="shared" si="13"/>
        <v>0</v>
      </c>
      <c r="AR181" s="131" t="s">
        <v>145</v>
      </c>
      <c r="AT181" s="131" t="s">
        <v>141</v>
      </c>
      <c r="AU181" s="131" t="s">
        <v>78</v>
      </c>
      <c r="AY181" s="13" t="s">
        <v>140</v>
      </c>
      <c r="BE181" s="132">
        <f t="shared" si="14"/>
        <v>0</v>
      </c>
      <c r="BF181" s="132">
        <f t="shared" si="15"/>
        <v>0</v>
      </c>
      <c r="BG181" s="132">
        <f t="shared" si="16"/>
        <v>0</v>
      </c>
      <c r="BH181" s="132">
        <f t="shared" si="17"/>
        <v>0</v>
      </c>
      <c r="BI181" s="132">
        <f t="shared" si="18"/>
        <v>0</v>
      </c>
      <c r="BJ181" s="13" t="s">
        <v>78</v>
      </c>
      <c r="BK181" s="132">
        <f t="shared" si="19"/>
        <v>0</v>
      </c>
      <c r="BL181" s="13" t="s">
        <v>145</v>
      </c>
      <c r="BM181" s="131" t="s">
        <v>783</v>
      </c>
    </row>
    <row r="182" spans="2:65" s="1" customFormat="1" ht="21.75" customHeight="1" x14ac:dyDescent="0.2">
      <c r="B182" s="119"/>
      <c r="C182" s="120" t="s">
        <v>217</v>
      </c>
      <c r="D182" s="120" t="s">
        <v>141</v>
      </c>
      <c r="E182" s="121" t="s">
        <v>217</v>
      </c>
      <c r="F182" s="122" t="s">
        <v>1493</v>
      </c>
      <c r="G182" s="123" t="s">
        <v>175</v>
      </c>
      <c r="H182" s="124">
        <v>0.5</v>
      </c>
      <c r="I182" s="125"/>
      <c r="J182" s="125">
        <f t="shared" si="10"/>
        <v>0</v>
      </c>
      <c r="K182" s="126"/>
      <c r="L182" s="25"/>
      <c r="M182" s="127" t="s">
        <v>1</v>
      </c>
      <c r="N182" s="128" t="s">
        <v>35</v>
      </c>
      <c r="O182" s="129">
        <v>0</v>
      </c>
      <c r="P182" s="129">
        <f t="shared" si="11"/>
        <v>0</v>
      </c>
      <c r="Q182" s="129">
        <v>0</v>
      </c>
      <c r="R182" s="129">
        <f t="shared" si="12"/>
        <v>0</v>
      </c>
      <c r="S182" s="129">
        <v>0</v>
      </c>
      <c r="T182" s="130">
        <f t="shared" si="13"/>
        <v>0</v>
      </c>
      <c r="AR182" s="131" t="s">
        <v>145</v>
      </c>
      <c r="AT182" s="131" t="s">
        <v>141</v>
      </c>
      <c r="AU182" s="131" t="s">
        <v>78</v>
      </c>
      <c r="AY182" s="13" t="s">
        <v>140</v>
      </c>
      <c r="BE182" s="132">
        <f t="shared" si="14"/>
        <v>0</v>
      </c>
      <c r="BF182" s="132">
        <f t="shared" si="15"/>
        <v>0</v>
      </c>
      <c r="BG182" s="132">
        <f t="shared" si="16"/>
        <v>0</v>
      </c>
      <c r="BH182" s="132">
        <f t="shared" si="17"/>
        <v>0</v>
      </c>
      <c r="BI182" s="132">
        <f t="shared" si="18"/>
        <v>0</v>
      </c>
      <c r="BJ182" s="13" t="s">
        <v>78</v>
      </c>
      <c r="BK182" s="132">
        <f t="shared" si="19"/>
        <v>0</v>
      </c>
      <c r="BL182" s="13" t="s">
        <v>145</v>
      </c>
      <c r="BM182" s="131" t="s">
        <v>786</v>
      </c>
    </row>
    <row r="183" spans="2:65" s="1" customFormat="1" ht="24.2" customHeight="1" x14ac:dyDescent="0.2">
      <c r="B183" s="119"/>
      <c r="C183" s="120" t="s">
        <v>283</v>
      </c>
      <c r="D183" s="120" t="s">
        <v>141</v>
      </c>
      <c r="E183" s="121" t="s">
        <v>283</v>
      </c>
      <c r="F183" s="122" t="s">
        <v>1494</v>
      </c>
      <c r="G183" s="123" t="s">
        <v>228</v>
      </c>
      <c r="H183" s="124">
        <v>10</v>
      </c>
      <c r="I183" s="125"/>
      <c r="J183" s="125">
        <f t="shared" si="10"/>
        <v>0</v>
      </c>
      <c r="K183" s="126"/>
      <c r="L183" s="25"/>
      <c r="M183" s="127" t="s">
        <v>1</v>
      </c>
      <c r="N183" s="128" t="s">
        <v>35</v>
      </c>
      <c r="O183" s="129">
        <v>0</v>
      </c>
      <c r="P183" s="129">
        <f t="shared" si="11"/>
        <v>0</v>
      </c>
      <c r="Q183" s="129">
        <v>0</v>
      </c>
      <c r="R183" s="129">
        <f t="shared" si="12"/>
        <v>0</v>
      </c>
      <c r="S183" s="129">
        <v>0</v>
      </c>
      <c r="T183" s="130">
        <f t="shared" si="13"/>
        <v>0</v>
      </c>
      <c r="AR183" s="131" t="s">
        <v>145</v>
      </c>
      <c r="AT183" s="131" t="s">
        <v>141</v>
      </c>
      <c r="AU183" s="131" t="s">
        <v>78</v>
      </c>
      <c r="AY183" s="13" t="s">
        <v>140</v>
      </c>
      <c r="BE183" s="132">
        <f t="shared" si="14"/>
        <v>0</v>
      </c>
      <c r="BF183" s="132">
        <f t="shared" si="15"/>
        <v>0</v>
      </c>
      <c r="BG183" s="132">
        <f t="shared" si="16"/>
        <v>0</v>
      </c>
      <c r="BH183" s="132">
        <f t="shared" si="17"/>
        <v>0</v>
      </c>
      <c r="BI183" s="132">
        <f t="shared" si="18"/>
        <v>0</v>
      </c>
      <c r="BJ183" s="13" t="s">
        <v>78</v>
      </c>
      <c r="BK183" s="132">
        <f t="shared" si="19"/>
        <v>0</v>
      </c>
      <c r="BL183" s="13" t="s">
        <v>145</v>
      </c>
      <c r="BM183" s="131" t="s">
        <v>789</v>
      </c>
    </row>
    <row r="184" spans="2:65" s="1" customFormat="1" ht="33" customHeight="1" x14ac:dyDescent="0.2">
      <c r="B184" s="119"/>
      <c r="C184" s="120" t="s">
        <v>389</v>
      </c>
      <c r="D184" s="120" t="s">
        <v>141</v>
      </c>
      <c r="E184" s="121" t="s">
        <v>389</v>
      </c>
      <c r="F184" s="122" t="s">
        <v>1495</v>
      </c>
      <c r="G184" s="123" t="s">
        <v>228</v>
      </c>
      <c r="H184" s="124">
        <v>10</v>
      </c>
      <c r="I184" s="125"/>
      <c r="J184" s="125">
        <f t="shared" ref="J184:J186" si="20">ROUND(I184*H184,2)</f>
        <v>0</v>
      </c>
      <c r="K184" s="126"/>
      <c r="L184" s="25"/>
      <c r="M184" s="127" t="s">
        <v>1</v>
      </c>
      <c r="N184" s="128" t="s">
        <v>35</v>
      </c>
      <c r="O184" s="129">
        <v>0</v>
      </c>
      <c r="P184" s="129">
        <f t="shared" ref="P184:P186" si="21">O184*H184</f>
        <v>0</v>
      </c>
      <c r="Q184" s="129">
        <v>0</v>
      </c>
      <c r="R184" s="129">
        <f t="shared" ref="R184:R186" si="22">Q184*H184</f>
        <v>0</v>
      </c>
      <c r="S184" s="129">
        <v>0</v>
      </c>
      <c r="T184" s="130">
        <f t="shared" ref="T184:T186" si="23">S184*H184</f>
        <v>0</v>
      </c>
      <c r="AR184" s="131" t="s">
        <v>145</v>
      </c>
      <c r="AT184" s="131" t="s">
        <v>141</v>
      </c>
      <c r="AU184" s="131" t="s">
        <v>78</v>
      </c>
      <c r="AY184" s="13" t="s">
        <v>140</v>
      </c>
      <c r="BE184" s="132">
        <f t="shared" si="14"/>
        <v>0</v>
      </c>
      <c r="BF184" s="132">
        <f t="shared" si="15"/>
        <v>0</v>
      </c>
      <c r="BG184" s="132">
        <f t="shared" si="16"/>
        <v>0</v>
      </c>
      <c r="BH184" s="132">
        <f t="shared" si="17"/>
        <v>0</v>
      </c>
      <c r="BI184" s="132">
        <f t="shared" si="18"/>
        <v>0</v>
      </c>
      <c r="BJ184" s="13" t="s">
        <v>78</v>
      </c>
      <c r="BK184" s="132">
        <f t="shared" si="19"/>
        <v>0</v>
      </c>
      <c r="BL184" s="13" t="s">
        <v>145</v>
      </c>
      <c r="BM184" s="131" t="s">
        <v>415</v>
      </c>
    </row>
    <row r="185" spans="2:65" s="1" customFormat="1" ht="16.5" customHeight="1" x14ac:dyDescent="0.2">
      <c r="B185" s="119"/>
      <c r="C185" s="120" t="s">
        <v>284</v>
      </c>
      <c r="D185" s="120" t="s">
        <v>141</v>
      </c>
      <c r="E185" s="121" t="s">
        <v>284</v>
      </c>
      <c r="F185" s="122" t="s">
        <v>1424</v>
      </c>
      <c r="G185" s="123" t="s">
        <v>1271</v>
      </c>
      <c r="H185" s="124">
        <v>1</v>
      </c>
      <c r="I185" s="125"/>
      <c r="J185" s="125">
        <f t="shared" si="20"/>
        <v>0</v>
      </c>
      <c r="K185" s="126"/>
      <c r="L185" s="25"/>
      <c r="M185" s="127" t="s">
        <v>1</v>
      </c>
      <c r="N185" s="128" t="s">
        <v>35</v>
      </c>
      <c r="O185" s="129">
        <v>0</v>
      </c>
      <c r="P185" s="129">
        <f t="shared" si="21"/>
        <v>0</v>
      </c>
      <c r="Q185" s="129">
        <v>0</v>
      </c>
      <c r="R185" s="129">
        <f t="shared" si="22"/>
        <v>0</v>
      </c>
      <c r="S185" s="129">
        <v>0</v>
      </c>
      <c r="T185" s="130">
        <f t="shared" si="23"/>
        <v>0</v>
      </c>
      <c r="AR185" s="131" t="s">
        <v>145</v>
      </c>
      <c r="AT185" s="131" t="s">
        <v>141</v>
      </c>
      <c r="AU185" s="131" t="s">
        <v>78</v>
      </c>
      <c r="AY185" s="13" t="s">
        <v>140</v>
      </c>
      <c r="BE185" s="132">
        <f t="shared" si="14"/>
        <v>0</v>
      </c>
      <c r="BF185" s="132">
        <f t="shared" si="15"/>
        <v>0</v>
      </c>
      <c r="BG185" s="132">
        <f t="shared" si="16"/>
        <v>0</v>
      </c>
      <c r="BH185" s="132">
        <f t="shared" si="17"/>
        <v>0</v>
      </c>
      <c r="BI185" s="132">
        <f t="shared" si="18"/>
        <v>0</v>
      </c>
      <c r="BJ185" s="13" t="s">
        <v>78</v>
      </c>
      <c r="BK185" s="132">
        <f t="shared" si="19"/>
        <v>0</v>
      </c>
      <c r="BL185" s="13" t="s">
        <v>145</v>
      </c>
      <c r="BM185" s="131" t="s">
        <v>418</v>
      </c>
    </row>
    <row r="186" spans="2:65" s="1" customFormat="1" ht="24.2" customHeight="1" x14ac:dyDescent="0.2">
      <c r="B186" s="119"/>
      <c r="C186" s="120" t="s">
        <v>398</v>
      </c>
      <c r="D186" s="120" t="s">
        <v>141</v>
      </c>
      <c r="E186" s="121" t="s">
        <v>398</v>
      </c>
      <c r="F186" s="122" t="s">
        <v>1278</v>
      </c>
      <c r="G186" s="123" t="s">
        <v>1271</v>
      </c>
      <c r="H186" s="124">
        <v>1</v>
      </c>
      <c r="I186" s="125"/>
      <c r="J186" s="125">
        <f t="shared" si="20"/>
        <v>0</v>
      </c>
      <c r="K186" s="126"/>
      <c r="L186" s="25"/>
      <c r="M186" s="127" t="s">
        <v>1</v>
      </c>
      <c r="N186" s="128" t="s">
        <v>35</v>
      </c>
      <c r="O186" s="129">
        <v>0</v>
      </c>
      <c r="P186" s="129">
        <f t="shared" si="21"/>
        <v>0</v>
      </c>
      <c r="Q186" s="129">
        <v>0</v>
      </c>
      <c r="R186" s="129">
        <f t="shared" si="22"/>
        <v>0</v>
      </c>
      <c r="S186" s="129">
        <v>0</v>
      </c>
      <c r="T186" s="130">
        <f t="shared" si="23"/>
        <v>0</v>
      </c>
      <c r="AR186" s="131" t="s">
        <v>145</v>
      </c>
      <c r="AT186" s="131" t="s">
        <v>141</v>
      </c>
      <c r="AU186" s="131" t="s">
        <v>78</v>
      </c>
      <c r="AY186" s="13" t="s">
        <v>140</v>
      </c>
      <c r="BE186" s="132">
        <f t="shared" si="14"/>
        <v>0</v>
      </c>
      <c r="BF186" s="132">
        <f t="shared" si="15"/>
        <v>0</v>
      </c>
      <c r="BG186" s="132">
        <f t="shared" si="16"/>
        <v>0</v>
      </c>
      <c r="BH186" s="132">
        <f t="shared" si="17"/>
        <v>0</v>
      </c>
      <c r="BI186" s="132">
        <f t="shared" si="18"/>
        <v>0</v>
      </c>
      <c r="BJ186" s="13" t="s">
        <v>78</v>
      </c>
      <c r="BK186" s="132">
        <f t="shared" si="19"/>
        <v>0</v>
      </c>
      <c r="BL186" s="13" t="s">
        <v>145</v>
      </c>
      <c r="BM186" s="131" t="s">
        <v>422</v>
      </c>
    </row>
    <row r="187" spans="2:65" s="10" customFormat="1" ht="25.9" customHeight="1" x14ac:dyDescent="0.2">
      <c r="B187" s="110"/>
      <c r="D187" s="111" t="s">
        <v>69</v>
      </c>
      <c r="E187" s="112" t="s">
        <v>1279</v>
      </c>
      <c r="F187" s="112" t="s">
        <v>1427</v>
      </c>
      <c r="J187" s="113">
        <f>BK187</f>
        <v>0</v>
      </c>
      <c r="L187" s="110"/>
      <c r="M187" s="159"/>
      <c r="N187" s="160"/>
      <c r="O187" s="160"/>
      <c r="P187" s="161">
        <v>0</v>
      </c>
      <c r="Q187" s="160"/>
      <c r="R187" s="161">
        <v>0</v>
      </c>
      <c r="S187" s="160"/>
      <c r="T187" s="162">
        <v>0</v>
      </c>
      <c r="AR187" s="111" t="s">
        <v>78</v>
      </c>
      <c r="AT187" s="117" t="s">
        <v>69</v>
      </c>
      <c r="AU187" s="117" t="s">
        <v>70</v>
      </c>
      <c r="AY187" s="111" t="s">
        <v>140</v>
      </c>
      <c r="BK187" s="118">
        <v>0</v>
      </c>
    </row>
    <row r="188" spans="2:65" s="1" customFormat="1" ht="6.95" customHeight="1" x14ac:dyDescent="0.2">
      <c r="B188" s="37"/>
      <c r="C188" s="38"/>
      <c r="D188" s="38"/>
      <c r="E188" s="38"/>
      <c r="F188" s="38"/>
      <c r="G188" s="38"/>
      <c r="H188" s="38"/>
      <c r="I188" s="38"/>
      <c r="J188" s="38"/>
      <c r="K188" s="38"/>
      <c r="L188" s="25"/>
    </row>
  </sheetData>
  <autoFilter ref="C117:K187" xr:uid="{00000000-0009-0000-0000-000007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2F02266BEDC44D995AD1A4DCD306BC" ma:contentTypeVersion="15" ma:contentTypeDescription="Vytvoří nový dokument" ma:contentTypeScope="" ma:versionID="e9755b82c1d4e240272790345415c029">
  <xsd:schema xmlns:xsd="http://www.w3.org/2001/XMLSchema" xmlns:xs="http://www.w3.org/2001/XMLSchema" xmlns:p="http://schemas.microsoft.com/office/2006/metadata/properties" xmlns:ns2="2b870d30-e543-4857-8181-1e439428867c" xmlns:ns3="ebf73d20-a26e-4321-b5dc-75ca7bbfa1fe" targetNamespace="http://schemas.microsoft.com/office/2006/metadata/properties" ma:root="true" ma:fieldsID="9fe8e780ffc410d603eefb0b9106d44c" ns2:_="" ns3:_="">
    <xsd:import namespace="2b870d30-e543-4857-8181-1e439428867c"/>
    <xsd:import namespace="ebf73d20-a26e-4321-b5dc-75ca7bbfa1f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70d30-e543-4857-8181-1e4394288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b654b4cd-2104-4107-9f38-d10f8718bf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73d20-a26e-4321-b5dc-75ca7bbfa1f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a11adf6-e173-4b7a-8b29-45bae0333ed4}" ma:internalName="TaxCatchAll" ma:showField="CatchAllData" ma:web="ebf73d20-a26e-4321-b5dc-75ca7bbfa1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870d30-e543-4857-8181-1e439428867c">
      <Terms xmlns="http://schemas.microsoft.com/office/infopath/2007/PartnerControls"/>
    </lcf76f155ced4ddcb4097134ff3c332f>
    <TaxCatchAll xmlns="ebf73d20-a26e-4321-b5dc-75ca7bbfa1fe" xsi:nil="true"/>
  </documentManagement>
</p:properties>
</file>

<file path=customXml/itemProps1.xml><?xml version="1.0" encoding="utf-8"?>
<ds:datastoreItem xmlns:ds="http://schemas.openxmlformats.org/officeDocument/2006/customXml" ds:itemID="{3F4DD675-ECFF-4944-BAFE-2D030F9D9F58}"/>
</file>

<file path=customXml/itemProps2.xml><?xml version="1.0" encoding="utf-8"?>
<ds:datastoreItem xmlns:ds="http://schemas.openxmlformats.org/officeDocument/2006/customXml" ds:itemID="{9CE40E53-529D-4E04-B5C6-3F173A36504B}"/>
</file>

<file path=customXml/itemProps3.xml><?xml version="1.0" encoding="utf-8"?>
<ds:datastoreItem xmlns:ds="http://schemas.openxmlformats.org/officeDocument/2006/customXml" ds:itemID="{AE53B3AB-E702-4DD6-99DE-AB74794230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16</vt:i4>
      </vt:variant>
    </vt:vector>
  </HeadingPairs>
  <TitlesOfParts>
    <vt:vector size="24" baseType="lpstr">
      <vt:lpstr>Rekapitulace stavby</vt:lpstr>
      <vt:lpstr>Objekt3 - Stavební část</vt:lpstr>
      <vt:lpstr>Objekt4 - VRN</vt:lpstr>
      <vt:lpstr>Objekt5 - Venkovní úpravy</vt:lpstr>
      <vt:lpstr>Elektroinstalace.</vt:lpstr>
      <vt:lpstr>Objekt7 - VZT</vt:lpstr>
      <vt:lpstr>Objekt8 - ZTI</vt:lpstr>
      <vt:lpstr>Objekt9 - ÚT</vt:lpstr>
      <vt:lpstr>Elektroinstalace.!Názvy_tisku</vt:lpstr>
      <vt:lpstr>'Objekt3 - Stavební část'!Názvy_tisku</vt:lpstr>
      <vt:lpstr>'Objekt4 - VRN'!Názvy_tisku</vt:lpstr>
      <vt:lpstr>'Objekt5 - Venkovní úpravy'!Názvy_tisku</vt:lpstr>
      <vt:lpstr>'Objekt7 - VZT'!Názvy_tisku</vt:lpstr>
      <vt:lpstr>'Objekt8 - ZTI'!Názvy_tisku</vt:lpstr>
      <vt:lpstr>'Objekt9 - ÚT'!Názvy_tisku</vt:lpstr>
      <vt:lpstr>'Rekapitulace stavby'!Názvy_tisku</vt:lpstr>
      <vt:lpstr>Elektroinstalace.!Oblast_tisku</vt:lpstr>
      <vt:lpstr>'Objekt3 - Stavební část'!Oblast_tisku</vt:lpstr>
      <vt:lpstr>'Objekt4 - VRN'!Oblast_tisku</vt:lpstr>
      <vt:lpstr>'Objekt5 - Venkovní úpravy'!Oblast_tisku</vt:lpstr>
      <vt:lpstr>'Objekt7 - VZT'!Oblast_tisku</vt:lpstr>
      <vt:lpstr>'Objekt8 - ZTI'!Oblast_tisku</vt:lpstr>
      <vt:lpstr>'Objekt9 - ÚT'!Oblast_tisku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POHODA\sirhalovat</dc:creator>
  <cp:lastModifiedBy>Dalibor Deutsch</cp:lastModifiedBy>
  <dcterms:created xsi:type="dcterms:W3CDTF">2025-05-05T04:49:25Z</dcterms:created>
  <dcterms:modified xsi:type="dcterms:W3CDTF">2025-05-07T14:12:14Z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0x010100FE2F02266BEDC44D995AD1A4DCD306BC</vt:lpwstr>
  </property>
</Properties>
</file>