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9479267F-4235-4E07-9050-6C743382A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1 - Výměna oken" sheetId="2" r:id="rId2"/>
    <sheet name="Pokyny pro vyplnění" sheetId="3" r:id="rId3"/>
  </sheets>
  <definedNames>
    <definedName name="_xlnm._FilterDatabase" localSheetId="1" hidden="1">'SO1 - Výměna oken'!$C$95:$K$422</definedName>
    <definedName name="_xlnm.Print_Titles" localSheetId="0">'Rekapitulace stavby'!$52:$52</definedName>
    <definedName name="_xlnm.Print_Titles" localSheetId="1">'SO1 - Výměna oken'!$95:$95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'SO1 - Výměna oken'!$C$4:$J$39,'SO1 - Výměna oken'!$C$45:$J$77,'SO1 - Výměna oken'!$C$83:$K$422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421" i="2"/>
  <c r="BH421" i="2"/>
  <c r="BG421" i="2"/>
  <c r="BE421" i="2"/>
  <c r="T421" i="2"/>
  <c r="T420" i="2" s="1"/>
  <c r="R421" i="2"/>
  <c r="R420" i="2" s="1"/>
  <c r="P421" i="2"/>
  <c r="P420" i="2" s="1"/>
  <c r="BI418" i="2"/>
  <c r="BH418" i="2"/>
  <c r="BG418" i="2"/>
  <c r="BE418" i="2"/>
  <c r="T418" i="2"/>
  <c r="T417" i="2" s="1"/>
  <c r="R418" i="2"/>
  <c r="R417" i="2" s="1"/>
  <c r="P418" i="2"/>
  <c r="P417" i="2" s="1"/>
  <c r="BI415" i="2"/>
  <c r="BH415" i="2"/>
  <c r="BG415" i="2"/>
  <c r="BE415" i="2"/>
  <c r="T415" i="2"/>
  <c r="T414" i="2"/>
  <c r="T413" i="2" s="1"/>
  <c r="R415" i="2"/>
  <c r="R414" i="2"/>
  <c r="P415" i="2"/>
  <c r="P414" i="2" s="1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4" i="2"/>
  <c r="BH394" i="2"/>
  <c r="BG394" i="2"/>
  <c r="BE394" i="2"/>
  <c r="T394" i="2"/>
  <c r="R394" i="2"/>
  <c r="P394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2" i="2"/>
  <c r="BH352" i="2"/>
  <c r="BG352" i="2"/>
  <c r="BE352" i="2"/>
  <c r="T352" i="2"/>
  <c r="R352" i="2"/>
  <c r="P352" i="2"/>
  <c r="BI350" i="2"/>
  <c r="BH350" i="2"/>
  <c r="BG350" i="2"/>
  <c r="BE350" i="2"/>
  <c r="T350" i="2"/>
  <c r="R350" i="2"/>
  <c r="P350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5" i="2"/>
  <c r="BH295" i="2"/>
  <c r="BG295" i="2"/>
  <c r="BE295" i="2"/>
  <c r="T295" i="2"/>
  <c r="R295" i="2"/>
  <c r="P295" i="2"/>
  <c r="BI292" i="2"/>
  <c r="BH292" i="2"/>
  <c r="BG292" i="2"/>
  <c r="BE292" i="2"/>
  <c r="T292" i="2"/>
  <c r="R292" i="2"/>
  <c r="P292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71" i="2"/>
  <c r="BH271" i="2"/>
  <c r="BG271" i="2"/>
  <c r="BE271" i="2"/>
  <c r="T271" i="2"/>
  <c r="R271" i="2"/>
  <c r="P271" i="2"/>
  <c r="BI267" i="2"/>
  <c r="BH267" i="2"/>
  <c r="BG267" i="2"/>
  <c r="BE267" i="2"/>
  <c r="T267" i="2"/>
  <c r="T266" i="2"/>
  <c r="R267" i="2"/>
  <c r="R266" i="2"/>
  <c r="P267" i="2"/>
  <c r="P266" i="2" s="1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190" i="2"/>
  <c r="BH190" i="2"/>
  <c r="BG190" i="2"/>
  <c r="BE190" i="2"/>
  <c r="T190" i="2"/>
  <c r="R190" i="2"/>
  <c r="P19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99" i="2"/>
  <c r="BH99" i="2"/>
  <c r="BG99" i="2"/>
  <c r="BE99" i="2"/>
  <c r="T99" i="2"/>
  <c r="R99" i="2"/>
  <c r="P99" i="2"/>
  <c r="J92" i="2"/>
  <c r="F92" i="2"/>
  <c r="F90" i="2"/>
  <c r="E88" i="2"/>
  <c r="J54" i="2"/>
  <c r="F54" i="2"/>
  <c r="F52" i="2"/>
  <c r="E50" i="2"/>
  <c r="J24" i="2"/>
  <c r="E24" i="2"/>
  <c r="J93" i="2"/>
  <c r="J23" i="2"/>
  <c r="J18" i="2"/>
  <c r="E18" i="2"/>
  <c r="F55" i="2"/>
  <c r="J17" i="2"/>
  <c r="J12" i="2"/>
  <c r="J90" i="2"/>
  <c r="E7" i="2"/>
  <c r="E48" i="2"/>
  <c r="L50" i="1"/>
  <c r="AM50" i="1"/>
  <c r="AM49" i="1"/>
  <c r="L49" i="1"/>
  <c r="AM47" i="1"/>
  <c r="L47" i="1"/>
  <c r="L45" i="1"/>
  <c r="L44" i="1"/>
  <c r="BK301" i="2"/>
  <c r="J133" i="2"/>
  <c r="J316" i="2"/>
  <c r="BK171" i="2"/>
  <c r="J295" i="2"/>
  <c r="J364" i="2"/>
  <c r="BK265" i="2"/>
  <c r="J289" i="2"/>
  <c r="J408" i="2"/>
  <c r="BK257" i="2"/>
  <c r="BK384" i="2"/>
  <c r="BK421" i="2"/>
  <c r="J253" i="2"/>
  <c r="BK190" i="2"/>
  <c r="BK168" i="2"/>
  <c r="BK166" i="2"/>
  <c r="J421" i="2"/>
  <c r="J267" i="2"/>
  <c r="BK350" i="2"/>
  <c r="BK163" i="2"/>
  <c r="J401" i="2"/>
  <c r="BK401" i="2"/>
  <c r="J244" i="2"/>
  <c r="J283" i="2"/>
  <c r="J171" i="2"/>
  <c r="J379" i="2"/>
  <c r="BK289" i="2"/>
  <c r="J350" i="2"/>
  <c r="J391" i="2"/>
  <c r="BK286" i="2"/>
  <c r="J173" i="2"/>
  <c r="J190" i="2"/>
  <c r="J352" i="2"/>
  <c r="BK223" i="2"/>
  <c r="BK316" i="2"/>
  <c r="J259" i="2"/>
  <c r="BK418" i="2"/>
  <c r="J302" i="2"/>
  <c r="J257" i="2"/>
  <c r="J178" i="2"/>
  <c r="BK399" i="2"/>
  <c r="BK389" i="2"/>
  <c r="BK129" i="2"/>
  <c r="BK321" i="2"/>
  <c r="BK379" i="2"/>
  <c r="J389" i="2"/>
  <c r="BK244" i="2"/>
  <c r="BK302" i="2"/>
  <c r="BK99" i="2"/>
  <c r="BK267" i="2"/>
  <c r="J168" i="2"/>
  <c r="J399" i="2"/>
  <c r="BK131" i="2"/>
  <c r="J320" i="2"/>
  <c r="J241" i="2"/>
  <c r="BK220" i="2"/>
  <c r="J99" i="2"/>
  <c r="BK352" i="2"/>
  <c r="J220" i="2"/>
  <c r="J166" i="2"/>
  <c r="BK356" i="2"/>
  <c r="BK259" i="2"/>
  <c r="BK391" i="2"/>
  <c r="J406" i="2"/>
  <c r="J411" i="2"/>
  <c r="J317" i="2"/>
  <c r="J404" i="2"/>
  <c r="BK241" i="2"/>
  <c r="BK264" i="2"/>
  <c r="J384" i="2"/>
  <c r="BK362" i="2"/>
  <c r="BK320" i="2"/>
  <c r="BK178" i="2"/>
  <c r="BK408" i="2"/>
  <c r="J362" i="2"/>
  <c r="BK173" i="2"/>
  <c r="J223" i="2"/>
  <c r="BK406" i="2"/>
  <c r="J418" i="2"/>
  <c r="J131" i="2"/>
  <c r="BK358" i="2"/>
  <c r="J321" i="2"/>
  <c r="J356" i="2"/>
  <c r="BK295" i="2"/>
  <c r="J286" i="2"/>
  <c r="J264" i="2"/>
  <c r="BK271" i="2"/>
  <c r="J378" i="2"/>
  <c r="J163" i="2"/>
  <c r="BK292" i="2"/>
  <c r="BK381" i="2"/>
  <c r="BK261" i="2"/>
  <c r="J366" i="2"/>
  <c r="BK253" i="2"/>
  <c r="J261" i="2"/>
  <c r="BK415" i="2"/>
  <c r="J358" i="2"/>
  <c r="J394" i="2"/>
  <c r="AS54" i="1"/>
  <c r="J415" i="2"/>
  <c r="BK283" i="2"/>
  <c r="J129" i="2"/>
  <c r="J265" i="2"/>
  <c r="J271" i="2"/>
  <c r="BK404" i="2"/>
  <c r="BK378" i="2"/>
  <c r="BK366" i="2"/>
  <c r="BK317" i="2"/>
  <c r="BK133" i="2"/>
  <c r="J292" i="2"/>
  <c r="J301" i="2"/>
  <c r="BK411" i="2"/>
  <c r="BK394" i="2"/>
  <c r="J381" i="2"/>
  <c r="BK364" i="2"/>
  <c r="P413" i="2" l="1"/>
  <c r="R413" i="2"/>
  <c r="P177" i="2"/>
  <c r="T256" i="2"/>
  <c r="BK270" i="2"/>
  <c r="J270" i="2"/>
  <c r="J67" i="2"/>
  <c r="T288" i="2"/>
  <c r="P98" i="2"/>
  <c r="T165" i="2"/>
  <c r="P256" i="2"/>
  <c r="T270" i="2"/>
  <c r="T383" i="2"/>
  <c r="R177" i="2"/>
  <c r="R256" i="2"/>
  <c r="P270" i="2"/>
  <c r="P288" i="2"/>
  <c r="R383" i="2"/>
  <c r="R403" i="2"/>
  <c r="BK177" i="2"/>
  <c r="J177" i="2" s="1"/>
  <c r="J63" i="2" s="1"/>
  <c r="BK256" i="2"/>
  <c r="J256" i="2"/>
  <c r="J64" i="2" s="1"/>
  <c r="BK288" i="2"/>
  <c r="J288" i="2"/>
  <c r="J68" i="2"/>
  <c r="P383" i="2"/>
  <c r="P403" i="2"/>
  <c r="BK98" i="2"/>
  <c r="J98" i="2"/>
  <c r="J61" i="2" s="1"/>
  <c r="BK165" i="2"/>
  <c r="J165" i="2"/>
  <c r="J62" i="2"/>
  <c r="P294" i="2"/>
  <c r="T393" i="2"/>
  <c r="P165" i="2"/>
  <c r="T294" i="2"/>
  <c r="R393" i="2"/>
  <c r="T98" i="2"/>
  <c r="R294" i="2"/>
  <c r="BK403" i="2"/>
  <c r="J403" i="2" s="1"/>
  <c r="J72" i="2" s="1"/>
  <c r="T177" i="2"/>
  <c r="R270" i="2"/>
  <c r="R288" i="2"/>
  <c r="BK383" i="2"/>
  <c r="J383" i="2"/>
  <c r="J70" i="2"/>
  <c r="P393" i="2"/>
  <c r="R98" i="2"/>
  <c r="R165" i="2"/>
  <c r="R97" i="2" s="1"/>
  <c r="BK294" i="2"/>
  <c r="J294" i="2"/>
  <c r="J69" i="2"/>
  <c r="BK393" i="2"/>
  <c r="J393" i="2" s="1"/>
  <c r="J71" i="2" s="1"/>
  <c r="T403" i="2"/>
  <c r="BK414" i="2"/>
  <c r="BK420" i="2"/>
  <c r="J420" i="2"/>
  <c r="J76" i="2"/>
  <c r="BK417" i="2"/>
  <c r="J417" i="2" s="1"/>
  <c r="J75" i="2" s="1"/>
  <c r="BK266" i="2"/>
  <c r="J266" i="2"/>
  <c r="J65" i="2" s="1"/>
  <c r="F93" i="2"/>
  <c r="BF171" i="2"/>
  <c r="BF261" i="2"/>
  <c r="BF267" i="2"/>
  <c r="BF283" i="2"/>
  <c r="BF320" i="2"/>
  <c r="BF356" i="2"/>
  <c r="BF379" i="2"/>
  <c r="BF394" i="2"/>
  <c r="BF401" i="2"/>
  <c r="BF421" i="2"/>
  <c r="BF166" i="2"/>
  <c r="BF190" i="2"/>
  <c r="BF364" i="2"/>
  <c r="BF384" i="2"/>
  <c r="BF391" i="2"/>
  <c r="BF415" i="2"/>
  <c r="BF271" i="2"/>
  <c r="BF289" i="2"/>
  <c r="BF317" i="2"/>
  <c r="BF404" i="2"/>
  <c r="BF411" i="2"/>
  <c r="BF418" i="2"/>
  <c r="E86" i="2"/>
  <c r="BF131" i="2"/>
  <c r="BF286" i="2"/>
  <c r="BF302" i="2"/>
  <c r="BF352" i="2"/>
  <c r="BF133" i="2"/>
  <c r="BF265" i="2"/>
  <c r="J52" i="2"/>
  <c r="BF99" i="2"/>
  <c r="BF259" i="2"/>
  <c r="BF292" i="2"/>
  <c r="BF406" i="2"/>
  <c r="BF168" i="2"/>
  <c r="BF241" i="2"/>
  <c r="BF301" i="2"/>
  <c r="BF321" i="2"/>
  <c r="BF389" i="2"/>
  <c r="BF264" i="2"/>
  <c r="BF295" i="2"/>
  <c r="BF366" i="2"/>
  <c r="BF408" i="2"/>
  <c r="J55" i="2"/>
  <c r="BF163" i="2"/>
  <c r="BF173" i="2"/>
  <c r="BF178" i="2"/>
  <c r="BF244" i="2"/>
  <c r="BF316" i="2"/>
  <c r="BF399" i="2"/>
  <c r="BF129" i="2"/>
  <c r="BF253" i="2"/>
  <c r="BF362" i="2"/>
  <c r="BF378" i="2"/>
  <c r="BF381" i="2"/>
  <c r="BF220" i="2"/>
  <c r="BF223" i="2"/>
  <c r="BF257" i="2"/>
  <c r="BF350" i="2"/>
  <c r="BF358" i="2"/>
  <c r="F37" i="2"/>
  <c r="BD55" i="1"/>
  <c r="BD54" i="1"/>
  <c r="W33" i="1"/>
  <c r="F33" i="2"/>
  <c r="AZ55" i="1"/>
  <c r="AZ54" i="1" s="1"/>
  <c r="AV54" i="1" s="1"/>
  <c r="AK29" i="1" s="1"/>
  <c r="F35" i="2"/>
  <c r="BB55" i="1" s="1"/>
  <c r="BB54" i="1" s="1"/>
  <c r="W31" i="1" s="1"/>
  <c r="F36" i="2"/>
  <c r="BC55" i="1"/>
  <c r="BC54" i="1"/>
  <c r="W32" i="1"/>
  <c r="J33" i="2"/>
  <c r="AV55" i="1" s="1"/>
  <c r="BK413" i="2" l="1"/>
  <c r="J413" i="2" s="1"/>
  <c r="J73" i="2" s="1"/>
  <c r="R269" i="2"/>
  <c r="T97" i="2"/>
  <c r="R96" i="2"/>
  <c r="T269" i="2"/>
  <c r="P269" i="2"/>
  <c r="P97" i="2"/>
  <c r="P96" i="2"/>
  <c r="AU55" i="1"/>
  <c r="AU54" i="1" s="1"/>
  <c r="BK97" i="2"/>
  <c r="J414" i="2"/>
  <c r="J74" i="2" s="1"/>
  <c r="BK269" i="2"/>
  <c r="J269" i="2"/>
  <c r="J66" i="2"/>
  <c r="W29" i="1"/>
  <c r="AY54" i="1"/>
  <c r="F34" i="2"/>
  <c r="BA55" i="1" s="1"/>
  <c r="BA54" i="1" s="1"/>
  <c r="W30" i="1" s="1"/>
  <c r="AX54" i="1"/>
  <c r="J34" i="2"/>
  <c r="AW55" i="1" s="1"/>
  <c r="AT55" i="1" s="1"/>
  <c r="BK96" i="2" l="1"/>
  <c r="J96" i="2"/>
  <c r="T96" i="2"/>
  <c r="J97" i="2"/>
  <c r="J60" i="2"/>
  <c r="J30" i="2"/>
  <c r="AG55" i="1"/>
  <c r="AG54" i="1"/>
  <c r="AK26" i="1"/>
  <c r="AW54" i="1"/>
  <c r="AK30" i="1"/>
  <c r="AK35" i="1"/>
  <c r="J39" i="2" l="1"/>
  <c r="J59" i="2"/>
  <c r="AN55" i="1"/>
  <c r="AT54" i="1"/>
  <c r="AN54" i="1"/>
</calcChain>
</file>

<file path=xl/sharedStrings.xml><?xml version="1.0" encoding="utf-8"?>
<sst xmlns="http://schemas.openxmlformats.org/spreadsheetml/2006/main" count="3731" uniqueCount="699">
  <si>
    <t>Export Komplet</t>
  </si>
  <si>
    <t>VZ</t>
  </si>
  <si>
    <t>2.0</t>
  </si>
  <si>
    <t>ZAMOK</t>
  </si>
  <si>
    <t>False</t>
  </si>
  <si>
    <t>{87f064ac-0dbb-4573-b83d-e2b1213c1a27}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</si>
  <si>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</si>
  <si>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</si>
  <si>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</si>
  <si>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</si>
  <si>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</si>
  <si>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</si>
  <si>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</si>
  <si>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</si>
  <si>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</si>
  <si>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</si>
  <si>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</si>
  <si>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Zateplení bytového domu č.p.204 ul. Lidická, Česká Kamenice</t>
  </si>
  <si>
    <t>KSO:</t>
  </si>
  <si>
    <t/>
  </si>
  <si>
    <t>CC-CZ:</t>
  </si>
  <si>
    <t>Místo:</t>
  </si>
  <si>
    <t>č.p.204 ul. Lidická, Česká Kamenice</t>
  </si>
  <si>
    <t>Datum:</t>
  </si>
  <si>
    <t>11. 6. 2024</t>
  </si>
  <si>
    <t>Zadavatel:</t>
  </si>
  <si>
    <t>IČ:</t>
  </si>
  <si>
    <t xml:space="preserve">Město Česká Kamenice, nám. Míru 219           </t>
  </si>
  <si>
    <t>DIČ:</t>
  </si>
  <si>
    <t>Účastník:</t>
  </si>
  <si>
    <t>Vyplň údaj</t>
  </si>
  <si>
    <t>Projektant:</t>
  </si>
  <si>
    <t>0046715835</t>
  </si>
  <si>
    <t>PROJEKT - projekty staveb, Ing.Marcela Bezděková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</si>
  <si>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</si>
  <si>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</si>
  <si>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</si>
  <si>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</si>
  <si>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</si>
  <si>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</si>
  <si>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</si>
  <si>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</si>
  <si>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</si>
  <si>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</si>
  <si>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</si>
  <si>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</si>
  <si>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</si>
  <si>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</si>
  <si>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</si>
  <si>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</si>
  <si>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</si>
  <si>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</si>
  <si>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</si>
  <si>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</si>
  <si>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</si>
  <si>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</si>
  <si>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</si>
  <si>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</si>
  <si>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</si>
  <si>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</si>
  <si>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</si>
  <si>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</si>
  <si>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</si>
  <si>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</si>
  <si>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</si>
  <si>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</si>
  <si>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</si>
  <si>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</si>
  <si>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</si>
  <si>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</si>
  <si>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</si>
  <si>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</si>
  <si>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</si>
  <si>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</si>
  <si>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</si>
  <si>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</si>
  <si>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</si>
  <si>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</si>
  <si>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</si>
  <si>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Výměna oken</t>
  </si>
  <si>
    <t>STA</t>
  </si>
  <si>
    <t>1</t>
  </si>
  <si>
    <t>{7020d1c0-4946-4912-b3cd-9cb20f337996}</t>
  </si>
  <si>
    <t>KRYCÍ LIST SOUPISU PRACÍ</t>
  </si>
  <si>
    <t>Objekt:</t>
  </si>
  <si>
    <t>SO1 - Výměna oken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</si>
  <si>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</si>
  <si>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</si>
  <si>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</si>
  <si>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</si>
  <si>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</si>
  <si>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61 - Úprava povrchů vnitřních</t>
  </si>
  <si>
    <t xml:space="preserve">    94 - Lešení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</si>
  <si>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</si>
  <si>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</si>
  <si>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</si>
  <si>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</si>
  <si>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</si>
  <si>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</si>
  <si>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</si>
  <si>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</si>
  <si>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</si>
  <si>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</si>
  <si>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</si>
  <si>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</si>
  <si>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</si>
  <si>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</si>
  <si>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</si>
  <si>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</si>
  <si>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</si>
  <si>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</si>
  <si>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</si>
  <si>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</si>
  <si>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</si>
  <si>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</si>
  <si>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</si>
  <si>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</si>
  <si>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</si>
  <si>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</si>
  <si>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</si>
  <si>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</si>
  <si>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</si>
  <si>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</si>
  <si>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</si>
  <si>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</si>
  <si>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</si>
  <si>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612131121</t>
  </si>
  <si>
    <t>Podkladní a spojovací vrstva vnitřních omítaných ploch penetrace disperzní nanášená ručně stěn</t>
  </si>
  <si>
    <t>m2</t>
  </si>
  <si>
    <t>CS ÚRS 2024 01</t>
  </si>
  <si>
    <t>4</t>
  </si>
  <si>
    <t>2</t>
  </si>
  <si>
    <t>836675508</t>
  </si>
  <si>
    <t>Online PSC</t>
  </si>
  <si>
    <t>https://podminky.urs.cz/item/CS_URS_2024_01/612131121</t>
  </si>
  <si>
    <t>VV</t>
  </si>
  <si>
    <t>"OZN. O5"1*(2,10+1,00)*2</t>
  </si>
  <si>
    <t>"OZN. O6"1*(2,50+1,00)*2</t>
  </si>
  <si>
    <t>"OZN. 14"1*(1,22+1,16)*2</t>
  </si>
  <si>
    <t>Mezisoučet okna do v=1,50 m</t>
  </si>
  <si>
    <t>3</t>
  </si>
  <si>
    <t>"OZN. O1"32*(2,40+1,60)*2</t>
  </si>
  <si>
    <t>"OZN. O2"6*(1,80+1,60)*2</t>
  </si>
  <si>
    <t>"OZN. O3"5*(1,60+1,60)*2</t>
  </si>
  <si>
    <t>"OZN. O4"6*(1,90+1,60)*2</t>
  </si>
  <si>
    <t>"OZN. O8"4*(2,10+1,60)*2</t>
  </si>
  <si>
    <t>"OZN. O9"2*(2,50+1,60)*2</t>
  </si>
  <si>
    <t>"OZN. 10"2*(1,60+1,60)*2</t>
  </si>
  <si>
    <t>"OZN. 11"2*(1,60+1,60)*2</t>
  </si>
  <si>
    <t>"OZN. 15"1*(1,74+1,60)*2</t>
  </si>
  <si>
    <t>"OZN. 16"1*(2,40+1,20)*2</t>
  </si>
  <si>
    <t>"OZN. 17"1*(2,40+1,20)*2</t>
  </si>
  <si>
    <t>Mezisoučet  okna přes v=1,50 m do  v=2,50 m</t>
  </si>
  <si>
    <t>"OZN. 07"1*(2,40+7,75)*2</t>
  </si>
  <si>
    <t>Mezisoučet  okna přes v=2,50 m</t>
  </si>
  <si>
    <t>"OZN. 10"1*(0,80+2,45)*2</t>
  </si>
  <si>
    <t>"OZN. 11"1*(0,80+2,45)*2</t>
  </si>
  <si>
    <t>Mezisoučet balkonové dveře</t>
  </si>
  <si>
    <t>"OZN D2"1*(0,90+1,97)*2</t>
  </si>
  <si>
    <t>"OZN D3"1*(0,90+2,40)*2</t>
  </si>
  <si>
    <t>Mezisoučet dveře vchodové jednokřídlové</t>
  </si>
  <si>
    <t>"OZN D1"1*(2,40+1,90)*2</t>
  </si>
  <si>
    <t>Mezisoučet dveře vchodové dvoukřídlové</t>
  </si>
  <si>
    <t>Součet</t>
  </si>
  <si>
    <t>535,68*0,4 'Přepočtené koeficientem množství</t>
  </si>
  <si>
    <t>612142001</t>
  </si>
  <si>
    <t>Pletivo vnitřních ploch v ploše nebo pruzích, na plném podkladu sklovláknité vtlačené do tmelu včetně tmelu stěn</t>
  </si>
  <si>
    <t>27653370</t>
  </si>
  <si>
    <t>https://podminky.urs.cz/item/CS_URS_2024_01/612142001</t>
  </si>
  <si>
    <t>612321131</t>
  </si>
  <si>
    <t>Vápenocementový štuk vnitřních ploch tloušťky do 3 mm svislých konstrukcí stěn</t>
  </si>
  <si>
    <t>-947385295</t>
  </si>
  <si>
    <t>https://podminky.urs.cz/item/CS_URS_2024_01/612321131</t>
  </si>
  <si>
    <t>612325301</t>
  </si>
  <si>
    <t>Vápenocementová omítka ostění nebo nadpraží hladká</t>
  </si>
  <si>
    <t>-727734434</t>
  </si>
  <si>
    <t>https://podminky.urs.cz/item/CS_URS_2024_01/612325301</t>
  </si>
  <si>
    <t>535,68*0,27 'Přepočtené koeficientem množství</t>
  </si>
  <si>
    <t>5</t>
  </si>
  <si>
    <t>619991001</t>
  </si>
  <si>
    <t>Zakrytí vnitřních ploch před znečištěním fólií včetně pozdějšího odkrytí podlah</t>
  </si>
  <si>
    <t>832142246</t>
  </si>
  <si>
    <t>https://podminky.urs.cz/item/CS_URS_2024_01/619991001</t>
  </si>
  <si>
    <t>94</t>
  </si>
  <si>
    <t>Lešení</t>
  </si>
  <si>
    <t>6</t>
  </si>
  <si>
    <t>941211111</t>
  </si>
  <si>
    <t>Lešení řadové rámové lehké pracovní s podlahami s provozním zatížením tř. 3 do 200 kg/m2 šířky tř. SW06 od 0,6 do 0,9 m výšky do 10 m montáž</t>
  </si>
  <si>
    <t>CS ÚRS 2024 02</t>
  </si>
  <si>
    <t>-801578486</t>
  </si>
  <si>
    <t>https://podminky.urs.cz/item/CS_URS_2024_02/941211111</t>
  </si>
  <si>
    <t>7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</si>
  <si>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</si>
  <si>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</si>
  <si>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-526301940</t>
  </si>
  <si>
    <t>https://podminky.urs.cz/item/CS_URS_2024_02/941211211</t>
  </si>
  <si>
    <t>25*20 'Přepočtené koeficientem množství</t>
  </si>
  <si>
    <t>8</t>
  </si>
  <si>
    <t>941211811</t>
  </si>
  <si>
    <t>Lešení řadové rámové lehké pracovní s podlahami s provozním zatížením tř. 3 do 200 kg/m2 šířky tř. SW06 od 0,6 do 0,9 m výšky do 10 m demontáž</t>
  </si>
  <si>
    <t>-1518273319</t>
  </si>
  <si>
    <t>https://podminky.urs.cz/item/CS_URS_2024_02/941211811</t>
  </si>
  <si>
    <t>9</t>
  </si>
  <si>
    <t>949101111</t>
  </si>
  <si>
    <t>Lešení pomocné pracovní pro objekty pozemních staveb pro zatížení do 150 kg/m2, o výšce lešeňové podlahy do 1,9 m</t>
  </si>
  <si>
    <t>238071604</t>
  </si>
  <si>
    <t>https://podminky.urs.cz/item/CS_URS_2024_01/949101111</t>
  </si>
  <si>
    <t>111,11*1,50</t>
  </si>
  <si>
    <t>166,665*1,3 'Přepočtené koeficientem množství</t>
  </si>
  <si>
    <t>96</t>
  </si>
  <si>
    <t>Bourání konstrukcí</t>
  </si>
  <si>
    <t>10</t>
  </si>
  <si>
    <t>766691811</t>
  </si>
  <si>
    <t>Demontáž parapetních desek šířky do 300 mm</t>
  </si>
  <si>
    <t>m</t>
  </si>
  <si>
    <t>1331710524</t>
  </si>
  <si>
    <t>https://podminky.urs.cz/item/CS_URS_2024_01/766691811</t>
  </si>
  <si>
    <t>"OZN. VP1"32*1,60</t>
  </si>
  <si>
    <t>"OZN. VP2"6*1,80</t>
  </si>
  <si>
    <t>"OZN. VP3"9*1,60</t>
  </si>
  <si>
    <t>"OZN. VP4"6*1,90</t>
  </si>
  <si>
    <t>"OZN. VP5"5*2,10</t>
  </si>
  <si>
    <t>"OZN. VP6"3*2,50</t>
  </si>
  <si>
    <t>"OZN. VP7"1*2,45</t>
  </si>
  <si>
    <t>"OZN. VP8"1*1,12</t>
  </si>
  <si>
    <t>"OZN. VP9"1*1,74</t>
  </si>
  <si>
    <t>11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</si>
  <si>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</si>
  <si>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</si>
  <si>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-189084332</t>
  </si>
  <si>
    <t>https://podminky.urs.cz/item/CS_URS_2024_01/967031132</t>
  </si>
  <si>
    <t>968082016</t>
  </si>
  <si>
    <t>Vybourání plastových rámů oken s křídly, dveřních zárubní, vrat rámu oken s křídly, plochy přes 1 do 2 m2</t>
  </si>
  <si>
    <t>1319659914</t>
  </si>
  <si>
    <t>https://podminky.urs.cz/item/CS_URS_2024_01/968082016</t>
  </si>
  <si>
    <t>"OZN. 14"1*1,22*1,16</t>
  </si>
  <si>
    <t>13</t>
  </si>
  <si>
    <t>968082017</t>
  </si>
  <si>
    <t>Vybourání plastových rámů oken s křídly, dveřních zárubní, vrat rámu oken s křídly, plochy přes 2 do 4 m2</t>
  </si>
  <si>
    <t>-294708188</t>
  </si>
  <si>
    <t>https://podminky.urs.cz/item/CS_URS_2024_01/968082017</t>
  </si>
  <si>
    <t>"OZN. O5"1*2,10*1,00</t>
  </si>
  <si>
    <t>"OZN. O6"1*2,50*1,00</t>
  </si>
  <si>
    <t>"OZN. O1"32*2,40*1,60</t>
  </si>
  <si>
    <t>"OZN. O2"6*1,80*1,60</t>
  </si>
  <si>
    <t>"OZN. O3"5*1,60*1,60</t>
  </si>
  <si>
    <t>"OZN. O4"6*1,90*1,60</t>
  </si>
  <si>
    <t>"OZN. O8"4*2,10*1,60</t>
  </si>
  <si>
    <t>"OZN. O9"2*2,50*1,60</t>
  </si>
  <si>
    <t>"OZN. 10"2*1,60*1,60</t>
  </si>
  <si>
    <t>"OZN. 11"2*1,60*1,60</t>
  </si>
  <si>
    <t>"OZN. 15"1*1,74*1,60</t>
  </si>
  <si>
    <t>"OZN. 16"1*2,40*1,20</t>
  </si>
  <si>
    <t>"OZN. 17"1*2,40*1,20</t>
  </si>
  <si>
    <t>14</t>
  </si>
  <si>
    <t>968082018</t>
  </si>
  <si>
    <t>Vybourání plastových rámů oken s křídly, dveřních zárubní, vrat rámu oken s křídly, plochy přes 4 m2</t>
  </si>
  <si>
    <t>-626248585</t>
  </si>
  <si>
    <t>https://podminky.urs.cz/item/CS_URS_2024_01/968082018</t>
  </si>
  <si>
    <t>"OZN. 07"2,40*7,75</t>
  </si>
  <si>
    <t>15</t>
  </si>
  <si>
    <t>968082021</t>
  </si>
  <si>
    <t>Vybourání plastových rámů oken s křídly, dveřních zárubní, vrat dveřních zárubní, plochy do 2 m2</t>
  </si>
  <si>
    <t>662783690</t>
  </si>
  <si>
    <t>https://podminky.urs.cz/item/CS_URS_2024_01/968082021</t>
  </si>
  <si>
    <t>"OZN. 10"0,80*2,45</t>
  </si>
  <si>
    <t>"OZN. 11"0,80*2,45</t>
  </si>
  <si>
    <t>"OZN D2"0,90*1,97</t>
  </si>
  <si>
    <t>"OZN D3"0,90*2,40</t>
  </si>
  <si>
    <t>16</t>
  </si>
  <si>
    <t>968082022</t>
  </si>
  <si>
    <t>Vybourání plastových rámů oken s křídly, dveřních zárubní, vrat dveřních zárubní, plochy přes 2 do 4 m2</t>
  </si>
  <si>
    <t>941377652</t>
  </si>
  <si>
    <t>https://podminky.urs.cz/item/CS_URS_2024_01/968082022</t>
  </si>
  <si>
    <t>"OZN D1"2,40*1,90</t>
  </si>
  <si>
    <t>997</t>
  </si>
  <si>
    <t>Přesun sutě</t>
  </si>
  <si>
    <t>17</t>
  </si>
  <si>
    <t>997013212</t>
  </si>
  <si>
    <t>Vnitrostaveništní doprava suti a vybouraných hmot vodorovně do 50 m s naložením ručně pro budovy a haly výšky přes 6 do 9 m</t>
  </si>
  <si>
    <t>t</t>
  </si>
  <si>
    <t>-1104375449</t>
  </si>
  <si>
    <t>https://podminky.urs.cz/item/CS_URS_2024_01/997013212</t>
  </si>
  <si>
    <t>18</t>
  </si>
  <si>
    <t>997013501</t>
  </si>
  <si>
    <t>Odvoz suti a vybouraných hmot na skládku nebo meziskládku se složením, na vzdálenost do 1 km</t>
  </si>
  <si>
    <t>1007225831</t>
  </si>
  <si>
    <t>https://podminky.urs.cz/item/CS_URS_2024_01/997013501</t>
  </si>
  <si>
    <t>19</t>
  </si>
  <si>
    <t>997013509</t>
  </si>
  <si>
    <t>Odvoz suti a vybouraných hmot na skládku nebo meziskládku se složením, na vzdálenost Příplatek k ceně za každý další započatý 1 km přes 1 km</t>
  </si>
  <si>
    <t>824838514</t>
  </si>
  <si>
    <t>https://podminky.urs.cz/item/CS_URS_2024_01/997013509</t>
  </si>
  <si>
    <t>24,954*19 'Přepočtené koeficientem množství</t>
  </si>
  <si>
    <t>20</t>
  </si>
  <si>
    <t>M</t>
  </si>
  <si>
    <t>94621002</t>
  </si>
  <si>
    <t>poplatek za uložení stavebního odpadu cihelného zatříděného kódem 17 01 02 na recyklační skládku</t>
  </si>
  <si>
    <t>-1593661318</t>
  </si>
  <si>
    <t>94620250</t>
  </si>
  <si>
    <t>poplatek za uložení směsného stavebního a demoličního odpadu zatříděného kódem 17 09 04</t>
  </si>
  <si>
    <t>-31201731</t>
  </si>
  <si>
    <t>998</t>
  </si>
  <si>
    <t>Přesun hmot</t>
  </si>
  <si>
    <t>22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</si>
  <si>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</si>
  <si>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</si>
  <si>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954262167</t>
  </si>
  <si>
    <t>https://podminky.urs.cz/item/CS_URS_2024_01/998018002</t>
  </si>
  <si>
    <t>PSV</t>
  </si>
  <si>
    <t>Práce a dodávky PSV</t>
  </si>
  <si>
    <t>713</t>
  </si>
  <si>
    <t>Izolace tepelné</t>
  </si>
  <si>
    <t>23</t>
  </si>
  <si>
    <t>71321228R</t>
  </si>
  <si>
    <t>Montáž tepelné izolace vnitřních parapetů deskami (desky ve specifikaci) přilepením zplna včetně vyrovnání zdiva, penetrace a adhezního můstku</t>
  </si>
  <si>
    <t>R-položka</t>
  </si>
  <si>
    <t>-1109071943</t>
  </si>
  <si>
    <t>111,11*0,35 'Přepočtené koeficientem množství</t>
  </si>
  <si>
    <t>24</t>
  </si>
  <si>
    <t>AZF.BS304020</t>
  </si>
  <si>
    <t>FOAMGLAS® (FLOOR) board S3 tloušťka 4cm</t>
  </si>
  <si>
    <t>32</t>
  </si>
  <si>
    <t>1221747168</t>
  </si>
  <si>
    <t>P</t>
  </si>
  <si>
    <t>Poznámka k položce:_x000D_
Odkaz na konkrétní výrobek, materiál, technologii či obchodní firmu či název - má se za to, že se jedná o vymezení požadovaných vlastností materiálu. V tomto případě je účastník oprávněn v nabídce uvést i jiné rovnocenné řešení</t>
  </si>
  <si>
    <t>111,11*0,4 'Přepočtené koeficientem množství</t>
  </si>
  <si>
    <t>25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</si>
  <si>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</si>
  <si>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</si>
  <si>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1861984033</t>
  </si>
  <si>
    <t>https://podminky.urs.cz/item/CS_URS_2024_01/998713122</t>
  </si>
  <si>
    <t>764</t>
  </si>
  <si>
    <t>Konstrukce klempířské</t>
  </si>
  <si>
    <t>26</t>
  </si>
  <si>
    <t>764246340</t>
  </si>
  <si>
    <t>Oplechování parapetů z titanzinkového lesklého válcovaného plechu rovných celoplošně lepené, bez rohů rš 100 mm</t>
  </si>
  <si>
    <t>1810360246</t>
  </si>
  <si>
    <t>https://podminky.urs.cz/item/CS_URS_2024_01/764246340</t>
  </si>
  <si>
    <t>Poznámka k položce:_x000D_
přeplech</t>
  </si>
  <si>
    <t>27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</si>
  <si>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</si>
  <si>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</si>
  <si>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-1262224150</t>
  </si>
  <si>
    <t>https://podminky.urs.cz/item/CS_URS_2024_01/998764122</t>
  </si>
  <si>
    <t>766</t>
  </si>
  <si>
    <t>Konstrukce truhlářské</t>
  </si>
  <si>
    <t>28</t>
  </si>
  <si>
    <t>766622131</t>
  </si>
  <si>
    <t>Montáž oken plastových včetně montáže rámu plochy přes 1 m2 otevíravých do zdiva, výšky do 1,5 m</t>
  </si>
  <si>
    <t>683191812</t>
  </si>
  <si>
    <t>https://podminky.urs.cz/item/CS_URS_2024_01/766622131</t>
  </si>
  <si>
    <t>29</t>
  </si>
  <si>
    <t>61140052</t>
  </si>
  <si>
    <t>okno plastové otevíravé/sklopné trojsklo přes plochu 1m2 do v 1,5m</t>
  </si>
  <si>
    <t>657428148</t>
  </si>
  <si>
    <t>30</t>
  </si>
  <si>
    <t>766622132</t>
  </si>
  <si>
    <t>Montáž oken plastových včetně montáže rámu plochy přes 1 m2 otevíravých do zdiva, výšky přes 1,5 do 2,5 m</t>
  </si>
  <si>
    <t>1355415475</t>
  </si>
  <si>
    <t>https://podminky.urs.cz/item/CS_URS_2024_01/766622132</t>
  </si>
  <si>
    <t>31</t>
  </si>
  <si>
    <t>61140054</t>
  </si>
  <si>
    <t>okno plastové otevíravé/sklopné trojsklo přes plochu 1m2 v 1,5-2,5m</t>
  </si>
  <si>
    <t>-1198702871</t>
  </si>
  <si>
    <t>766622133</t>
  </si>
  <si>
    <t>Montáž oken plastových včetně montáže rámu plochy přes 1 m2 otevíravých do zdiva, výšky přes 2,5 m</t>
  </si>
  <si>
    <t>-1627613932</t>
  </si>
  <si>
    <t>https://podminky.urs.cz/item/CS_URS_2024_01/766622133</t>
  </si>
  <si>
    <t>33</t>
  </si>
  <si>
    <t>61140056</t>
  </si>
  <si>
    <t>okno plastové otevíravé/sklopné trojsklo přes plochu 1m2 přes v 2,5m</t>
  </si>
  <si>
    <t>-1005786173</t>
  </si>
  <si>
    <t>34</t>
  </si>
  <si>
    <t>766629214</t>
  </si>
  <si>
    <t>Montáž oken Příplatek k cenám za izolaci mezi ostěním a rámem okna při rovném ostění, připojovací spára tl. do 15 mm, páska</t>
  </si>
  <si>
    <t>-576168135</t>
  </si>
  <si>
    <t>https://podminky.urs.cz/item/CS_URS_2024_01/766629214</t>
  </si>
  <si>
    <t>35</t>
  </si>
  <si>
    <t>766642131</t>
  </si>
  <si>
    <t>Montáž balkónových dveří dřevěných nebo plastových včetně rámu dvojitých do zdiva jednokřídlových bez nadsvětlíku</t>
  </si>
  <si>
    <t>kus</t>
  </si>
  <si>
    <t>609193374</t>
  </si>
  <si>
    <t>https://podminky.urs.cz/item/CS_URS_2024_01/766642131</t>
  </si>
  <si>
    <t>36</t>
  </si>
  <si>
    <t>61140058</t>
  </si>
  <si>
    <t>dveře plastové balkonové jednokřídlové trojsklo</t>
  </si>
  <si>
    <t>-447380086</t>
  </si>
  <si>
    <t>37</t>
  </si>
  <si>
    <t>766660411</t>
  </si>
  <si>
    <t>Montáž vchodových dveří včetně rámu do zdiva jednokřídlových bez nadsvětlíku</t>
  </si>
  <si>
    <t>1129897371</t>
  </si>
  <si>
    <t>https://podminky.urs.cz/item/CS_URS_2024_01/766660411</t>
  </si>
  <si>
    <t>38</t>
  </si>
  <si>
    <t>61140504</t>
  </si>
  <si>
    <t>dveře jednokřídlé plastové bílé prosklené max rozměru otvoru 2,42m2 bezpečnostní třídy RC2</t>
  </si>
  <si>
    <t>823090729</t>
  </si>
  <si>
    <t>39</t>
  </si>
  <si>
    <t>766660451</t>
  </si>
  <si>
    <t>Montáž vchodových dveří včetně rámu do zdiva dvoukřídlových bez nadsvětlíku</t>
  </si>
  <si>
    <t>214289489</t>
  </si>
  <si>
    <t>https://podminky.urs.cz/item/CS_URS_2024_01/766660451</t>
  </si>
  <si>
    <t>40</t>
  </si>
  <si>
    <t>61140510</t>
  </si>
  <si>
    <t>dveře dvoukřídlé plastové bílé prosklené max rozměru otvoru 4,84m2 bezpečnostní třídy RC2</t>
  </si>
  <si>
    <t>-1794680465</t>
  </si>
  <si>
    <t>41</t>
  </si>
  <si>
    <t>766694116</t>
  </si>
  <si>
    <t>Montáž ostatních truhlářských konstrukcí parapetních desek dřevěných nebo plastových šířky do 300 mm</t>
  </si>
  <si>
    <t>931564458</t>
  </si>
  <si>
    <t>https://podminky.urs.cz/item/CS_URS_2024_01/766694116</t>
  </si>
  <si>
    <t>42</t>
  </si>
  <si>
    <t>61144403</t>
  </si>
  <si>
    <t>parapet plastový vnitřní š 350mm</t>
  </si>
  <si>
    <t>-1888429867</t>
  </si>
  <si>
    <t>43</t>
  </si>
  <si>
    <t>61144019</t>
  </si>
  <si>
    <t>koncovka k parapetu plastovému vnitřnímu 1 pár</t>
  </si>
  <si>
    <t>sada</t>
  </si>
  <si>
    <t>806787041</t>
  </si>
  <si>
    <t>32+6+9+6+5+3+1+1+1</t>
  </si>
  <si>
    <t>44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</si>
  <si>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</si>
  <si>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</si>
  <si>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-991935700</t>
  </si>
  <si>
    <t>https://podminky.urs.cz/item/CS_URS_2024_01/998766122</t>
  </si>
  <si>
    <t>767</t>
  </si>
  <si>
    <t>Konstrukce zámečnické</t>
  </si>
  <si>
    <t>45</t>
  </si>
  <si>
    <t>767661811</t>
  </si>
  <si>
    <t>Demontáž mříží pevných nebo otevíravých</t>
  </si>
  <si>
    <t>1765256384</t>
  </si>
  <si>
    <t>https://podminky.urs.cz/item/CS_URS_2024_01/767661811</t>
  </si>
  <si>
    <t>"OZN. Z1"1*2,10*1,00</t>
  </si>
  <si>
    <t>"OZN. Z2"1*2,50*1,00</t>
  </si>
  <si>
    <t>46</t>
  </si>
  <si>
    <t>767662120</t>
  </si>
  <si>
    <t>Montáž mříží pevných, připevněných svařováním</t>
  </si>
  <si>
    <t>524631023</t>
  </si>
  <si>
    <t>https://podminky.urs.cz/item/CS_URS_2024_01/767662120</t>
  </si>
  <si>
    <t>47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</si>
  <si>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</si>
  <si>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</si>
  <si>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2047348584</t>
  </si>
  <si>
    <t>https://podminky.urs.cz/item/CS_URS_2024_01/998767122</t>
  </si>
  <si>
    <t>783</t>
  </si>
  <si>
    <t>Dokončovací práce - nátěry</t>
  </si>
  <si>
    <t>48</t>
  </si>
  <si>
    <t>783314201</t>
  </si>
  <si>
    <t>Základní antikorozní nátěr zámečnických konstrukcí jednonásobný syntetický standardní</t>
  </si>
  <si>
    <t>331484254</t>
  </si>
  <si>
    <t>https://podminky.urs.cz/item/CS_URS_2024_01/783314201</t>
  </si>
  <si>
    <t>"OZN. Z1"1*2,10*1,00*2</t>
  </si>
  <si>
    <t>"OZN. Z2"1*2,50*1,00*2</t>
  </si>
  <si>
    <t>49</t>
  </si>
  <si>
    <t>783315101</t>
  </si>
  <si>
    <t>Mezinátěr zámečnických konstrukcí jednonásobný syntetický standardní</t>
  </si>
  <si>
    <t>-1966059226</t>
  </si>
  <si>
    <t>https://podminky.urs.cz/item/CS_URS_2024_01/783315101</t>
  </si>
  <si>
    <t>50</t>
  </si>
  <si>
    <t>783317101</t>
  </si>
  <si>
    <t>Krycí nátěr (email) zámečnických konstrukcí jednonásobný syntetický standardní</t>
  </si>
  <si>
    <t>-1869217284</t>
  </si>
  <si>
    <t>https://podminky.urs.cz/item/CS_URS_2024_01/783317101</t>
  </si>
  <si>
    <t>784</t>
  </si>
  <si>
    <t>Dokončovací práce - malby a tapety</t>
  </si>
  <si>
    <t>51</t>
  </si>
  <si>
    <t>784171101</t>
  </si>
  <si>
    <t>Zakrytí nemalovaných ploch (materiál ve specifikaci) včetně pozdějšího odkrytí podlah</t>
  </si>
  <si>
    <t>128633454</t>
  </si>
  <si>
    <t>https://podminky.urs.cz/item/CS_URS_2024_01/784171101</t>
  </si>
  <si>
    <t>52</t>
  </si>
  <si>
    <t>58124842</t>
  </si>
  <si>
    <t>fólie pro malířské potřeby zakrývací tl 7µ 4x5m</t>
  </si>
  <si>
    <t>-2020207499</t>
  </si>
  <si>
    <t>216,665*1,05 'Přepočtené koeficientem množství</t>
  </si>
  <si>
    <t>53</t>
  </si>
  <si>
    <t>784181101</t>
  </si>
  <si>
    <t>Penetrace podkladu jednonásobná základní akrylátová bezbarvá v místnostech výšky do 3,80 m</t>
  </si>
  <si>
    <t>-2034421072</t>
  </si>
  <si>
    <t>https://podminky.urs.cz/item/CS_URS_2024_01/784181101</t>
  </si>
  <si>
    <t>214,72*1,2 'Přepočtené koeficientem množství</t>
  </si>
  <si>
    <t>54</t>
  </si>
  <si>
    <t>784221101</t>
  </si>
  <si>
    <t>Malby z malířských směsí otěruvzdorných za sucha dvojnásobné, bílé za sucha otěruvzdorné dobře v místnostech výšky do 3,80 m</t>
  </si>
  <si>
    <t>269121157</t>
  </si>
  <si>
    <t>https://podminky.urs.cz/item/CS_URS_2024_01/784221101</t>
  </si>
  <si>
    <t>VRN</t>
  </si>
  <si>
    <t>Vedlejší rozpočtové náklady</t>
  </si>
  <si>
    <t>VRN1</t>
  </si>
  <si>
    <t>Průzkumné, geodetické a projektové práce</t>
  </si>
  <si>
    <t>55</t>
  </si>
  <si>
    <t>011214000</t>
  </si>
  <si>
    <t>Zoologický průzkum</t>
  </si>
  <si>
    <t>…</t>
  </si>
  <si>
    <t>1024</t>
  </si>
  <si>
    <t>516857832</t>
  </si>
  <si>
    <t>https://podminky.urs.cz/item/CS_URS_2024_01/011214000</t>
  </si>
  <si>
    <t>VRN3</t>
  </si>
  <si>
    <t>Zařízení staveniště</t>
  </si>
  <si>
    <t>56</t>
  </si>
  <si>
    <t>030001000</t>
  </si>
  <si>
    <t>-1386181045</t>
  </si>
  <si>
    <t>https://podminky.urs.cz/item/CS_URS_2024_01/030001000</t>
  </si>
  <si>
    <t>VRN7</t>
  </si>
  <si>
    <t>Provozní vlivy</t>
  </si>
  <si>
    <t>57</t>
  </si>
  <si>
    <t>071103000</t>
  </si>
  <si>
    <t>Provoz investora</t>
  </si>
  <si>
    <t>1557988264</t>
  </si>
  <si>
    <t>https://podminky.urs.cz/item/CS_URS_2024_01/071103000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</si>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</sst>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68082017" TargetMode="External"/><Relationship Id="rId18" Type="http://schemas.openxmlformats.org/officeDocument/2006/relationships/hyperlink" Target="https://podminky.urs.cz/item/CS_URS_2024_01/997013501" TargetMode="External"/><Relationship Id="rId26" Type="http://schemas.openxmlformats.org/officeDocument/2006/relationships/hyperlink" Target="https://podminky.urs.cz/item/CS_URS_2024_01/766622133" TargetMode="External"/><Relationship Id="rId39" Type="http://schemas.openxmlformats.org/officeDocument/2006/relationships/hyperlink" Target="https://podminky.urs.cz/item/CS_URS_2024_01/784171101" TargetMode="External"/><Relationship Id="rId21" Type="http://schemas.openxmlformats.org/officeDocument/2006/relationships/hyperlink" Target="https://podminky.urs.cz/item/CS_URS_2024_01/998713122" TargetMode="External"/><Relationship Id="rId34" Type="http://schemas.openxmlformats.org/officeDocument/2006/relationships/hyperlink" Target="https://podminky.urs.cz/item/CS_URS_2024_01/767662120" TargetMode="External"/><Relationship Id="rId42" Type="http://schemas.openxmlformats.org/officeDocument/2006/relationships/hyperlink" Target="https://podminky.urs.cz/item/CS_URS_2024_01/011214000" TargetMode="External"/><Relationship Id="rId7" Type="http://schemas.openxmlformats.org/officeDocument/2006/relationships/hyperlink" Target="https://podminky.urs.cz/item/CS_URS_2024_02/941211211" TargetMode="External"/><Relationship Id="rId2" Type="http://schemas.openxmlformats.org/officeDocument/2006/relationships/hyperlink" Target="https://podminky.urs.cz/item/CS_URS_2024_01/612142001" TargetMode="External"/><Relationship Id="rId16" Type="http://schemas.openxmlformats.org/officeDocument/2006/relationships/hyperlink" Target="https://podminky.urs.cz/item/CS_URS_2024_01/968082022" TargetMode="External"/><Relationship Id="rId29" Type="http://schemas.openxmlformats.org/officeDocument/2006/relationships/hyperlink" Target="https://podminky.urs.cz/item/CS_URS_2024_01/766660411" TargetMode="External"/><Relationship Id="rId1" Type="http://schemas.openxmlformats.org/officeDocument/2006/relationships/hyperlink" Target="https://podminky.urs.cz/item/CS_URS_2024_01/612131121" TargetMode="External"/><Relationship Id="rId6" Type="http://schemas.openxmlformats.org/officeDocument/2006/relationships/hyperlink" Target="https://podminky.urs.cz/item/CS_URS_2024_02/941211111" TargetMode="External"/><Relationship Id="rId11" Type="http://schemas.openxmlformats.org/officeDocument/2006/relationships/hyperlink" Target="https://podminky.urs.cz/item/CS_URS_2024_01/967031132" TargetMode="External"/><Relationship Id="rId24" Type="http://schemas.openxmlformats.org/officeDocument/2006/relationships/hyperlink" Target="https://podminky.urs.cz/item/CS_URS_2024_01/766622131" TargetMode="External"/><Relationship Id="rId32" Type="http://schemas.openxmlformats.org/officeDocument/2006/relationships/hyperlink" Target="https://podminky.urs.cz/item/CS_URS_2024_01/998766122" TargetMode="External"/><Relationship Id="rId37" Type="http://schemas.openxmlformats.org/officeDocument/2006/relationships/hyperlink" Target="https://podminky.urs.cz/item/CS_URS_2024_01/783315101" TargetMode="External"/><Relationship Id="rId40" Type="http://schemas.openxmlformats.org/officeDocument/2006/relationships/hyperlink" Target="https://podminky.urs.cz/item/CS_URS_2024_01/784181101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s://podminky.urs.cz/item/CS_URS_2024_01/619991001" TargetMode="External"/><Relationship Id="rId15" Type="http://schemas.openxmlformats.org/officeDocument/2006/relationships/hyperlink" Target="https://podminky.urs.cz/item/CS_URS_2024_01/968082021" TargetMode="External"/><Relationship Id="rId23" Type="http://schemas.openxmlformats.org/officeDocument/2006/relationships/hyperlink" Target="https://podminky.urs.cz/item/CS_URS_2024_01/998764122" TargetMode="External"/><Relationship Id="rId28" Type="http://schemas.openxmlformats.org/officeDocument/2006/relationships/hyperlink" Target="https://podminky.urs.cz/item/CS_URS_2024_01/766642131" TargetMode="External"/><Relationship Id="rId36" Type="http://schemas.openxmlformats.org/officeDocument/2006/relationships/hyperlink" Target="https://podminky.urs.cz/item/CS_URS_2024_01/783314201" TargetMode="External"/><Relationship Id="rId10" Type="http://schemas.openxmlformats.org/officeDocument/2006/relationships/hyperlink" Target="https://podminky.urs.cz/item/CS_URS_2024_01/766691811" TargetMode="External"/><Relationship Id="rId19" Type="http://schemas.openxmlformats.org/officeDocument/2006/relationships/hyperlink" Target="https://podminky.urs.cz/item/CS_URS_2024_01/997013509" TargetMode="External"/><Relationship Id="rId31" Type="http://schemas.openxmlformats.org/officeDocument/2006/relationships/hyperlink" Target="https://podminky.urs.cz/item/CS_URS_2024_01/766694116" TargetMode="External"/><Relationship Id="rId44" Type="http://schemas.openxmlformats.org/officeDocument/2006/relationships/hyperlink" Target="https://podminky.urs.cz/item/CS_URS_2024_01/071103000" TargetMode="External"/><Relationship Id="rId4" Type="http://schemas.openxmlformats.org/officeDocument/2006/relationships/hyperlink" Target="https://podminky.urs.cz/item/CS_URS_2024_01/612325301" TargetMode="External"/><Relationship Id="rId9" Type="http://schemas.openxmlformats.org/officeDocument/2006/relationships/hyperlink" Target="https://podminky.urs.cz/item/CS_URS_2024_01/949101111" TargetMode="External"/><Relationship Id="rId14" Type="http://schemas.openxmlformats.org/officeDocument/2006/relationships/hyperlink" Target="https://podminky.urs.cz/item/CS_URS_2024_01/968082018" TargetMode="External"/><Relationship Id="rId22" Type="http://schemas.openxmlformats.org/officeDocument/2006/relationships/hyperlink" Target="https://podminky.urs.cz/item/CS_URS_2024_01/764246340" TargetMode="External"/><Relationship Id="rId27" Type="http://schemas.openxmlformats.org/officeDocument/2006/relationships/hyperlink" Target="https://podminky.urs.cz/item/CS_URS_2024_01/766629214" TargetMode="External"/><Relationship Id="rId30" Type="http://schemas.openxmlformats.org/officeDocument/2006/relationships/hyperlink" Target="https://podminky.urs.cz/item/CS_URS_2024_01/766660451" TargetMode="External"/><Relationship Id="rId35" Type="http://schemas.openxmlformats.org/officeDocument/2006/relationships/hyperlink" Target="https://podminky.urs.cz/item/CS_URS_2024_01/998767122" TargetMode="External"/><Relationship Id="rId43" Type="http://schemas.openxmlformats.org/officeDocument/2006/relationships/hyperlink" Target="https://podminky.urs.cz/item/CS_URS_2024_01/030001000" TargetMode="External"/><Relationship Id="rId8" Type="http://schemas.openxmlformats.org/officeDocument/2006/relationships/hyperlink" Target="https://podminky.urs.cz/item/CS_URS_2024_02/941211811" TargetMode="External"/><Relationship Id="rId3" Type="http://schemas.openxmlformats.org/officeDocument/2006/relationships/hyperlink" Target="https://podminky.urs.cz/item/CS_URS_2024_01/612321131" TargetMode="External"/><Relationship Id="rId12" Type="http://schemas.openxmlformats.org/officeDocument/2006/relationships/hyperlink" Target="https://podminky.urs.cz/item/CS_URS_2024_01/968082016" TargetMode="External"/><Relationship Id="rId17" Type="http://schemas.openxmlformats.org/officeDocument/2006/relationships/hyperlink" Target="https://podminky.urs.cz/item/CS_URS_2024_01/997013212" TargetMode="External"/><Relationship Id="rId25" Type="http://schemas.openxmlformats.org/officeDocument/2006/relationships/hyperlink" Target="https://podminky.urs.cz/item/CS_URS_2024_01/766622132" TargetMode="External"/><Relationship Id="rId33" Type="http://schemas.openxmlformats.org/officeDocument/2006/relationships/hyperlink" Target="https://podminky.urs.cz/item/CS_URS_2024_01/767661811" TargetMode="External"/><Relationship Id="rId38" Type="http://schemas.openxmlformats.org/officeDocument/2006/relationships/hyperlink" Target="https://podminky.urs.cz/item/CS_URS_2024_01/783317101" TargetMode="External"/><Relationship Id="rId20" Type="http://schemas.openxmlformats.org/officeDocument/2006/relationships/hyperlink" Target="https://podminky.urs.cz/item/CS_URS_2024_01/998018002" TargetMode="External"/><Relationship Id="rId41" Type="http://schemas.openxmlformats.org/officeDocument/2006/relationships/hyperlink" Target="https://podminky.urs.cz/item/CS_URS_2024_01/784221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M17" sqref="M1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4" t="s">
        <v>14</v>
      </c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R5" s="20"/>
      <c r="BE5" s="26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6" t="s">
        <v>17</v>
      </c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R6" s="20"/>
      <c r="BE6" s="26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2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2"/>
      <c r="BS8" s="17" t="s">
        <v>6</v>
      </c>
    </row>
    <row r="9" spans="1:74" ht="14.45" customHeight="1">
      <c r="B9" s="20"/>
      <c r="AR9" s="20"/>
      <c r="BE9" s="262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2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62"/>
      <c r="BS11" s="17" t="s">
        <v>6</v>
      </c>
    </row>
    <row r="12" spans="1:74" ht="6.95" customHeight="1">
      <c r="B12" s="20"/>
      <c r="AR12" s="20"/>
      <c r="BE12" s="262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62"/>
      <c r="BS13" s="17" t="s">
        <v>6</v>
      </c>
    </row>
    <row r="14" spans="1:74" ht="12.75">
      <c r="B14" s="20"/>
      <c r="E14" s="267" t="s">
        <v>30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7" t="s">
        <v>28</v>
      </c>
      <c r="AN14" s="29" t="s">
        <v>30</v>
      </c>
      <c r="AR14" s="20"/>
      <c r="BE14" s="262"/>
      <c r="BS14" s="17" t="s">
        <v>6</v>
      </c>
    </row>
    <row r="15" spans="1:74" ht="6.95" customHeight="1">
      <c r="B15" s="20"/>
      <c r="AR15" s="20"/>
      <c r="BE15" s="262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32</v>
      </c>
      <c r="AR16" s="20"/>
      <c r="BE16" s="262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19</v>
      </c>
      <c r="AR17" s="20"/>
      <c r="BE17" s="262"/>
      <c r="BS17" s="17" t="s">
        <v>34</v>
      </c>
    </row>
    <row r="18" spans="2:71" ht="6.95" customHeight="1">
      <c r="B18" s="20"/>
      <c r="AR18" s="20"/>
      <c r="BE18" s="262"/>
      <c r="BS18" s="17" t="s">
        <v>6</v>
      </c>
    </row>
    <row r="19" spans="2:71" ht="12" customHeight="1">
      <c r="B19" s="20"/>
      <c r="D19" s="27" t="s">
        <v>35</v>
      </c>
      <c r="AK19" s="27" t="s">
        <v>26</v>
      </c>
      <c r="AN19" s="25" t="s">
        <v>19</v>
      </c>
      <c r="AR19" s="20"/>
      <c r="BE19" s="262"/>
      <c r="BS19" s="17" t="s">
        <v>6</v>
      </c>
    </row>
    <row r="20" spans="2:71" ht="18.399999999999999" customHeight="1">
      <c r="B20" s="20"/>
      <c r="E20" s="25" t="s">
        <v>36</v>
      </c>
      <c r="AK20" s="27" t="s">
        <v>28</v>
      </c>
      <c r="AN20" s="25" t="s">
        <v>19</v>
      </c>
      <c r="AR20" s="20"/>
      <c r="BE20" s="262"/>
      <c r="BS20" s="17" t="s">
        <v>4</v>
      </c>
    </row>
    <row r="21" spans="2:71" ht="6.95" customHeight="1">
      <c r="B21" s="20"/>
      <c r="AR21" s="20"/>
      <c r="BE21" s="262"/>
    </row>
    <row r="22" spans="2:71" ht="12" customHeight="1">
      <c r="B22" s="20"/>
      <c r="D22" s="27" t="s">
        <v>37</v>
      </c>
      <c r="AR22" s="20"/>
      <c r="BE22" s="262"/>
    </row>
    <row r="23" spans="2:71" ht="47.25" customHeight="1">
      <c r="B23" s="20"/>
      <c r="E23" s="269" t="s">
        <v>38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20"/>
      <c r="BE23" s="262"/>
    </row>
    <row r="24" spans="2:71" ht="6.95" customHeight="1">
      <c r="B24" s="20"/>
      <c r="AR24" s="20"/>
      <c r="BE24" s="26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2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0">
        <f>ROUND(AG54,2)</f>
        <v>0</v>
      </c>
      <c r="AL26" s="271"/>
      <c r="AM26" s="271"/>
      <c r="AN26" s="271"/>
      <c r="AO26" s="271"/>
      <c r="AR26" s="32"/>
      <c r="BE26" s="262"/>
    </row>
    <row r="27" spans="2:71" s="1" customFormat="1" ht="6.95" customHeight="1">
      <c r="B27" s="32"/>
      <c r="AR27" s="32"/>
      <c r="BE27" s="262"/>
    </row>
    <row r="28" spans="2:71" s="1" customFormat="1" ht="12.75">
      <c r="B28" s="32"/>
      <c r="L28" s="272" t="s">
        <v>40</v>
      </c>
      <c r="M28" s="272"/>
      <c r="N28" s="272"/>
      <c r="O28" s="272"/>
      <c r="P28" s="272"/>
      <c r="W28" s="272" t="s">
        <v>41</v>
      </c>
      <c r="X28" s="272"/>
      <c r="Y28" s="272"/>
      <c r="Z28" s="272"/>
      <c r="AA28" s="272"/>
      <c r="AB28" s="272"/>
      <c r="AC28" s="272"/>
      <c r="AD28" s="272"/>
      <c r="AE28" s="272"/>
      <c r="AK28" s="272" t="s">
        <v>42</v>
      </c>
      <c r="AL28" s="272"/>
      <c r="AM28" s="272"/>
      <c r="AN28" s="272"/>
      <c r="AO28" s="272"/>
      <c r="AR28" s="32"/>
      <c r="BE28" s="262"/>
    </row>
    <row r="29" spans="2:71" s="2" customFormat="1" ht="14.45" customHeight="1">
      <c r="B29" s="36"/>
      <c r="D29" s="27" t="s">
        <v>43</v>
      </c>
      <c r="F29" s="27" t="s">
        <v>44</v>
      </c>
      <c r="L29" s="275">
        <v>0.21</v>
      </c>
      <c r="M29" s="274"/>
      <c r="N29" s="274"/>
      <c r="O29" s="274"/>
      <c r="P29" s="274"/>
      <c r="W29" s="273">
        <f>ROUND(AZ54, 2)</f>
        <v>0</v>
      </c>
      <c r="X29" s="274"/>
      <c r="Y29" s="274"/>
      <c r="Z29" s="274"/>
      <c r="AA29" s="274"/>
      <c r="AB29" s="274"/>
      <c r="AC29" s="274"/>
      <c r="AD29" s="274"/>
      <c r="AE29" s="274"/>
      <c r="AK29" s="273">
        <f>ROUND(AV54, 2)</f>
        <v>0</v>
      </c>
      <c r="AL29" s="274"/>
      <c r="AM29" s="274"/>
      <c r="AN29" s="274"/>
      <c r="AO29" s="274"/>
      <c r="AR29" s="36"/>
      <c r="BE29" s="263"/>
    </row>
    <row r="30" spans="2:71" s="2" customFormat="1" ht="14.45" customHeight="1">
      <c r="B30" s="36"/>
      <c r="F30" s="27" t="s">
        <v>45</v>
      </c>
      <c r="L30" s="275">
        <v>0.12</v>
      </c>
      <c r="M30" s="274"/>
      <c r="N30" s="274"/>
      <c r="O30" s="274"/>
      <c r="P30" s="274"/>
      <c r="W30" s="273">
        <f>ROUND(BA54, 2)</f>
        <v>0</v>
      </c>
      <c r="X30" s="274"/>
      <c r="Y30" s="274"/>
      <c r="Z30" s="274"/>
      <c r="AA30" s="274"/>
      <c r="AB30" s="274"/>
      <c r="AC30" s="274"/>
      <c r="AD30" s="274"/>
      <c r="AE30" s="274"/>
      <c r="AK30" s="273">
        <f>ROUND(AW54, 2)</f>
        <v>0</v>
      </c>
      <c r="AL30" s="274"/>
      <c r="AM30" s="274"/>
      <c r="AN30" s="274"/>
      <c r="AO30" s="274"/>
      <c r="AR30" s="36"/>
      <c r="BE30" s="263"/>
    </row>
    <row r="31" spans="2:71" s="2" customFormat="1" ht="14.45" hidden="1" customHeight="1">
      <c r="B31" s="36"/>
      <c r="F31" s="27" t="s">
        <v>46</v>
      </c>
      <c r="L31" s="275">
        <v>0.21</v>
      </c>
      <c r="M31" s="274"/>
      <c r="N31" s="274"/>
      <c r="O31" s="274"/>
      <c r="P31" s="274"/>
      <c r="W31" s="273">
        <f>ROUND(BB54, 2)</f>
        <v>0</v>
      </c>
      <c r="X31" s="274"/>
      <c r="Y31" s="274"/>
      <c r="Z31" s="274"/>
      <c r="AA31" s="274"/>
      <c r="AB31" s="274"/>
      <c r="AC31" s="274"/>
      <c r="AD31" s="274"/>
      <c r="AE31" s="274"/>
      <c r="AK31" s="273">
        <v>0</v>
      </c>
      <c r="AL31" s="274"/>
      <c r="AM31" s="274"/>
      <c r="AN31" s="274"/>
      <c r="AO31" s="274"/>
      <c r="AR31" s="36"/>
      <c r="BE31" s="263"/>
    </row>
    <row r="32" spans="2:71" s="2" customFormat="1" ht="14.45" hidden="1" customHeight="1">
      <c r="B32" s="36"/>
      <c r="F32" s="27" t="s">
        <v>47</v>
      </c>
      <c r="L32" s="275">
        <v>0.12</v>
      </c>
      <c r="M32" s="274"/>
      <c r="N32" s="274"/>
      <c r="O32" s="274"/>
      <c r="P32" s="274"/>
      <c r="W32" s="273">
        <f>ROUND(BC54, 2)</f>
        <v>0</v>
      </c>
      <c r="X32" s="274"/>
      <c r="Y32" s="274"/>
      <c r="Z32" s="274"/>
      <c r="AA32" s="274"/>
      <c r="AB32" s="274"/>
      <c r="AC32" s="274"/>
      <c r="AD32" s="274"/>
      <c r="AE32" s="274"/>
      <c r="AK32" s="273">
        <v>0</v>
      </c>
      <c r="AL32" s="274"/>
      <c r="AM32" s="274"/>
      <c r="AN32" s="274"/>
      <c r="AO32" s="274"/>
      <c r="AR32" s="36"/>
      <c r="BE32" s="263"/>
    </row>
    <row r="33" spans="2:44" s="2" customFormat="1" ht="14.45" hidden="1" customHeight="1">
      <c r="B33" s="36"/>
      <c r="F33" s="27" t="s">
        <v>48</v>
      </c>
      <c r="L33" s="275">
        <v>0</v>
      </c>
      <c r="M33" s="274"/>
      <c r="N33" s="274"/>
      <c r="O33" s="274"/>
      <c r="P33" s="274"/>
      <c r="W33" s="273">
        <f>ROUND(BD54, 2)</f>
        <v>0</v>
      </c>
      <c r="X33" s="274"/>
      <c r="Y33" s="274"/>
      <c r="Z33" s="274"/>
      <c r="AA33" s="274"/>
      <c r="AB33" s="274"/>
      <c r="AC33" s="274"/>
      <c r="AD33" s="274"/>
      <c r="AE33" s="274"/>
      <c r="AK33" s="273">
        <v>0</v>
      </c>
      <c r="AL33" s="274"/>
      <c r="AM33" s="274"/>
      <c r="AN33" s="274"/>
      <c r="AO33" s="274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76" t="s">
        <v>51</v>
      </c>
      <c r="Y35" s="277"/>
      <c r="Z35" s="277"/>
      <c r="AA35" s="277"/>
      <c r="AB35" s="277"/>
      <c r="AC35" s="39"/>
      <c r="AD35" s="39"/>
      <c r="AE35" s="39"/>
      <c r="AF35" s="39"/>
      <c r="AG35" s="39"/>
      <c r="AH35" s="39"/>
      <c r="AI35" s="39"/>
      <c r="AJ35" s="39"/>
      <c r="AK35" s="278">
        <f>SUM(AK26:AK33)</f>
        <v>0</v>
      </c>
      <c r="AL35" s="277"/>
      <c r="AM35" s="277"/>
      <c r="AN35" s="277"/>
      <c r="AO35" s="279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118</v>
      </c>
      <c r="AR44" s="45"/>
    </row>
    <row r="45" spans="2:44" s="4" customFormat="1" ht="36.950000000000003" customHeight="1">
      <c r="B45" s="46"/>
      <c r="C45" s="47" t="s">
        <v>16</v>
      </c>
      <c r="L45" s="280" t="str">
        <f>K6</f>
        <v>Zateplení bytového domu č.p.204 ul. Lidická, Česká Kamenice</v>
      </c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č.p.204 ul. Lidická, Česká Kamenice</v>
      </c>
      <c r="AI47" s="27" t="s">
        <v>23</v>
      </c>
      <c r="AM47" s="282" t="str">
        <f>IF(AN8= "","",AN8)</f>
        <v>11. 6. 2024</v>
      </c>
      <c r="AN47" s="282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 xml:space="preserve">Město Česká Kamenice, nám. Míru 219           </v>
      </c>
      <c r="AI49" s="27" t="s">
        <v>31</v>
      </c>
      <c r="AM49" s="283" t="str">
        <f>IF(E17="","",E17)</f>
        <v>PROJEKT - projekty staveb, Ing.Marcela Bezděková</v>
      </c>
      <c r="AN49" s="284"/>
      <c r="AO49" s="284"/>
      <c r="AP49" s="284"/>
      <c r="AR49" s="32"/>
      <c r="AS49" s="285" t="s">
        <v>53</v>
      </c>
      <c r="AT49" s="286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35</v>
      </c>
      <c r="AM50" s="283" t="str">
        <f>IF(E20="","",E20)</f>
        <v xml:space="preserve"> </v>
      </c>
      <c r="AN50" s="284"/>
      <c r="AO50" s="284"/>
      <c r="AP50" s="284"/>
      <c r="AR50" s="32"/>
      <c r="AS50" s="287"/>
      <c r="AT50" s="288"/>
      <c r="BD50" s="53"/>
    </row>
    <row r="51" spans="1:91" s="1" customFormat="1" ht="10.9" customHeight="1">
      <c r="B51" s="32"/>
      <c r="AR51" s="32"/>
      <c r="AS51" s="287"/>
      <c r="AT51" s="288"/>
      <c r="BD51" s="53"/>
    </row>
    <row r="52" spans="1:91" s="1" customFormat="1" ht="29.25" customHeight="1">
      <c r="B52" s="32"/>
      <c r="C52" s="289" t="s">
        <v>54</v>
      </c>
      <c r="D52" s="290"/>
      <c r="E52" s="290"/>
      <c r="F52" s="290"/>
      <c r="G52" s="290"/>
      <c r="H52" s="54"/>
      <c r="I52" s="291" t="s">
        <v>55</v>
      </c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2" t="s">
        <v>56</v>
      </c>
      <c r="AH52" s="290"/>
      <c r="AI52" s="290"/>
      <c r="AJ52" s="290"/>
      <c r="AK52" s="290"/>
      <c r="AL52" s="290"/>
      <c r="AM52" s="290"/>
      <c r="AN52" s="291" t="s">
        <v>57</v>
      </c>
      <c r="AO52" s="290"/>
      <c r="AP52" s="290"/>
      <c r="AQ52" s="55" t="s">
        <v>58</v>
      </c>
      <c r="AR52" s="32"/>
      <c r="AS52" s="56" t="s">
        <v>59</v>
      </c>
      <c r="AT52" s="57" t="s">
        <v>60</v>
      </c>
      <c r="AU52" s="57" t="s">
        <v>61</v>
      </c>
      <c r="AV52" s="57" t="s">
        <v>62</v>
      </c>
      <c r="AW52" s="57" t="s">
        <v>63</v>
      </c>
      <c r="AX52" s="57" t="s">
        <v>64</v>
      </c>
      <c r="AY52" s="57" t="s">
        <v>65</v>
      </c>
      <c r="AZ52" s="57" t="s">
        <v>66</v>
      </c>
      <c r="BA52" s="57" t="s">
        <v>67</v>
      </c>
      <c r="BB52" s="57" t="s">
        <v>68</v>
      </c>
      <c r="BC52" s="57" t="s">
        <v>69</v>
      </c>
      <c r="BD52" s="58" t="s">
        <v>70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6">
        <f>ROUND(AG55,2)</f>
        <v>0</v>
      </c>
      <c r="AH54" s="296"/>
      <c r="AI54" s="296"/>
      <c r="AJ54" s="296"/>
      <c r="AK54" s="296"/>
      <c r="AL54" s="296"/>
      <c r="AM54" s="296"/>
      <c r="AN54" s="297">
        <f>SUM(AG54,AT54)</f>
        <v>0</v>
      </c>
      <c r="AO54" s="297"/>
      <c r="AP54" s="297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72</v>
      </c>
      <c r="BT54" s="69" t="s">
        <v>73</v>
      </c>
      <c r="BU54" s="70" t="s">
        <v>74</v>
      </c>
      <c r="BV54" s="69" t="s">
        <v>75</v>
      </c>
      <c r="BW54" s="69" t="s">
        <v>5</v>
      </c>
      <c r="BX54" s="69" t="s">
        <v>76</v>
      </c>
      <c r="CL54" s="69" t="s">
        <v>19</v>
      </c>
    </row>
    <row r="55" spans="1:91" s="6" customFormat="1" ht="16.5" customHeight="1">
      <c r="A55" s="71" t="s">
        <v>77</v>
      </c>
      <c r="B55" s="72"/>
      <c r="C55" s="73"/>
      <c r="D55" s="295" t="s">
        <v>78</v>
      </c>
      <c r="E55" s="295"/>
      <c r="F55" s="295"/>
      <c r="G55" s="295"/>
      <c r="H55" s="295"/>
      <c r="I55" s="74"/>
      <c r="J55" s="295" t="s">
        <v>79</v>
      </c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3">
        <f>'SO1 - Výměna oken'!J30</f>
        <v>0</v>
      </c>
      <c r="AH55" s="294"/>
      <c r="AI55" s="294"/>
      <c r="AJ55" s="294"/>
      <c r="AK55" s="294"/>
      <c r="AL55" s="294"/>
      <c r="AM55" s="294"/>
      <c r="AN55" s="293">
        <f>SUM(AG55,AT55)</f>
        <v>0</v>
      </c>
      <c r="AO55" s="294"/>
      <c r="AP55" s="294"/>
      <c r="AQ55" s="75" t="s">
        <v>80</v>
      </c>
      <c r="AR55" s="72"/>
      <c r="AS55" s="76">
        <v>0</v>
      </c>
      <c r="AT55" s="77">
        <f>ROUND(SUM(AV55:AW55),2)</f>
        <v>0</v>
      </c>
      <c r="AU55" s="78">
        <f>'SO1 - Výměna oken'!P96</f>
        <v>0</v>
      </c>
      <c r="AV55" s="77">
        <f>'SO1 - Výměna oken'!J33</f>
        <v>0</v>
      </c>
      <c r="AW55" s="77">
        <f>'SO1 - Výměna oken'!J34</f>
        <v>0</v>
      </c>
      <c r="AX55" s="77">
        <f>'SO1 - Výměna oken'!J35</f>
        <v>0</v>
      </c>
      <c r="AY55" s="77">
        <f>'SO1 - Výměna oken'!J36</f>
        <v>0</v>
      </c>
      <c r="AZ55" s="77">
        <f>'SO1 - Výměna oken'!F33</f>
        <v>0</v>
      </c>
      <c r="BA55" s="77">
        <f>'SO1 - Výměna oken'!F34</f>
        <v>0</v>
      </c>
      <c r="BB55" s="77">
        <f>'SO1 - Výměna oken'!F35</f>
        <v>0</v>
      </c>
      <c r="BC55" s="77">
        <f>'SO1 - Výměna oken'!F36</f>
        <v>0</v>
      </c>
      <c r="BD55" s="79">
        <f>'SO1 - Výměna oken'!F37</f>
        <v>0</v>
      </c>
      <c r="BT55" s="80" t="s">
        <v>81</v>
      </c>
      <c r="BV55" s="80" t="s">
        <v>75</v>
      </c>
      <c r="BW55" s="80" t="s">
        <v>82</v>
      </c>
      <c r="BX55" s="80" t="s">
        <v>5</v>
      </c>
      <c r="CL55" s="80" t="s">
        <v>19</v>
      </c>
      <c r="CM55" s="80" t="s">
        <v>81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/lxf4B1gmT7V0TSsB6fVRU278An/3dRBY1o02t9P9ZAvQj7ffOuLxKE2LpHvqes7nUNAYv/3cL3l1oxB2taoeA==" saltValue="kJIbHXv9SAp0wWsVBp9zBmADYD4xZJ7e+kVvtdUScQW6WTaYKYEn+p+jxmpJoRGJmp3s0YbrNGLP42GsFDhEQ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1 - Výměna oken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83</v>
      </c>
      <c r="L4" s="20"/>
      <c r="M4" s="81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8" t="str">
        <f>'Rekapitulace stavby'!K6</f>
        <v>Zateplení bytového domu č.p.204 ul. Lidická, Česká Kamenice</v>
      </c>
      <c r="F7" s="299"/>
      <c r="G7" s="299"/>
      <c r="H7" s="299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80" t="s">
        <v>85</v>
      </c>
      <c r="F9" s="300"/>
      <c r="G9" s="300"/>
      <c r="H9" s="300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11. 6. 2024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1" t="str">
        <f>'Rekapitulace stavby'!E14</f>
        <v>Vyplň údaj</v>
      </c>
      <c r="F18" s="264"/>
      <c r="G18" s="264"/>
      <c r="H18" s="264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2"/>
      <c r="E27" s="269" t="s">
        <v>19</v>
      </c>
      <c r="F27" s="269"/>
      <c r="G27" s="269"/>
      <c r="H27" s="269"/>
      <c r="L27" s="8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39</v>
      </c>
      <c r="J30" s="63">
        <f>ROUND(J96,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4">
        <f>ROUND((SUM(BE96:BE422)),  2)</f>
        <v>0</v>
      </c>
      <c r="I33" s="85">
        <v>0.21</v>
      </c>
      <c r="J33" s="84">
        <f>ROUND(((SUM(BE96:BE422))*I33),  2)</f>
        <v>0</v>
      </c>
      <c r="L33" s="32"/>
    </row>
    <row r="34" spans="2:12" s="1" customFormat="1" ht="14.45" customHeight="1">
      <c r="B34" s="32"/>
      <c r="E34" s="27" t="s">
        <v>45</v>
      </c>
      <c r="F34" s="84">
        <f>ROUND((SUM(BF96:BF422)),  2)</f>
        <v>0</v>
      </c>
      <c r="I34" s="85">
        <v>0.12</v>
      </c>
      <c r="J34" s="84">
        <f>ROUND(((SUM(BF96:BF422))*I34),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4">
        <f>ROUND((SUM(BG96:BG422)),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4">
        <f>ROUND((SUM(BH96:BH422)),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4">
        <f>ROUND((SUM(BI96:BI422)),  2)</f>
        <v>0</v>
      </c>
      <c r="I37" s="85">
        <v>0</v>
      </c>
      <c r="J37" s="8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6"/>
      <c r="D39" s="87" t="s">
        <v>49</v>
      </c>
      <c r="E39" s="54"/>
      <c r="F39" s="54"/>
      <c r="G39" s="88" t="s">
        <v>50</v>
      </c>
      <c r="H39" s="89" t="s">
        <v>51</v>
      </c>
      <c r="I39" s="54"/>
      <c r="J39" s="90">
        <f>SUM(J30:J37)</f>
        <v>0</v>
      </c>
      <c r="K39" s="91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8" t="str">
        <f>E7</f>
        <v>Zateplení bytového domu č.p.204 ul. Lidická, Česká Kamenice</v>
      </c>
      <c r="F48" s="299"/>
      <c r="G48" s="299"/>
      <c r="H48" s="299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80" t="str">
        <f>E9</f>
        <v>SO1 - Výměna oken</v>
      </c>
      <c r="F50" s="300"/>
      <c r="G50" s="300"/>
      <c r="H50" s="300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č.p.204 ul. Lidická, Česká Kamenice</v>
      </c>
      <c r="I52" s="27" t="s">
        <v>23</v>
      </c>
      <c r="J52" s="49" t="str">
        <f>IF(J12="","",J12)</f>
        <v>11. 6. 2024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 xml:space="preserve">Město Česká Kamenice, nám. Míru 219           </v>
      </c>
      <c r="I54" s="27" t="s">
        <v>31</v>
      </c>
      <c r="J54" s="30" t="str">
        <f>E21</f>
        <v>PROJEKT - projekty staveb, Ing.Marcela Bezděková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35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87</v>
      </c>
      <c r="D57" s="86"/>
      <c r="E57" s="86"/>
      <c r="F57" s="86"/>
      <c r="G57" s="86"/>
      <c r="H57" s="86"/>
      <c r="I57" s="86"/>
      <c r="J57" s="93" t="s">
        <v>88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71</v>
      </c>
      <c r="J59" s="63">
        <f>J96</f>
        <v>0</v>
      </c>
      <c r="L59" s="32"/>
      <c r="AU59" s="17" t="s">
        <v>89</v>
      </c>
    </row>
    <row r="60" spans="2:47" s="8" customFormat="1" ht="24.95" customHeight="1">
      <c r="B60" s="95"/>
      <c r="D60" s="96" t="s">
        <v>90</v>
      </c>
      <c r="E60" s="97"/>
      <c r="F60" s="97"/>
      <c r="G60" s="97"/>
      <c r="H60" s="97"/>
      <c r="I60" s="97"/>
      <c r="J60" s="98">
        <f>J97</f>
        <v>0</v>
      </c>
      <c r="L60" s="95"/>
    </row>
    <row r="61" spans="2:47" s="9" customFormat="1" ht="19.899999999999999" customHeight="1">
      <c r="B61" s="99"/>
      <c r="D61" s="100" t="s">
        <v>91</v>
      </c>
      <c r="E61" s="101"/>
      <c r="F61" s="101"/>
      <c r="G61" s="101"/>
      <c r="H61" s="101"/>
      <c r="I61" s="101"/>
      <c r="J61" s="102">
        <f>J98</f>
        <v>0</v>
      </c>
      <c r="L61" s="99"/>
    </row>
    <row r="62" spans="2:47" s="9" customFormat="1" ht="19.899999999999999" customHeight="1">
      <c r="B62" s="99"/>
      <c r="D62" s="100" t="s">
        <v>92</v>
      </c>
      <c r="E62" s="101"/>
      <c r="F62" s="101"/>
      <c r="G62" s="101"/>
      <c r="H62" s="101"/>
      <c r="I62" s="101"/>
      <c r="J62" s="102">
        <f>J165</f>
        <v>0</v>
      </c>
      <c r="L62" s="99"/>
    </row>
    <row r="63" spans="2:47" s="9" customFormat="1" ht="19.899999999999999" customHeight="1">
      <c r="B63" s="99"/>
      <c r="D63" s="100" t="s">
        <v>93</v>
      </c>
      <c r="E63" s="101"/>
      <c r="F63" s="101"/>
      <c r="G63" s="101"/>
      <c r="H63" s="101"/>
      <c r="I63" s="101"/>
      <c r="J63" s="102">
        <f>J177</f>
        <v>0</v>
      </c>
      <c r="L63" s="99"/>
    </row>
    <row r="64" spans="2:47" s="9" customFormat="1" ht="19.899999999999999" customHeight="1">
      <c r="B64" s="99"/>
      <c r="D64" s="100" t="s">
        <v>94</v>
      </c>
      <c r="E64" s="101"/>
      <c r="F64" s="101"/>
      <c r="G64" s="101"/>
      <c r="H64" s="101"/>
      <c r="I64" s="101"/>
      <c r="J64" s="102">
        <f>J256</f>
        <v>0</v>
      </c>
      <c r="L64" s="99"/>
    </row>
    <row r="65" spans="2:12" s="9" customFormat="1" ht="19.899999999999999" customHeight="1">
      <c r="B65" s="99"/>
      <c r="D65" s="100" t="s">
        <v>95</v>
      </c>
      <c r="E65" s="101"/>
      <c r="F65" s="101"/>
      <c r="G65" s="101"/>
      <c r="H65" s="101"/>
      <c r="I65" s="101"/>
      <c r="J65" s="102">
        <f>J266</f>
        <v>0</v>
      </c>
      <c r="L65" s="99"/>
    </row>
    <row r="66" spans="2:12" s="8" customFormat="1" ht="24.95" customHeight="1">
      <c r="B66" s="95"/>
      <c r="D66" s="96" t="s">
        <v>96</v>
      </c>
      <c r="E66" s="97"/>
      <c r="F66" s="97"/>
      <c r="G66" s="97"/>
      <c r="H66" s="97"/>
      <c r="I66" s="97"/>
      <c r="J66" s="98">
        <f>J269</f>
        <v>0</v>
      </c>
      <c r="L66" s="95"/>
    </row>
    <row r="67" spans="2:12" s="9" customFormat="1" ht="19.899999999999999" customHeight="1">
      <c r="B67" s="99"/>
      <c r="D67" s="100" t="s">
        <v>97</v>
      </c>
      <c r="E67" s="101"/>
      <c r="F67" s="101"/>
      <c r="G67" s="101"/>
      <c r="H67" s="101"/>
      <c r="I67" s="101"/>
      <c r="J67" s="102">
        <f>J270</f>
        <v>0</v>
      </c>
      <c r="L67" s="99"/>
    </row>
    <row r="68" spans="2:12" s="9" customFormat="1" ht="19.899999999999999" customHeight="1">
      <c r="B68" s="99"/>
      <c r="D68" s="100" t="s">
        <v>98</v>
      </c>
      <c r="E68" s="101"/>
      <c r="F68" s="101"/>
      <c r="G68" s="101"/>
      <c r="H68" s="101"/>
      <c r="I68" s="101"/>
      <c r="J68" s="102">
        <f>J288</f>
        <v>0</v>
      </c>
      <c r="L68" s="99"/>
    </row>
    <row r="69" spans="2:12" s="9" customFormat="1" ht="19.899999999999999" customHeight="1">
      <c r="B69" s="99"/>
      <c r="D69" s="100" t="s">
        <v>99</v>
      </c>
      <c r="E69" s="101"/>
      <c r="F69" s="101"/>
      <c r="G69" s="101"/>
      <c r="H69" s="101"/>
      <c r="I69" s="101"/>
      <c r="J69" s="102">
        <f>J294</f>
        <v>0</v>
      </c>
      <c r="L69" s="99"/>
    </row>
    <row r="70" spans="2:12" s="9" customFormat="1" ht="19.899999999999999" customHeight="1">
      <c r="B70" s="99"/>
      <c r="D70" s="100" t="s">
        <v>100</v>
      </c>
      <c r="E70" s="101"/>
      <c r="F70" s="101"/>
      <c r="G70" s="101"/>
      <c r="H70" s="101"/>
      <c r="I70" s="101"/>
      <c r="J70" s="102">
        <f>J383</f>
        <v>0</v>
      </c>
      <c r="L70" s="99"/>
    </row>
    <row r="71" spans="2:12" s="9" customFormat="1" ht="19.899999999999999" customHeight="1">
      <c r="B71" s="99"/>
      <c r="D71" s="100" t="s">
        <v>101</v>
      </c>
      <c r="E71" s="101"/>
      <c r="F71" s="101"/>
      <c r="G71" s="101"/>
      <c r="H71" s="101"/>
      <c r="I71" s="101"/>
      <c r="J71" s="102">
        <f>J393</f>
        <v>0</v>
      </c>
      <c r="L71" s="99"/>
    </row>
    <row r="72" spans="2:12" s="9" customFormat="1" ht="19.899999999999999" customHeight="1">
      <c r="B72" s="99"/>
      <c r="D72" s="100" t="s">
        <v>102</v>
      </c>
      <c r="E72" s="101"/>
      <c r="F72" s="101"/>
      <c r="G72" s="101"/>
      <c r="H72" s="101"/>
      <c r="I72" s="101"/>
      <c r="J72" s="102">
        <f>J403</f>
        <v>0</v>
      </c>
      <c r="L72" s="99"/>
    </row>
    <row r="73" spans="2:12" s="8" customFormat="1" ht="24.95" customHeight="1">
      <c r="B73" s="95"/>
      <c r="D73" s="96" t="s">
        <v>103</v>
      </c>
      <c r="E73" s="97"/>
      <c r="F73" s="97"/>
      <c r="G73" s="97"/>
      <c r="H73" s="97"/>
      <c r="I73" s="97"/>
      <c r="J73" s="98">
        <f>J413</f>
        <v>0</v>
      </c>
      <c r="L73" s="95"/>
    </row>
    <row r="74" spans="2:12" s="9" customFormat="1" ht="19.899999999999999" customHeight="1">
      <c r="B74" s="99"/>
      <c r="D74" s="100" t="s">
        <v>104</v>
      </c>
      <c r="E74" s="101"/>
      <c r="F74" s="101"/>
      <c r="G74" s="101"/>
      <c r="H74" s="101"/>
      <c r="I74" s="101"/>
      <c r="J74" s="102">
        <f>J414</f>
        <v>0</v>
      </c>
      <c r="L74" s="99"/>
    </row>
    <row r="75" spans="2:12" s="9" customFormat="1" ht="19.899999999999999" customHeight="1">
      <c r="B75" s="99"/>
      <c r="D75" s="100" t="s">
        <v>105</v>
      </c>
      <c r="E75" s="101"/>
      <c r="F75" s="101"/>
      <c r="G75" s="101"/>
      <c r="H75" s="101"/>
      <c r="I75" s="101"/>
      <c r="J75" s="102">
        <f>J417</f>
        <v>0</v>
      </c>
      <c r="L75" s="99"/>
    </row>
    <row r="76" spans="2:12" s="9" customFormat="1" ht="19.899999999999999" customHeight="1">
      <c r="B76" s="99"/>
      <c r="D76" s="100" t="s">
        <v>106</v>
      </c>
      <c r="E76" s="101"/>
      <c r="F76" s="101"/>
      <c r="G76" s="101"/>
      <c r="H76" s="101"/>
      <c r="I76" s="101"/>
      <c r="J76" s="102">
        <f>J420</f>
        <v>0</v>
      </c>
      <c r="L76" s="99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5" customHeight="1">
      <c r="B83" s="32"/>
      <c r="C83" s="21" t="s">
        <v>107</v>
      </c>
      <c r="L83" s="32"/>
    </row>
    <row r="84" spans="2:63" s="1" customFormat="1" ht="6.95" customHeight="1">
      <c r="B84" s="32"/>
      <c r="L84" s="32"/>
    </row>
    <row r="85" spans="2:63" s="1" customFormat="1" ht="12" customHeight="1">
      <c r="B85" s="32"/>
      <c r="C85" s="27" t="s">
        <v>16</v>
      </c>
      <c r="L85" s="32"/>
    </row>
    <row r="86" spans="2:63" s="1" customFormat="1" ht="16.5" customHeight="1">
      <c r="B86" s="32"/>
      <c r="E86" s="298" t="str">
        <f>E7</f>
        <v>Zateplení bytového domu č.p.204 ul. Lidická, Česká Kamenice</v>
      </c>
      <c r="F86" s="299"/>
      <c r="G86" s="299"/>
      <c r="H86" s="299"/>
      <c r="L86" s="32"/>
    </row>
    <row r="87" spans="2:63" s="1" customFormat="1" ht="12" customHeight="1">
      <c r="B87" s="32"/>
      <c r="C87" s="27" t="s">
        <v>84</v>
      </c>
      <c r="L87" s="32"/>
    </row>
    <row r="88" spans="2:63" s="1" customFormat="1" ht="16.5" customHeight="1">
      <c r="B88" s="32"/>
      <c r="E88" s="280" t="str">
        <f>E9</f>
        <v>SO1 - Výměna oken</v>
      </c>
      <c r="F88" s="300"/>
      <c r="G88" s="300"/>
      <c r="H88" s="300"/>
      <c r="L88" s="32"/>
    </row>
    <row r="89" spans="2:63" s="1" customFormat="1" ht="6.95" customHeight="1">
      <c r="B89" s="32"/>
      <c r="L89" s="32"/>
    </row>
    <row r="90" spans="2:63" s="1" customFormat="1" ht="12" customHeight="1">
      <c r="B90" s="32"/>
      <c r="C90" s="27" t="s">
        <v>21</v>
      </c>
      <c r="F90" s="25" t="str">
        <f>F12</f>
        <v>č.p.204 ul. Lidická, Česká Kamenice</v>
      </c>
      <c r="I90" s="27" t="s">
        <v>23</v>
      </c>
      <c r="J90" s="49" t="str">
        <f>IF(J12="","",J12)</f>
        <v>11. 6. 2024</v>
      </c>
      <c r="L90" s="32"/>
    </row>
    <row r="91" spans="2:63" s="1" customFormat="1" ht="6.95" customHeight="1">
      <c r="B91" s="32"/>
      <c r="L91" s="32"/>
    </row>
    <row r="92" spans="2:63" s="1" customFormat="1" ht="40.15" customHeight="1">
      <c r="B92" s="32"/>
      <c r="C92" s="27" t="s">
        <v>25</v>
      </c>
      <c r="F92" s="25" t="str">
        <f>E15</f>
        <v xml:space="preserve">Město Česká Kamenice, nám. Míru 219           </v>
      </c>
      <c r="I92" s="27" t="s">
        <v>31</v>
      </c>
      <c r="J92" s="30" t="str">
        <f>E21</f>
        <v>PROJEKT - projekty staveb, Ing.Marcela Bezděková</v>
      </c>
      <c r="L92" s="32"/>
    </row>
    <row r="93" spans="2:63" s="1" customFormat="1" ht="15.2" customHeight="1">
      <c r="B93" s="32"/>
      <c r="C93" s="27" t="s">
        <v>29</v>
      </c>
      <c r="F93" s="25" t="str">
        <f>IF(E18="","",E18)</f>
        <v>Vyplň údaj</v>
      </c>
      <c r="I93" s="27" t="s">
        <v>35</v>
      </c>
      <c r="J93" s="30" t="str">
        <f>E24</f>
        <v xml:space="preserve"> 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03"/>
      <c r="C95" s="104" t="s">
        <v>108</v>
      </c>
      <c r="D95" s="105" t="s">
        <v>58</v>
      </c>
      <c r="E95" s="105" t="s">
        <v>54</v>
      </c>
      <c r="F95" s="105" t="s">
        <v>55</v>
      </c>
      <c r="G95" s="105" t="s">
        <v>109</v>
      </c>
      <c r="H95" s="105" t="s">
        <v>110</v>
      </c>
      <c r="I95" s="105" t="s">
        <v>111</v>
      </c>
      <c r="J95" s="105" t="s">
        <v>88</v>
      </c>
      <c r="K95" s="106" t="s">
        <v>112</v>
      </c>
      <c r="L95" s="103"/>
      <c r="M95" s="56" t="s">
        <v>19</v>
      </c>
      <c r="N95" s="57" t="s">
        <v>43</v>
      </c>
      <c r="O95" s="57" t="s">
        <v>113</v>
      </c>
      <c r="P95" s="57" t="s">
        <v>114</v>
      </c>
      <c r="Q95" s="57" t="s">
        <v>115</v>
      </c>
      <c r="R95" s="57" t="s">
        <v>116</v>
      </c>
      <c r="S95" s="57" t="s">
        <v>117</v>
      </c>
      <c r="T95" s="58" t="s">
        <v>118</v>
      </c>
    </row>
    <row r="96" spans="2:63" s="1" customFormat="1" ht="22.9" customHeight="1">
      <c r="B96" s="32"/>
      <c r="C96" s="61" t="s">
        <v>119</v>
      </c>
      <c r="J96" s="107">
        <f>BK96</f>
        <v>0</v>
      </c>
      <c r="L96" s="32"/>
      <c r="M96" s="59"/>
      <c r="N96" s="50"/>
      <c r="O96" s="50"/>
      <c r="P96" s="108">
        <f>P97+P269+P413</f>
        <v>0</v>
      </c>
      <c r="Q96" s="50"/>
      <c r="R96" s="108">
        <f>R97+R269+R413</f>
        <v>16.156604890000001</v>
      </c>
      <c r="S96" s="50"/>
      <c r="T96" s="109">
        <f>T97+T269+T413</f>
        <v>24.953707850000004</v>
      </c>
      <c r="AT96" s="17" t="s">
        <v>72</v>
      </c>
      <c r="AU96" s="17" t="s">
        <v>89</v>
      </c>
      <c r="BK96" s="110">
        <f>BK97+BK269+BK413</f>
        <v>0</v>
      </c>
    </row>
    <row r="97" spans="2:65" s="11" customFormat="1" ht="25.9" customHeight="1">
      <c r="B97" s="111"/>
      <c r="D97" s="112" t="s">
        <v>72</v>
      </c>
      <c r="E97" s="113" t="s">
        <v>120</v>
      </c>
      <c r="F97" s="113" t="s">
        <v>121</v>
      </c>
      <c r="I97" s="114"/>
      <c r="J97" s="115">
        <f>BK97</f>
        <v>0</v>
      </c>
      <c r="L97" s="111"/>
      <c r="M97" s="116"/>
      <c r="P97" s="117">
        <f>P98+P165+P177+P256+P266</f>
        <v>0</v>
      </c>
      <c r="R97" s="117">
        <f>R98+R165+R177+R256+R266</f>
        <v>6.0823097299999986</v>
      </c>
      <c r="T97" s="118">
        <f>T98+T165+T177+T256+T266</f>
        <v>24.855207900000003</v>
      </c>
      <c r="AR97" s="112" t="s">
        <v>81</v>
      </c>
      <c r="AT97" s="119" t="s">
        <v>72</v>
      </c>
      <c r="AU97" s="119" t="s">
        <v>73</v>
      </c>
      <c r="AY97" s="112" t="s">
        <v>122</v>
      </c>
      <c r="BK97" s="120">
        <f>BK98+BK165+BK177+BK256+BK266</f>
        <v>0</v>
      </c>
    </row>
    <row r="98" spans="2:65" s="11" customFormat="1" ht="22.9" customHeight="1">
      <c r="B98" s="111"/>
      <c r="D98" s="112" t="s">
        <v>72</v>
      </c>
      <c r="E98" s="121" t="s">
        <v>123</v>
      </c>
      <c r="F98" s="121" t="s">
        <v>124</v>
      </c>
      <c r="I98" s="114"/>
      <c r="J98" s="122">
        <f>BK98</f>
        <v>0</v>
      </c>
      <c r="L98" s="111"/>
      <c r="M98" s="116"/>
      <c r="P98" s="117">
        <f>SUM(P99:P164)</f>
        <v>0</v>
      </c>
      <c r="R98" s="117">
        <f>SUM(R99:R164)</f>
        <v>6.054143279999999</v>
      </c>
      <c r="T98" s="118">
        <f>SUM(T99:T164)</f>
        <v>1.29999E-2</v>
      </c>
      <c r="AR98" s="112" t="s">
        <v>81</v>
      </c>
      <c r="AT98" s="119" t="s">
        <v>72</v>
      </c>
      <c r="AU98" s="119" t="s">
        <v>81</v>
      </c>
      <c r="AY98" s="112" t="s">
        <v>122</v>
      </c>
      <c r="BK98" s="120">
        <f>SUM(BK99:BK164)</f>
        <v>0</v>
      </c>
    </row>
    <row r="99" spans="2:65" s="1" customFormat="1" ht="16.5" customHeight="1">
      <c r="B99" s="32"/>
      <c r="C99" s="123" t="s">
        <v>81</v>
      </c>
      <c r="D99" s="123" t="s">
        <v>125</v>
      </c>
      <c r="E99" s="124" t="s">
        <v>126</v>
      </c>
      <c r="F99" s="125" t="s">
        <v>127</v>
      </c>
      <c r="G99" s="126" t="s">
        <v>128</v>
      </c>
      <c r="H99" s="127">
        <v>214.27199999999999</v>
      </c>
      <c r="I99" s="128"/>
      <c r="J99" s="129">
        <f>ROUND(I99*H99,2)</f>
        <v>0</v>
      </c>
      <c r="K99" s="125" t="s">
        <v>129</v>
      </c>
      <c r="L99" s="32"/>
      <c r="M99" s="130" t="s">
        <v>19</v>
      </c>
      <c r="N99" s="131" t="s">
        <v>45</v>
      </c>
      <c r="P99" s="132">
        <f>O99*H99</f>
        <v>0</v>
      </c>
      <c r="Q99" s="132">
        <v>2.5999999999999998E-4</v>
      </c>
      <c r="R99" s="132">
        <f>Q99*H99</f>
        <v>5.5710719999999991E-2</v>
      </c>
      <c r="S99" s="132">
        <v>0</v>
      </c>
      <c r="T99" s="133">
        <f>S99*H99</f>
        <v>0</v>
      </c>
      <c r="AR99" s="134" t="s">
        <v>130</v>
      </c>
      <c r="AT99" s="134" t="s">
        <v>125</v>
      </c>
      <c r="AU99" s="134" t="s">
        <v>131</v>
      </c>
      <c r="AY99" s="17" t="s">
        <v>122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131</v>
      </c>
      <c r="BK99" s="135">
        <f>ROUND(I99*H99,2)</f>
        <v>0</v>
      </c>
      <c r="BL99" s="17" t="s">
        <v>130</v>
      </c>
      <c r="BM99" s="134" t="s">
        <v>132</v>
      </c>
    </row>
    <row r="100" spans="2:65" s="1" customFormat="1" ht="11.25">
      <c r="B100" s="32"/>
      <c r="D100" s="136" t="s">
        <v>133</v>
      </c>
      <c r="F100" s="137" t="s">
        <v>134</v>
      </c>
      <c r="I100" s="138"/>
      <c r="L100" s="32"/>
      <c r="M100" s="139"/>
      <c r="T100" s="53"/>
      <c r="AT100" s="17" t="s">
        <v>133</v>
      </c>
      <c r="AU100" s="17" t="s">
        <v>131</v>
      </c>
    </row>
    <row r="101" spans="2:65" s="12" customFormat="1" ht="11.25">
      <c r="B101" s="140"/>
      <c r="D101" s="141" t="s">
        <v>135</v>
      </c>
      <c r="E101" s="142" t="s">
        <v>19</v>
      </c>
      <c r="F101" s="143" t="s">
        <v>136</v>
      </c>
      <c r="H101" s="144">
        <v>6.2</v>
      </c>
      <c r="I101" s="145"/>
      <c r="L101" s="140"/>
      <c r="M101" s="146"/>
      <c r="T101" s="147"/>
      <c r="AT101" s="142" t="s">
        <v>135</v>
      </c>
      <c r="AU101" s="142" t="s">
        <v>131</v>
      </c>
      <c r="AV101" s="12" t="s">
        <v>131</v>
      </c>
      <c r="AW101" s="12" t="s">
        <v>34</v>
      </c>
      <c r="AX101" s="12" t="s">
        <v>73</v>
      </c>
      <c r="AY101" s="142" t="s">
        <v>122</v>
      </c>
    </row>
    <row r="102" spans="2:65" s="12" customFormat="1" ht="11.25">
      <c r="B102" s="140"/>
      <c r="D102" s="141" t="s">
        <v>135</v>
      </c>
      <c r="E102" s="142" t="s">
        <v>19</v>
      </c>
      <c r="F102" s="143" t="s">
        <v>137</v>
      </c>
      <c r="H102" s="144">
        <v>7</v>
      </c>
      <c r="I102" s="145"/>
      <c r="L102" s="140"/>
      <c r="M102" s="146"/>
      <c r="T102" s="147"/>
      <c r="AT102" s="142" t="s">
        <v>135</v>
      </c>
      <c r="AU102" s="142" t="s">
        <v>131</v>
      </c>
      <c r="AV102" s="12" t="s">
        <v>131</v>
      </c>
      <c r="AW102" s="12" t="s">
        <v>34</v>
      </c>
      <c r="AX102" s="12" t="s">
        <v>73</v>
      </c>
      <c r="AY102" s="142" t="s">
        <v>122</v>
      </c>
    </row>
    <row r="103" spans="2:65" s="12" customFormat="1" ht="11.25">
      <c r="B103" s="140"/>
      <c r="D103" s="141" t="s">
        <v>135</v>
      </c>
      <c r="E103" s="142" t="s">
        <v>19</v>
      </c>
      <c r="F103" s="143" t="s">
        <v>138</v>
      </c>
      <c r="H103" s="144">
        <v>4.76</v>
      </c>
      <c r="I103" s="145"/>
      <c r="L103" s="140"/>
      <c r="M103" s="146"/>
      <c r="T103" s="147"/>
      <c r="AT103" s="142" t="s">
        <v>135</v>
      </c>
      <c r="AU103" s="142" t="s">
        <v>131</v>
      </c>
      <c r="AV103" s="12" t="s">
        <v>131</v>
      </c>
      <c r="AW103" s="12" t="s">
        <v>34</v>
      </c>
      <c r="AX103" s="12" t="s">
        <v>73</v>
      </c>
      <c r="AY103" s="142" t="s">
        <v>122</v>
      </c>
    </row>
    <row r="104" spans="2:65" s="13" customFormat="1" ht="11.25">
      <c r="B104" s="148"/>
      <c r="D104" s="141" t="s">
        <v>135</v>
      </c>
      <c r="E104" s="149" t="s">
        <v>19</v>
      </c>
      <c r="F104" s="150" t="s">
        <v>139</v>
      </c>
      <c r="H104" s="151">
        <v>17.96</v>
      </c>
      <c r="I104" s="152"/>
      <c r="L104" s="148"/>
      <c r="M104" s="153"/>
      <c r="T104" s="154"/>
      <c r="AT104" s="149" t="s">
        <v>135</v>
      </c>
      <c r="AU104" s="149" t="s">
        <v>131</v>
      </c>
      <c r="AV104" s="13" t="s">
        <v>140</v>
      </c>
      <c r="AW104" s="13" t="s">
        <v>34</v>
      </c>
      <c r="AX104" s="13" t="s">
        <v>73</v>
      </c>
      <c r="AY104" s="149" t="s">
        <v>122</v>
      </c>
    </row>
    <row r="105" spans="2:65" s="12" customFormat="1" ht="11.25">
      <c r="B105" s="140"/>
      <c r="D105" s="141" t="s">
        <v>135</v>
      </c>
      <c r="E105" s="142" t="s">
        <v>19</v>
      </c>
      <c r="F105" s="143" t="s">
        <v>141</v>
      </c>
      <c r="H105" s="144">
        <v>256</v>
      </c>
      <c r="I105" s="145"/>
      <c r="L105" s="140"/>
      <c r="M105" s="146"/>
      <c r="T105" s="147"/>
      <c r="AT105" s="142" t="s">
        <v>135</v>
      </c>
      <c r="AU105" s="142" t="s">
        <v>131</v>
      </c>
      <c r="AV105" s="12" t="s">
        <v>131</v>
      </c>
      <c r="AW105" s="12" t="s">
        <v>34</v>
      </c>
      <c r="AX105" s="12" t="s">
        <v>73</v>
      </c>
      <c r="AY105" s="142" t="s">
        <v>122</v>
      </c>
    </row>
    <row r="106" spans="2:65" s="12" customFormat="1" ht="11.25">
      <c r="B106" s="140"/>
      <c r="D106" s="141" t="s">
        <v>135</v>
      </c>
      <c r="E106" s="142" t="s">
        <v>19</v>
      </c>
      <c r="F106" s="143" t="s">
        <v>142</v>
      </c>
      <c r="H106" s="144">
        <v>40.799999999999997</v>
      </c>
      <c r="I106" s="145"/>
      <c r="L106" s="140"/>
      <c r="M106" s="146"/>
      <c r="T106" s="147"/>
      <c r="AT106" s="142" t="s">
        <v>135</v>
      </c>
      <c r="AU106" s="142" t="s">
        <v>131</v>
      </c>
      <c r="AV106" s="12" t="s">
        <v>131</v>
      </c>
      <c r="AW106" s="12" t="s">
        <v>34</v>
      </c>
      <c r="AX106" s="12" t="s">
        <v>73</v>
      </c>
      <c r="AY106" s="142" t="s">
        <v>122</v>
      </c>
    </row>
    <row r="107" spans="2:65" s="12" customFormat="1" ht="11.25">
      <c r="B107" s="140"/>
      <c r="D107" s="141" t="s">
        <v>135</v>
      </c>
      <c r="E107" s="142" t="s">
        <v>19</v>
      </c>
      <c r="F107" s="143" t="s">
        <v>143</v>
      </c>
      <c r="H107" s="144">
        <v>32</v>
      </c>
      <c r="I107" s="145"/>
      <c r="L107" s="140"/>
      <c r="M107" s="146"/>
      <c r="T107" s="147"/>
      <c r="AT107" s="142" t="s">
        <v>135</v>
      </c>
      <c r="AU107" s="142" t="s">
        <v>131</v>
      </c>
      <c r="AV107" s="12" t="s">
        <v>131</v>
      </c>
      <c r="AW107" s="12" t="s">
        <v>34</v>
      </c>
      <c r="AX107" s="12" t="s">
        <v>73</v>
      </c>
      <c r="AY107" s="142" t="s">
        <v>122</v>
      </c>
    </row>
    <row r="108" spans="2:65" s="12" customFormat="1" ht="11.25">
      <c r="B108" s="140"/>
      <c r="D108" s="141" t="s">
        <v>135</v>
      </c>
      <c r="E108" s="142" t="s">
        <v>19</v>
      </c>
      <c r="F108" s="143" t="s">
        <v>144</v>
      </c>
      <c r="H108" s="144">
        <v>42</v>
      </c>
      <c r="I108" s="145"/>
      <c r="L108" s="140"/>
      <c r="M108" s="146"/>
      <c r="T108" s="147"/>
      <c r="AT108" s="142" t="s">
        <v>135</v>
      </c>
      <c r="AU108" s="142" t="s">
        <v>131</v>
      </c>
      <c r="AV108" s="12" t="s">
        <v>131</v>
      </c>
      <c r="AW108" s="12" t="s">
        <v>34</v>
      </c>
      <c r="AX108" s="12" t="s">
        <v>73</v>
      </c>
      <c r="AY108" s="142" t="s">
        <v>122</v>
      </c>
    </row>
    <row r="109" spans="2:65" s="12" customFormat="1" ht="11.25">
      <c r="B109" s="140"/>
      <c r="D109" s="141" t="s">
        <v>135</v>
      </c>
      <c r="E109" s="142" t="s">
        <v>19</v>
      </c>
      <c r="F109" s="143" t="s">
        <v>145</v>
      </c>
      <c r="H109" s="144">
        <v>29.6</v>
      </c>
      <c r="I109" s="145"/>
      <c r="L109" s="140"/>
      <c r="M109" s="146"/>
      <c r="T109" s="147"/>
      <c r="AT109" s="142" t="s">
        <v>135</v>
      </c>
      <c r="AU109" s="142" t="s">
        <v>131</v>
      </c>
      <c r="AV109" s="12" t="s">
        <v>131</v>
      </c>
      <c r="AW109" s="12" t="s">
        <v>34</v>
      </c>
      <c r="AX109" s="12" t="s">
        <v>73</v>
      </c>
      <c r="AY109" s="142" t="s">
        <v>122</v>
      </c>
    </row>
    <row r="110" spans="2:65" s="12" customFormat="1" ht="11.25">
      <c r="B110" s="140"/>
      <c r="D110" s="141" t="s">
        <v>135</v>
      </c>
      <c r="E110" s="142" t="s">
        <v>19</v>
      </c>
      <c r="F110" s="143" t="s">
        <v>146</v>
      </c>
      <c r="H110" s="144">
        <v>16.399999999999999</v>
      </c>
      <c r="I110" s="145"/>
      <c r="L110" s="140"/>
      <c r="M110" s="146"/>
      <c r="T110" s="147"/>
      <c r="AT110" s="142" t="s">
        <v>135</v>
      </c>
      <c r="AU110" s="142" t="s">
        <v>131</v>
      </c>
      <c r="AV110" s="12" t="s">
        <v>131</v>
      </c>
      <c r="AW110" s="12" t="s">
        <v>34</v>
      </c>
      <c r="AX110" s="12" t="s">
        <v>73</v>
      </c>
      <c r="AY110" s="142" t="s">
        <v>122</v>
      </c>
    </row>
    <row r="111" spans="2:65" s="12" customFormat="1" ht="11.25">
      <c r="B111" s="140"/>
      <c r="D111" s="141" t="s">
        <v>135</v>
      </c>
      <c r="E111" s="142" t="s">
        <v>19</v>
      </c>
      <c r="F111" s="143" t="s">
        <v>147</v>
      </c>
      <c r="H111" s="144">
        <v>12.8</v>
      </c>
      <c r="I111" s="145"/>
      <c r="L111" s="140"/>
      <c r="M111" s="146"/>
      <c r="T111" s="147"/>
      <c r="AT111" s="142" t="s">
        <v>135</v>
      </c>
      <c r="AU111" s="142" t="s">
        <v>131</v>
      </c>
      <c r="AV111" s="12" t="s">
        <v>131</v>
      </c>
      <c r="AW111" s="12" t="s">
        <v>34</v>
      </c>
      <c r="AX111" s="12" t="s">
        <v>73</v>
      </c>
      <c r="AY111" s="142" t="s">
        <v>122</v>
      </c>
    </row>
    <row r="112" spans="2:65" s="12" customFormat="1" ht="11.25">
      <c r="B112" s="140"/>
      <c r="D112" s="141" t="s">
        <v>135</v>
      </c>
      <c r="E112" s="142" t="s">
        <v>19</v>
      </c>
      <c r="F112" s="143" t="s">
        <v>148</v>
      </c>
      <c r="H112" s="144">
        <v>12.8</v>
      </c>
      <c r="I112" s="145"/>
      <c r="L112" s="140"/>
      <c r="M112" s="146"/>
      <c r="T112" s="147"/>
      <c r="AT112" s="142" t="s">
        <v>135</v>
      </c>
      <c r="AU112" s="142" t="s">
        <v>131</v>
      </c>
      <c r="AV112" s="12" t="s">
        <v>131</v>
      </c>
      <c r="AW112" s="12" t="s">
        <v>34</v>
      </c>
      <c r="AX112" s="12" t="s">
        <v>73</v>
      </c>
      <c r="AY112" s="142" t="s">
        <v>122</v>
      </c>
    </row>
    <row r="113" spans="2:51" s="12" customFormat="1" ht="11.25">
      <c r="B113" s="140"/>
      <c r="D113" s="141" t="s">
        <v>135</v>
      </c>
      <c r="E113" s="142" t="s">
        <v>19</v>
      </c>
      <c r="F113" s="143" t="s">
        <v>149</v>
      </c>
      <c r="H113" s="144">
        <v>6.68</v>
      </c>
      <c r="I113" s="145"/>
      <c r="L113" s="140"/>
      <c r="M113" s="146"/>
      <c r="T113" s="147"/>
      <c r="AT113" s="142" t="s">
        <v>135</v>
      </c>
      <c r="AU113" s="142" t="s">
        <v>131</v>
      </c>
      <c r="AV113" s="12" t="s">
        <v>131</v>
      </c>
      <c r="AW113" s="12" t="s">
        <v>34</v>
      </c>
      <c r="AX113" s="12" t="s">
        <v>73</v>
      </c>
      <c r="AY113" s="142" t="s">
        <v>122</v>
      </c>
    </row>
    <row r="114" spans="2:51" s="12" customFormat="1" ht="11.25">
      <c r="B114" s="140"/>
      <c r="D114" s="141" t="s">
        <v>135</v>
      </c>
      <c r="E114" s="142" t="s">
        <v>19</v>
      </c>
      <c r="F114" s="143" t="s">
        <v>150</v>
      </c>
      <c r="H114" s="144">
        <v>7.2</v>
      </c>
      <c r="I114" s="145"/>
      <c r="L114" s="140"/>
      <c r="M114" s="146"/>
      <c r="T114" s="147"/>
      <c r="AT114" s="142" t="s">
        <v>135</v>
      </c>
      <c r="AU114" s="142" t="s">
        <v>131</v>
      </c>
      <c r="AV114" s="12" t="s">
        <v>131</v>
      </c>
      <c r="AW114" s="12" t="s">
        <v>34</v>
      </c>
      <c r="AX114" s="12" t="s">
        <v>73</v>
      </c>
      <c r="AY114" s="142" t="s">
        <v>122</v>
      </c>
    </row>
    <row r="115" spans="2:51" s="12" customFormat="1" ht="11.25">
      <c r="B115" s="140"/>
      <c r="D115" s="141" t="s">
        <v>135</v>
      </c>
      <c r="E115" s="142" t="s">
        <v>19</v>
      </c>
      <c r="F115" s="143" t="s">
        <v>151</v>
      </c>
      <c r="H115" s="144">
        <v>7.2</v>
      </c>
      <c r="I115" s="145"/>
      <c r="L115" s="140"/>
      <c r="M115" s="146"/>
      <c r="T115" s="147"/>
      <c r="AT115" s="142" t="s">
        <v>135</v>
      </c>
      <c r="AU115" s="142" t="s">
        <v>131</v>
      </c>
      <c r="AV115" s="12" t="s">
        <v>131</v>
      </c>
      <c r="AW115" s="12" t="s">
        <v>34</v>
      </c>
      <c r="AX115" s="12" t="s">
        <v>73</v>
      </c>
      <c r="AY115" s="142" t="s">
        <v>122</v>
      </c>
    </row>
    <row r="116" spans="2:51" s="13" customFormat="1" ht="11.25">
      <c r="B116" s="148"/>
      <c r="D116" s="141" t="s">
        <v>135</v>
      </c>
      <c r="E116" s="149" t="s">
        <v>19</v>
      </c>
      <c r="F116" s="150" t="s">
        <v>152</v>
      </c>
      <c r="H116" s="151">
        <v>463.48</v>
      </c>
      <c r="I116" s="152"/>
      <c r="L116" s="148"/>
      <c r="M116" s="153"/>
      <c r="T116" s="154"/>
      <c r="AT116" s="149" t="s">
        <v>135</v>
      </c>
      <c r="AU116" s="149" t="s">
        <v>131</v>
      </c>
      <c r="AV116" s="13" t="s">
        <v>140</v>
      </c>
      <c r="AW116" s="13" t="s">
        <v>34</v>
      </c>
      <c r="AX116" s="13" t="s">
        <v>73</v>
      </c>
      <c r="AY116" s="149" t="s">
        <v>122</v>
      </c>
    </row>
    <row r="117" spans="2:51" s="12" customFormat="1" ht="11.25">
      <c r="B117" s="140"/>
      <c r="D117" s="141" t="s">
        <v>135</v>
      </c>
      <c r="E117" s="142" t="s">
        <v>19</v>
      </c>
      <c r="F117" s="143" t="s">
        <v>153</v>
      </c>
      <c r="H117" s="144">
        <v>20.3</v>
      </c>
      <c r="I117" s="145"/>
      <c r="L117" s="140"/>
      <c r="M117" s="146"/>
      <c r="T117" s="147"/>
      <c r="AT117" s="142" t="s">
        <v>135</v>
      </c>
      <c r="AU117" s="142" t="s">
        <v>131</v>
      </c>
      <c r="AV117" s="12" t="s">
        <v>131</v>
      </c>
      <c r="AW117" s="12" t="s">
        <v>34</v>
      </c>
      <c r="AX117" s="12" t="s">
        <v>73</v>
      </c>
      <c r="AY117" s="142" t="s">
        <v>122</v>
      </c>
    </row>
    <row r="118" spans="2:51" s="13" customFormat="1" ht="11.25">
      <c r="B118" s="148"/>
      <c r="D118" s="141" t="s">
        <v>135</v>
      </c>
      <c r="E118" s="149" t="s">
        <v>19</v>
      </c>
      <c r="F118" s="150" t="s">
        <v>154</v>
      </c>
      <c r="H118" s="151">
        <v>20.3</v>
      </c>
      <c r="I118" s="152"/>
      <c r="L118" s="148"/>
      <c r="M118" s="153"/>
      <c r="T118" s="154"/>
      <c r="AT118" s="149" t="s">
        <v>135</v>
      </c>
      <c r="AU118" s="149" t="s">
        <v>131</v>
      </c>
      <c r="AV118" s="13" t="s">
        <v>140</v>
      </c>
      <c r="AW118" s="13" t="s">
        <v>34</v>
      </c>
      <c r="AX118" s="13" t="s">
        <v>73</v>
      </c>
      <c r="AY118" s="149" t="s">
        <v>122</v>
      </c>
    </row>
    <row r="119" spans="2:51" s="12" customFormat="1" ht="11.25">
      <c r="B119" s="140"/>
      <c r="D119" s="141" t="s">
        <v>135</v>
      </c>
      <c r="E119" s="142" t="s">
        <v>19</v>
      </c>
      <c r="F119" s="143" t="s">
        <v>155</v>
      </c>
      <c r="H119" s="144">
        <v>6.5</v>
      </c>
      <c r="I119" s="145"/>
      <c r="L119" s="140"/>
      <c r="M119" s="146"/>
      <c r="T119" s="147"/>
      <c r="AT119" s="142" t="s">
        <v>135</v>
      </c>
      <c r="AU119" s="142" t="s">
        <v>131</v>
      </c>
      <c r="AV119" s="12" t="s">
        <v>131</v>
      </c>
      <c r="AW119" s="12" t="s">
        <v>34</v>
      </c>
      <c r="AX119" s="12" t="s">
        <v>73</v>
      </c>
      <c r="AY119" s="142" t="s">
        <v>122</v>
      </c>
    </row>
    <row r="120" spans="2:51" s="12" customFormat="1" ht="11.25">
      <c r="B120" s="140"/>
      <c r="D120" s="141" t="s">
        <v>135</v>
      </c>
      <c r="E120" s="142" t="s">
        <v>19</v>
      </c>
      <c r="F120" s="143" t="s">
        <v>156</v>
      </c>
      <c r="H120" s="144">
        <v>6.5</v>
      </c>
      <c r="I120" s="145"/>
      <c r="L120" s="140"/>
      <c r="M120" s="146"/>
      <c r="T120" s="147"/>
      <c r="AT120" s="142" t="s">
        <v>135</v>
      </c>
      <c r="AU120" s="142" t="s">
        <v>131</v>
      </c>
      <c r="AV120" s="12" t="s">
        <v>131</v>
      </c>
      <c r="AW120" s="12" t="s">
        <v>34</v>
      </c>
      <c r="AX120" s="12" t="s">
        <v>73</v>
      </c>
      <c r="AY120" s="142" t="s">
        <v>122</v>
      </c>
    </row>
    <row r="121" spans="2:51" s="13" customFormat="1" ht="11.25">
      <c r="B121" s="148"/>
      <c r="D121" s="141" t="s">
        <v>135</v>
      </c>
      <c r="E121" s="149" t="s">
        <v>19</v>
      </c>
      <c r="F121" s="150" t="s">
        <v>157</v>
      </c>
      <c r="H121" s="151">
        <v>13</v>
      </c>
      <c r="I121" s="152"/>
      <c r="L121" s="148"/>
      <c r="M121" s="153"/>
      <c r="T121" s="154"/>
      <c r="AT121" s="149" t="s">
        <v>135</v>
      </c>
      <c r="AU121" s="149" t="s">
        <v>131</v>
      </c>
      <c r="AV121" s="13" t="s">
        <v>140</v>
      </c>
      <c r="AW121" s="13" t="s">
        <v>34</v>
      </c>
      <c r="AX121" s="13" t="s">
        <v>73</v>
      </c>
      <c r="AY121" s="149" t="s">
        <v>122</v>
      </c>
    </row>
    <row r="122" spans="2:51" s="12" customFormat="1" ht="11.25">
      <c r="B122" s="140"/>
      <c r="D122" s="141" t="s">
        <v>135</v>
      </c>
      <c r="E122" s="142" t="s">
        <v>19</v>
      </c>
      <c r="F122" s="143" t="s">
        <v>158</v>
      </c>
      <c r="H122" s="144">
        <v>5.74</v>
      </c>
      <c r="I122" s="145"/>
      <c r="L122" s="140"/>
      <c r="M122" s="146"/>
      <c r="T122" s="147"/>
      <c r="AT122" s="142" t="s">
        <v>135</v>
      </c>
      <c r="AU122" s="142" t="s">
        <v>131</v>
      </c>
      <c r="AV122" s="12" t="s">
        <v>131</v>
      </c>
      <c r="AW122" s="12" t="s">
        <v>34</v>
      </c>
      <c r="AX122" s="12" t="s">
        <v>73</v>
      </c>
      <c r="AY122" s="142" t="s">
        <v>122</v>
      </c>
    </row>
    <row r="123" spans="2:51" s="12" customFormat="1" ht="11.25">
      <c r="B123" s="140"/>
      <c r="D123" s="141" t="s">
        <v>135</v>
      </c>
      <c r="E123" s="142" t="s">
        <v>19</v>
      </c>
      <c r="F123" s="143" t="s">
        <v>159</v>
      </c>
      <c r="H123" s="144">
        <v>6.6</v>
      </c>
      <c r="I123" s="145"/>
      <c r="L123" s="140"/>
      <c r="M123" s="146"/>
      <c r="T123" s="147"/>
      <c r="AT123" s="142" t="s">
        <v>135</v>
      </c>
      <c r="AU123" s="142" t="s">
        <v>131</v>
      </c>
      <c r="AV123" s="12" t="s">
        <v>131</v>
      </c>
      <c r="AW123" s="12" t="s">
        <v>34</v>
      </c>
      <c r="AX123" s="12" t="s">
        <v>73</v>
      </c>
      <c r="AY123" s="142" t="s">
        <v>122</v>
      </c>
    </row>
    <row r="124" spans="2:51" s="13" customFormat="1" ht="11.25">
      <c r="B124" s="148"/>
      <c r="D124" s="141" t="s">
        <v>135</v>
      </c>
      <c r="E124" s="149" t="s">
        <v>19</v>
      </c>
      <c r="F124" s="150" t="s">
        <v>160</v>
      </c>
      <c r="H124" s="151">
        <v>12.34</v>
      </c>
      <c r="I124" s="152"/>
      <c r="L124" s="148"/>
      <c r="M124" s="153"/>
      <c r="T124" s="154"/>
      <c r="AT124" s="149" t="s">
        <v>135</v>
      </c>
      <c r="AU124" s="149" t="s">
        <v>131</v>
      </c>
      <c r="AV124" s="13" t="s">
        <v>140</v>
      </c>
      <c r="AW124" s="13" t="s">
        <v>34</v>
      </c>
      <c r="AX124" s="13" t="s">
        <v>73</v>
      </c>
      <c r="AY124" s="149" t="s">
        <v>122</v>
      </c>
    </row>
    <row r="125" spans="2:51" s="12" customFormat="1" ht="11.25">
      <c r="B125" s="140"/>
      <c r="D125" s="141" t="s">
        <v>135</v>
      </c>
      <c r="E125" s="142" t="s">
        <v>19</v>
      </c>
      <c r="F125" s="143" t="s">
        <v>161</v>
      </c>
      <c r="H125" s="144">
        <v>8.6</v>
      </c>
      <c r="I125" s="145"/>
      <c r="L125" s="140"/>
      <c r="M125" s="146"/>
      <c r="T125" s="147"/>
      <c r="AT125" s="142" t="s">
        <v>135</v>
      </c>
      <c r="AU125" s="142" t="s">
        <v>131</v>
      </c>
      <c r="AV125" s="12" t="s">
        <v>131</v>
      </c>
      <c r="AW125" s="12" t="s">
        <v>34</v>
      </c>
      <c r="AX125" s="12" t="s">
        <v>73</v>
      </c>
      <c r="AY125" s="142" t="s">
        <v>122</v>
      </c>
    </row>
    <row r="126" spans="2:51" s="13" customFormat="1" ht="11.25">
      <c r="B126" s="148"/>
      <c r="D126" s="141" t="s">
        <v>135</v>
      </c>
      <c r="E126" s="149" t="s">
        <v>19</v>
      </c>
      <c r="F126" s="150" t="s">
        <v>162</v>
      </c>
      <c r="H126" s="151">
        <v>8.6</v>
      </c>
      <c r="I126" s="152"/>
      <c r="L126" s="148"/>
      <c r="M126" s="153"/>
      <c r="T126" s="154"/>
      <c r="AT126" s="149" t="s">
        <v>135</v>
      </c>
      <c r="AU126" s="149" t="s">
        <v>131</v>
      </c>
      <c r="AV126" s="13" t="s">
        <v>140</v>
      </c>
      <c r="AW126" s="13" t="s">
        <v>34</v>
      </c>
      <c r="AX126" s="13" t="s">
        <v>73</v>
      </c>
      <c r="AY126" s="149" t="s">
        <v>122</v>
      </c>
    </row>
    <row r="127" spans="2:51" s="14" customFormat="1" ht="11.25">
      <c r="B127" s="155"/>
      <c r="D127" s="141" t="s">
        <v>135</v>
      </c>
      <c r="E127" s="156" t="s">
        <v>19</v>
      </c>
      <c r="F127" s="157" t="s">
        <v>163</v>
      </c>
      <c r="H127" s="158">
        <v>535.68000000000006</v>
      </c>
      <c r="I127" s="159"/>
      <c r="L127" s="155"/>
      <c r="M127" s="160"/>
      <c r="T127" s="161"/>
      <c r="AT127" s="156" t="s">
        <v>135</v>
      </c>
      <c r="AU127" s="156" t="s">
        <v>131</v>
      </c>
      <c r="AV127" s="14" t="s">
        <v>130</v>
      </c>
      <c r="AW127" s="14" t="s">
        <v>34</v>
      </c>
      <c r="AX127" s="14" t="s">
        <v>81</v>
      </c>
      <c r="AY127" s="156" t="s">
        <v>122</v>
      </c>
    </row>
    <row r="128" spans="2:51" s="12" customFormat="1" ht="11.25">
      <c r="B128" s="140"/>
      <c r="D128" s="141" t="s">
        <v>135</v>
      </c>
      <c r="F128" s="143" t="s">
        <v>164</v>
      </c>
      <c r="H128" s="144">
        <v>214.27199999999999</v>
      </c>
      <c r="I128" s="145"/>
      <c r="L128" s="140"/>
      <c r="M128" s="146"/>
      <c r="T128" s="147"/>
      <c r="AT128" s="142" t="s">
        <v>135</v>
      </c>
      <c r="AU128" s="142" t="s">
        <v>131</v>
      </c>
      <c r="AV128" s="12" t="s">
        <v>131</v>
      </c>
      <c r="AW128" s="12" t="s">
        <v>4</v>
      </c>
      <c r="AX128" s="12" t="s">
        <v>81</v>
      </c>
      <c r="AY128" s="142" t="s">
        <v>122</v>
      </c>
    </row>
    <row r="129" spans="2:65" s="1" customFormat="1" ht="24.2" customHeight="1">
      <c r="B129" s="32"/>
      <c r="C129" s="123" t="s">
        <v>131</v>
      </c>
      <c r="D129" s="123" t="s">
        <v>125</v>
      </c>
      <c r="E129" s="124" t="s">
        <v>165</v>
      </c>
      <c r="F129" s="125" t="s">
        <v>166</v>
      </c>
      <c r="G129" s="126" t="s">
        <v>128</v>
      </c>
      <c r="H129" s="127">
        <v>214.27199999999999</v>
      </c>
      <c r="I129" s="128"/>
      <c r="J129" s="129">
        <f>ROUND(I129*H129,2)</f>
        <v>0</v>
      </c>
      <c r="K129" s="125" t="s">
        <v>129</v>
      </c>
      <c r="L129" s="32"/>
      <c r="M129" s="130" t="s">
        <v>19</v>
      </c>
      <c r="N129" s="131" t="s">
        <v>45</v>
      </c>
      <c r="P129" s="132">
        <f>O129*H129</f>
        <v>0</v>
      </c>
      <c r="Q129" s="132">
        <v>4.3800000000000002E-3</v>
      </c>
      <c r="R129" s="132">
        <f>Q129*H129</f>
        <v>0.93851136000000002</v>
      </c>
      <c r="S129" s="132">
        <v>0</v>
      </c>
      <c r="T129" s="133">
        <f>S129*H129</f>
        <v>0</v>
      </c>
      <c r="AR129" s="134" t="s">
        <v>130</v>
      </c>
      <c r="AT129" s="134" t="s">
        <v>125</v>
      </c>
      <c r="AU129" s="134" t="s">
        <v>131</v>
      </c>
      <c r="AY129" s="17" t="s">
        <v>122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131</v>
      </c>
      <c r="BK129" s="135">
        <f>ROUND(I129*H129,2)</f>
        <v>0</v>
      </c>
      <c r="BL129" s="17" t="s">
        <v>130</v>
      </c>
      <c r="BM129" s="134" t="s">
        <v>167</v>
      </c>
    </row>
    <row r="130" spans="2:65" s="1" customFormat="1" ht="11.25">
      <c r="B130" s="32"/>
      <c r="D130" s="136" t="s">
        <v>133</v>
      </c>
      <c r="F130" s="137" t="s">
        <v>168</v>
      </c>
      <c r="I130" s="138"/>
      <c r="L130" s="32"/>
      <c r="M130" s="139"/>
      <c r="T130" s="53"/>
      <c r="AT130" s="17" t="s">
        <v>133</v>
      </c>
      <c r="AU130" s="17" t="s">
        <v>131</v>
      </c>
    </row>
    <row r="131" spans="2:65" s="1" customFormat="1" ht="16.5" customHeight="1">
      <c r="B131" s="32"/>
      <c r="C131" s="123" t="s">
        <v>140</v>
      </c>
      <c r="D131" s="123" t="s">
        <v>125</v>
      </c>
      <c r="E131" s="124" t="s">
        <v>169</v>
      </c>
      <c r="F131" s="125" t="s">
        <v>170</v>
      </c>
      <c r="G131" s="126" t="s">
        <v>128</v>
      </c>
      <c r="H131" s="127">
        <v>214.27199999999999</v>
      </c>
      <c r="I131" s="128"/>
      <c r="J131" s="129">
        <f>ROUND(I131*H131,2)</f>
        <v>0</v>
      </c>
      <c r="K131" s="125" t="s">
        <v>129</v>
      </c>
      <c r="L131" s="32"/>
      <c r="M131" s="130" t="s">
        <v>19</v>
      </c>
      <c r="N131" s="131" t="s">
        <v>45</v>
      </c>
      <c r="P131" s="132">
        <f>O131*H131</f>
        <v>0</v>
      </c>
      <c r="Q131" s="132">
        <v>3.0000000000000001E-3</v>
      </c>
      <c r="R131" s="132">
        <f>Q131*H131</f>
        <v>0.64281599999999994</v>
      </c>
      <c r="S131" s="132">
        <v>0</v>
      </c>
      <c r="T131" s="133">
        <f>S131*H131</f>
        <v>0</v>
      </c>
      <c r="AR131" s="134" t="s">
        <v>130</v>
      </c>
      <c r="AT131" s="134" t="s">
        <v>125</v>
      </c>
      <c r="AU131" s="134" t="s">
        <v>131</v>
      </c>
      <c r="AY131" s="17" t="s">
        <v>122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131</v>
      </c>
      <c r="BK131" s="135">
        <f>ROUND(I131*H131,2)</f>
        <v>0</v>
      </c>
      <c r="BL131" s="17" t="s">
        <v>130</v>
      </c>
      <c r="BM131" s="134" t="s">
        <v>171</v>
      </c>
    </row>
    <row r="132" spans="2:65" s="1" customFormat="1" ht="11.25">
      <c r="B132" s="32"/>
      <c r="D132" s="136" t="s">
        <v>133</v>
      </c>
      <c r="F132" s="137" t="s">
        <v>172</v>
      </c>
      <c r="I132" s="138"/>
      <c r="L132" s="32"/>
      <c r="M132" s="139"/>
      <c r="T132" s="53"/>
      <c r="AT132" s="17" t="s">
        <v>133</v>
      </c>
      <c r="AU132" s="17" t="s">
        <v>131</v>
      </c>
    </row>
    <row r="133" spans="2:65" s="1" customFormat="1" ht="16.5" customHeight="1">
      <c r="B133" s="32"/>
      <c r="C133" s="123" t="s">
        <v>130</v>
      </c>
      <c r="D133" s="123" t="s">
        <v>125</v>
      </c>
      <c r="E133" s="124" t="s">
        <v>173</v>
      </c>
      <c r="F133" s="125" t="s">
        <v>174</v>
      </c>
      <c r="G133" s="126" t="s">
        <v>128</v>
      </c>
      <c r="H133" s="127">
        <v>144.63399999999999</v>
      </c>
      <c r="I133" s="128"/>
      <c r="J133" s="129">
        <f>ROUND(I133*H133,2)</f>
        <v>0</v>
      </c>
      <c r="K133" s="125" t="s">
        <v>129</v>
      </c>
      <c r="L133" s="32"/>
      <c r="M133" s="130" t="s">
        <v>19</v>
      </c>
      <c r="N133" s="131" t="s">
        <v>45</v>
      </c>
      <c r="P133" s="132">
        <f>O133*H133</f>
        <v>0</v>
      </c>
      <c r="Q133" s="132">
        <v>3.0450000000000001E-2</v>
      </c>
      <c r="R133" s="132">
        <f>Q133*H133</f>
        <v>4.4041052999999994</v>
      </c>
      <c r="S133" s="132">
        <v>0</v>
      </c>
      <c r="T133" s="133">
        <f>S133*H133</f>
        <v>0</v>
      </c>
      <c r="AR133" s="134" t="s">
        <v>130</v>
      </c>
      <c r="AT133" s="134" t="s">
        <v>125</v>
      </c>
      <c r="AU133" s="134" t="s">
        <v>131</v>
      </c>
      <c r="AY133" s="17" t="s">
        <v>122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131</v>
      </c>
      <c r="BK133" s="135">
        <f>ROUND(I133*H133,2)</f>
        <v>0</v>
      </c>
      <c r="BL133" s="17" t="s">
        <v>130</v>
      </c>
      <c r="BM133" s="134" t="s">
        <v>175</v>
      </c>
    </row>
    <row r="134" spans="2:65" s="1" customFormat="1" ht="11.25">
      <c r="B134" s="32"/>
      <c r="D134" s="136" t="s">
        <v>133</v>
      </c>
      <c r="F134" s="137" t="s">
        <v>176</v>
      </c>
      <c r="I134" s="138"/>
      <c r="L134" s="32"/>
      <c r="M134" s="139"/>
      <c r="T134" s="53"/>
      <c r="AT134" s="17" t="s">
        <v>133</v>
      </c>
      <c r="AU134" s="17" t="s">
        <v>131</v>
      </c>
    </row>
    <row r="135" spans="2:65" s="12" customFormat="1" ht="11.25">
      <c r="B135" s="140"/>
      <c r="D135" s="141" t="s">
        <v>135</v>
      </c>
      <c r="E135" s="142" t="s">
        <v>19</v>
      </c>
      <c r="F135" s="143" t="s">
        <v>136</v>
      </c>
      <c r="H135" s="144">
        <v>6.2</v>
      </c>
      <c r="I135" s="145"/>
      <c r="L135" s="140"/>
      <c r="M135" s="146"/>
      <c r="T135" s="147"/>
      <c r="AT135" s="142" t="s">
        <v>135</v>
      </c>
      <c r="AU135" s="142" t="s">
        <v>131</v>
      </c>
      <c r="AV135" s="12" t="s">
        <v>131</v>
      </c>
      <c r="AW135" s="12" t="s">
        <v>34</v>
      </c>
      <c r="AX135" s="12" t="s">
        <v>73</v>
      </c>
      <c r="AY135" s="142" t="s">
        <v>122</v>
      </c>
    </row>
    <row r="136" spans="2:65" s="12" customFormat="1" ht="11.25">
      <c r="B136" s="140"/>
      <c r="D136" s="141" t="s">
        <v>135</v>
      </c>
      <c r="E136" s="142" t="s">
        <v>19</v>
      </c>
      <c r="F136" s="143" t="s">
        <v>137</v>
      </c>
      <c r="H136" s="144">
        <v>7</v>
      </c>
      <c r="I136" s="145"/>
      <c r="L136" s="140"/>
      <c r="M136" s="146"/>
      <c r="T136" s="147"/>
      <c r="AT136" s="142" t="s">
        <v>135</v>
      </c>
      <c r="AU136" s="142" t="s">
        <v>131</v>
      </c>
      <c r="AV136" s="12" t="s">
        <v>131</v>
      </c>
      <c r="AW136" s="12" t="s">
        <v>34</v>
      </c>
      <c r="AX136" s="12" t="s">
        <v>73</v>
      </c>
      <c r="AY136" s="142" t="s">
        <v>122</v>
      </c>
    </row>
    <row r="137" spans="2:65" s="12" customFormat="1" ht="11.25">
      <c r="B137" s="140"/>
      <c r="D137" s="141" t="s">
        <v>135</v>
      </c>
      <c r="E137" s="142" t="s">
        <v>19</v>
      </c>
      <c r="F137" s="143" t="s">
        <v>138</v>
      </c>
      <c r="H137" s="144">
        <v>4.76</v>
      </c>
      <c r="I137" s="145"/>
      <c r="L137" s="140"/>
      <c r="M137" s="146"/>
      <c r="T137" s="147"/>
      <c r="AT137" s="142" t="s">
        <v>135</v>
      </c>
      <c r="AU137" s="142" t="s">
        <v>131</v>
      </c>
      <c r="AV137" s="12" t="s">
        <v>131</v>
      </c>
      <c r="AW137" s="12" t="s">
        <v>34</v>
      </c>
      <c r="AX137" s="12" t="s">
        <v>73</v>
      </c>
      <c r="AY137" s="142" t="s">
        <v>122</v>
      </c>
    </row>
    <row r="138" spans="2:65" s="13" customFormat="1" ht="11.25">
      <c r="B138" s="148"/>
      <c r="D138" s="141" t="s">
        <v>135</v>
      </c>
      <c r="E138" s="149" t="s">
        <v>19</v>
      </c>
      <c r="F138" s="150" t="s">
        <v>139</v>
      </c>
      <c r="H138" s="151">
        <v>17.96</v>
      </c>
      <c r="I138" s="152"/>
      <c r="L138" s="148"/>
      <c r="M138" s="153"/>
      <c r="T138" s="154"/>
      <c r="AT138" s="149" t="s">
        <v>135</v>
      </c>
      <c r="AU138" s="149" t="s">
        <v>131</v>
      </c>
      <c r="AV138" s="13" t="s">
        <v>140</v>
      </c>
      <c r="AW138" s="13" t="s">
        <v>34</v>
      </c>
      <c r="AX138" s="13" t="s">
        <v>73</v>
      </c>
      <c r="AY138" s="149" t="s">
        <v>122</v>
      </c>
    </row>
    <row r="139" spans="2:65" s="12" customFormat="1" ht="11.25">
      <c r="B139" s="140"/>
      <c r="D139" s="141" t="s">
        <v>135</v>
      </c>
      <c r="E139" s="142" t="s">
        <v>19</v>
      </c>
      <c r="F139" s="143" t="s">
        <v>141</v>
      </c>
      <c r="H139" s="144">
        <v>256</v>
      </c>
      <c r="I139" s="145"/>
      <c r="L139" s="140"/>
      <c r="M139" s="146"/>
      <c r="T139" s="147"/>
      <c r="AT139" s="142" t="s">
        <v>135</v>
      </c>
      <c r="AU139" s="142" t="s">
        <v>131</v>
      </c>
      <c r="AV139" s="12" t="s">
        <v>131</v>
      </c>
      <c r="AW139" s="12" t="s">
        <v>34</v>
      </c>
      <c r="AX139" s="12" t="s">
        <v>73</v>
      </c>
      <c r="AY139" s="142" t="s">
        <v>122</v>
      </c>
    </row>
    <row r="140" spans="2:65" s="12" customFormat="1" ht="11.25">
      <c r="B140" s="140"/>
      <c r="D140" s="141" t="s">
        <v>135</v>
      </c>
      <c r="E140" s="142" t="s">
        <v>19</v>
      </c>
      <c r="F140" s="143" t="s">
        <v>142</v>
      </c>
      <c r="H140" s="144">
        <v>40.799999999999997</v>
      </c>
      <c r="I140" s="145"/>
      <c r="L140" s="140"/>
      <c r="M140" s="146"/>
      <c r="T140" s="147"/>
      <c r="AT140" s="142" t="s">
        <v>135</v>
      </c>
      <c r="AU140" s="142" t="s">
        <v>131</v>
      </c>
      <c r="AV140" s="12" t="s">
        <v>131</v>
      </c>
      <c r="AW140" s="12" t="s">
        <v>34</v>
      </c>
      <c r="AX140" s="12" t="s">
        <v>73</v>
      </c>
      <c r="AY140" s="142" t="s">
        <v>122</v>
      </c>
    </row>
    <row r="141" spans="2:65" s="12" customFormat="1" ht="11.25">
      <c r="B141" s="140"/>
      <c r="D141" s="141" t="s">
        <v>135</v>
      </c>
      <c r="E141" s="142" t="s">
        <v>19</v>
      </c>
      <c r="F141" s="143" t="s">
        <v>143</v>
      </c>
      <c r="H141" s="144">
        <v>32</v>
      </c>
      <c r="I141" s="145"/>
      <c r="L141" s="140"/>
      <c r="M141" s="146"/>
      <c r="T141" s="147"/>
      <c r="AT141" s="142" t="s">
        <v>135</v>
      </c>
      <c r="AU141" s="142" t="s">
        <v>131</v>
      </c>
      <c r="AV141" s="12" t="s">
        <v>131</v>
      </c>
      <c r="AW141" s="12" t="s">
        <v>34</v>
      </c>
      <c r="AX141" s="12" t="s">
        <v>73</v>
      </c>
      <c r="AY141" s="142" t="s">
        <v>122</v>
      </c>
    </row>
    <row r="142" spans="2:65" s="12" customFormat="1" ht="11.25">
      <c r="B142" s="140"/>
      <c r="D142" s="141" t="s">
        <v>135</v>
      </c>
      <c r="E142" s="142" t="s">
        <v>19</v>
      </c>
      <c r="F142" s="143" t="s">
        <v>144</v>
      </c>
      <c r="H142" s="144">
        <v>42</v>
      </c>
      <c r="I142" s="145"/>
      <c r="L142" s="140"/>
      <c r="M142" s="146"/>
      <c r="T142" s="147"/>
      <c r="AT142" s="142" t="s">
        <v>135</v>
      </c>
      <c r="AU142" s="142" t="s">
        <v>131</v>
      </c>
      <c r="AV142" s="12" t="s">
        <v>131</v>
      </c>
      <c r="AW142" s="12" t="s">
        <v>34</v>
      </c>
      <c r="AX142" s="12" t="s">
        <v>73</v>
      </c>
      <c r="AY142" s="142" t="s">
        <v>122</v>
      </c>
    </row>
    <row r="143" spans="2:65" s="12" customFormat="1" ht="11.25">
      <c r="B143" s="140"/>
      <c r="D143" s="141" t="s">
        <v>135</v>
      </c>
      <c r="E143" s="142" t="s">
        <v>19</v>
      </c>
      <c r="F143" s="143" t="s">
        <v>145</v>
      </c>
      <c r="H143" s="144">
        <v>29.6</v>
      </c>
      <c r="I143" s="145"/>
      <c r="L143" s="140"/>
      <c r="M143" s="146"/>
      <c r="T143" s="147"/>
      <c r="AT143" s="142" t="s">
        <v>135</v>
      </c>
      <c r="AU143" s="142" t="s">
        <v>131</v>
      </c>
      <c r="AV143" s="12" t="s">
        <v>131</v>
      </c>
      <c r="AW143" s="12" t="s">
        <v>34</v>
      </c>
      <c r="AX143" s="12" t="s">
        <v>73</v>
      </c>
      <c r="AY143" s="142" t="s">
        <v>122</v>
      </c>
    </row>
    <row r="144" spans="2:65" s="12" customFormat="1" ht="11.25">
      <c r="B144" s="140"/>
      <c r="D144" s="141" t="s">
        <v>135</v>
      </c>
      <c r="E144" s="142" t="s">
        <v>19</v>
      </c>
      <c r="F144" s="143" t="s">
        <v>146</v>
      </c>
      <c r="H144" s="144">
        <v>16.399999999999999</v>
      </c>
      <c r="I144" s="145"/>
      <c r="L144" s="140"/>
      <c r="M144" s="146"/>
      <c r="T144" s="147"/>
      <c r="AT144" s="142" t="s">
        <v>135</v>
      </c>
      <c r="AU144" s="142" t="s">
        <v>131</v>
      </c>
      <c r="AV144" s="12" t="s">
        <v>131</v>
      </c>
      <c r="AW144" s="12" t="s">
        <v>34</v>
      </c>
      <c r="AX144" s="12" t="s">
        <v>73</v>
      </c>
      <c r="AY144" s="142" t="s">
        <v>122</v>
      </c>
    </row>
    <row r="145" spans="2:51" s="12" customFormat="1" ht="11.25">
      <c r="B145" s="140"/>
      <c r="D145" s="141" t="s">
        <v>135</v>
      </c>
      <c r="E145" s="142" t="s">
        <v>19</v>
      </c>
      <c r="F145" s="143" t="s">
        <v>147</v>
      </c>
      <c r="H145" s="144">
        <v>12.8</v>
      </c>
      <c r="I145" s="145"/>
      <c r="L145" s="140"/>
      <c r="M145" s="146"/>
      <c r="T145" s="147"/>
      <c r="AT145" s="142" t="s">
        <v>135</v>
      </c>
      <c r="AU145" s="142" t="s">
        <v>131</v>
      </c>
      <c r="AV145" s="12" t="s">
        <v>131</v>
      </c>
      <c r="AW145" s="12" t="s">
        <v>34</v>
      </c>
      <c r="AX145" s="12" t="s">
        <v>73</v>
      </c>
      <c r="AY145" s="142" t="s">
        <v>122</v>
      </c>
    </row>
    <row r="146" spans="2:51" s="12" customFormat="1" ht="11.25">
      <c r="B146" s="140"/>
      <c r="D146" s="141" t="s">
        <v>135</v>
      </c>
      <c r="E146" s="142" t="s">
        <v>19</v>
      </c>
      <c r="F146" s="143" t="s">
        <v>148</v>
      </c>
      <c r="H146" s="144">
        <v>12.8</v>
      </c>
      <c r="I146" s="145"/>
      <c r="L146" s="140"/>
      <c r="M146" s="146"/>
      <c r="T146" s="147"/>
      <c r="AT146" s="142" t="s">
        <v>135</v>
      </c>
      <c r="AU146" s="142" t="s">
        <v>131</v>
      </c>
      <c r="AV146" s="12" t="s">
        <v>131</v>
      </c>
      <c r="AW146" s="12" t="s">
        <v>34</v>
      </c>
      <c r="AX146" s="12" t="s">
        <v>73</v>
      </c>
      <c r="AY146" s="142" t="s">
        <v>122</v>
      </c>
    </row>
    <row r="147" spans="2:51" s="12" customFormat="1" ht="11.25">
      <c r="B147" s="140"/>
      <c r="D147" s="141" t="s">
        <v>135</v>
      </c>
      <c r="E147" s="142" t="s">
        <v>19</v>
      </c>
      <c r="F147" s="143" t="s">
        <v>149</v>
      </c>
      <c r="H147" s="144">
        <v>6.68</v>
      </c>
      <c r="I147" s="145"/>
      <c r="L147" s="140"/>
      <c r="M147" s="146"/>
      <c r="T147" s="147"/>
      <c r="AT147" s="142" t="s">
        <v>135</v>
      </c>
      <c r="AU147" s="142" t="s">
        <v>131</v>
      </c>
      <c r="AV147" s="12" t="s">
        <v>131</v>
      </c>
      <c r="AW147" s="12" t="s">
        <v>34</v>
      </c>
      <c r="AX147" s="12" t="s">
        <v>73</v>
      </c>
      <c r="AY147" s="142" t="s">
        <v>122</v>
      </c>
    </row>
    <row r="148" spans="2:51" s="12" customFormat="1" ht="11.25">
      <c r="B148" s="140"/>
      <c r="D148" s="141" t="s">
        <v>135</v>
      </c>
      <c r="E148" s="142" t="s">
        <v>19</v>
      </c>
      <c r="F148" s="143" t="s">
        <v>150</v>
      </c>
      <c r="H148" s="144">
        <v>7.2</v>
      </c>
      <c r="I148" s="145"/>
      <c r="L148" s="140"/>
      <c r="M148" s="146"/>
      <c r="T148" s="147"/>
      <c r="AT148" s="142" t="s">
        <v>135</v>
      </c>
      <c r="AU148" s="142" t="s">
        <v>131</v>
      </c>
      <c r="AV148" s="12" t="s">
        <v>131</v>
      </c>
      <c r="AW148" s="12" t="s">
        <v>34</v>
      </c>
      <c r="AX148" s="12" t="s">
        <v>73</v>
      </c>
      <c r="AY148" s="142" t="s">
        <v>122</v>
      </c>
    </row>
    <row r="149" spans="2:51" s="12" customFormat="1" ht="11.25">
      <c r="B149" s="140"/>
      <c r="D149" s="141" t="s">
        <v>135</v>
      </c>
      <c r="E149" s="142" t="s">
        <v>19</v>
      </c>
      <c r="F149" s="143" t="s">
        <v>151</v>
      </c>
      <c r="H149" s="144">
        <v>7.2</v>
      </c>
      <c r="I149" s="145"/>
      <c r="L149" s="140"/>
      <c r="M149" s="146"/>
      <c r="T149" s="147"/>
      <c r="AT149" s="142" t="s">
        <v>135</v>
      </c>
      <c r="AU149" s="142" t="s">
        <v>131</v>
      </c>
      <c r="AV149" s="12" t="s">
        <v>131</v>
      </c>
      <c r="AW149" s="12" t="s">
        <v>34</v>
      </c>
      <c r="AX149" s="12" t="s">
        <v>73</v>
      </c>
      <c r="AY149" s="142" t="s">
        <v>122</v>
      </c>
    </row>
    <row r="150" spans="2:51" s="13" customFormat="1" ht="11.25">
      <c r="B150" s="148"/>
      <c r="D150" s="141" t="s">
        <v>135</v>
      </c>
      <c r="E150" s="149" t="s">
        <v>19</v>
      </c>
      <c r="F150" s="150" t="s">
        <v>152</v>
      </c>
      <c r="H150" s="151">
        <v>463.48</v>
      </c>
      <c r="I150" s="152"/>
      <c r="L150" s="148"/>
      <c r="M150" s="153"/>
      <c r="T150" s="154"/>
      <c r="AT150" s="149" t="s">
        <v>135</v>
      </c>
      <c r="AU150" s="149" t="s">
        <v>131</v>
      </c>
      <c r="AV150" s="13" t="s">
        <v>140</v>
      </c>
      <c r="AW150" s="13" t="s">
        <v>34</v>
      </c>
      <c r="AX150" s="13" t="s">
        <v>73</v>
      </c>
      <c r="AY150" s="149" t="s">
        <v>122</v>
      </c>
    </row>
    <row r="151" spans="2:51" s="12" customFormat="1" ht="11.25">
      <c r="B151" s="140"/>
      <c r="D151" s="141" t="s">
        <v>135</v>
      </c>
      <c r="E151" s="142" t="s">
        <v>19</v>
      </c>
      <c r="F151" s="143" t="s">
        <v>153</v>
      </c>
      <c r="H151" s="144">
        <v>20.3</v>
      </c>
      <c r="I151" s="145"/>
      <c r="L151" s="140"/>
      <c r="M151" s="146"/>
      <c r="T151" s="147"/>
      <c r="AT151" s="142" t="s">
        <v>135</v>
      </c>
      <c r="AU151" s="142" t="s">
        <v>131</v>
      </c>
      <c r="AV151" s="12" t="s">
        <v>131</v>
      </c>
      <c r="AW151" s="12" t="s">
        <v>34</v>
      </c>
      <c r="AX151" s="12" t="s">
        <v>73</v>
      </c>
      <c r="AY151" s="142" t="s">
        <v>122</v>
      </c>
    </row>
    <row r="152" spans="2:51" s="13" customFormat="1" ht="11.25">
      <c r="B152" s="148"/>
      <c r="D152" s="141" t="s">
        <v>135</v>
      </c>
      <c r="E152" s="149" t="s">
        <v>19</v>
      </c>
      <c r="F152" s="150" t="s">
        <v>154</v>
      </c>
      <c r="H152" s="151">
        <v>20.3</v>
      </c>
      <c r="I152" s="152"/>
      <c r="L152" s="148"/>
      <c r="M152" s="153"/>
      <c r="T152" s="154"/>
      <c r="AT152" s="149" t="s">
        <v>135</v>
      </c>
      <c r="AU152" s="149" t="s">
        <v>131</v>
      </c>
      <c r="AV152" s="13" t="s">
        <v>140</v>
      </c>
      <c r="AW152" s="13" t="s">
        <v>34</v>
      </c>
      <c r="AX152" s="13" t="s">
        <v>73</v>
      </c>
      <c r="AY152" s="149" t="s">
        <v>122</v>
      </c>
    </row>
    <row r="153" spans="2:51" s="12" customFormat="1" ht="11.25">
      <c r="B153" s="140"/>
      <c r="D153" s="141" t="s">
        <v>135</v>
      </c>
      <c r="E153" s="142" t="s">
        <v>19</v>
      </c>
      <c r="F153" s="143" t="s">
        <v>155</v>
      </c>
      <c r="H153" s="144">
        <v>6.5</v>
      </c>
      <c r="I153" s="145"/>
      <c r="L153" s="140"/>
      <c r="M153" s="146"/>
      <c r="T153" s="147"/>
      <c r="AT153" s="142" t="s">
        <v>135</v>
      </c>
      <c r="AU153" s="142" t="s">
        <v>131</v>
      </c>
      <c r="AV153" s="12" t="s">
        <v>131</v>
      </c>
      <c r="AW153" s="12" t="s">
        <v>34</v>
      </c>
      <c r="AX153" s="12" t="s">
        <v>73</v>
      </c>
      <c r="AY153" s="142" t="s">
        <v>122</v>
      </c>
    </row>
    <row r="154" spans="2:51" s="12" customFormat="1" ht="11.25">
      <c r="B154" s="140"/>
      <c r="D154" s="141" t="s">
        <v>135</v>
      </c>
      <c r="E154" s="142" t="s">
        <v>19</v>
      </c>
      <c r="F154" s="143" t="s">
        <v>156</v>
      </c>
      <c r="H154" s="144">
        <v>6.5</v>
      </c>
      <c r="I154" s="145"/>
      <c r="L154" s="140"/>
      <c r="M154" s="146"/>
      <c r="T154" s="147"/>
      <c r="AT154" s="142" t="s">
        <v>135</v>
      </c>
      <c r="AU154" s="142" t="s">
        <v>131</v>
      </c>
      <c r="AV154" s="12" t="s">
        <v>131</v>
      </c>
      <c r="AW154" s="12" t="s">
        <v>34</v>
      </c>
      <c r="AX154" s="12" t="s">
        <v>73</v>
      </c>
      <c r="AY154" s="142" t="s">
        <v>122</v>
      </c>
    </row>
    <row r="155" spans="2:51" s="13" customFormat="1" ht="11.25">
      <c r="B155" s="148"/>
      <c r="D155" s="141" t="s">
        <v>135</v>
      </c>
      <c r="E155" s="149" t="s">
        <v>19</v>
      </c>
      <c r="F155" s="150" t="s">
        <v>157</v>
      </c>
      <c r="H155" s="151">
        <v>13</v>
      </c>
      <c r="I155" s="152"/>
      <c r="L155" s="148"/>
      <c r="M155" s="153"/>
      <c r="T155" s="154"/>
      <c r="AT155" s="149" t="s">
        <v>135</v>
      </c>
      <c r="AU155" s="149" t="s">
        <v>131</v>
      </c>
      <c r="AV155" s="13" t="s">
        <v>140</v>
      </c>
      <c r="AW155" s="13" t="s">
        <v>34</v>
      </c>
      <c r="AX155" s="13" t="s">
        <v>73</v>
      </c>
      <c r="AY155" s="149" t="s">
        <v>122</v>
      </c>
    </row>
    <row r="156" spans="2:51" s="12" customFormat="1" ht="11.25">
      <c r="B156" s="140"/>
      <c r="D156" s="141" t="s">
        <v>135</v>
      </c>
      <c r="E156" s="142" t="s">
        <v>19</v>
      </c>
      <c r="F156" s="143" t="s">
        <v>158</v>
      </c>
      <c r="H156" s="144">
        <v>5.74</v>
      </c>
      <c r="I156" s="145"/>
      <c r="L156" s="140"/>
      <c r="M156" s="146"/>
      <c r="T156" s="147"/>
      <c r="AT156" s="142" t="s">
        <v>135</v>
      </c>
      <c r="AU156" s="142" t="s">
        <v>131</v>
      </c>
      <c r="AV156" s="12" t="s">
        <v>131</v>
      </c>
      <c r="AW156" s="12" t="s">
        <v>34</v>
      </c>
      <c r="AX156" s="12" t="s">
        <v>73</v>
      </c>
      <c r="AY156" s="142" t="s">
        <v>122</v>
      </c>
    </row>
    <row r="157" spans="2:51" s="12" customFormat="1" ht="11.25">
      <c r="B157" s="140"/>
      <c r="D157" s="141" t="s">
        <v>135</v>
      </c>
      <c r="E157" s="142" t="s">
        <v>19</v>
      </c>
      <c r="F157" s="143" t="s">
        <v>159</v>
      </c>
      <c r="H157" s="144">
        <v>6.6</v>
      </c>
      <c r="I157" s="145"/>
      <c r="L157" s="140"/>
      <c r="M157" s="146"/>
      <c r="T157" s="147"/>
      <c r="AT157" s="142" t="s">
        <v>135</v>
      </c>
      <c r="AU157" s="142" t="s">
        <v>131</v>
      </c>
      <c r="AV157" s="12" t="s">
        <v>131</v>
      </c>
      <c r="AW157" s="12" t="s">
        <v>34</v>
      </c>
      <c r="AX157" s="12" t="s">
        <v>73</v>
      </c>
      <c r="AY157" s="142" t="s">
        <v>122</v>
      </c>
    </row>
    <row r="158" spans="2:51" s="13" customFormat="1" ht="11.25">
      <c r="B158" s="148"/>
      <c r="D158" s="141" t="s">
        <v>135</v>
      </c>
      <c r="E158" s="149" t="s">
        <v>19</v>
      </c>
      <c r="F158" s="150" t="s">
        <v>160</v>
      </c>
      <c r="H158" s="151">
        <v>12.34</v>
      </c>
      <c r="I158" s="152"/>
      <c r="L158" s="148"/>
      <c r="M158" s="153"/>
      <c r="T158" s="154"/>
      <c r="AT158" s="149" t="s">
        <v>135</v>
      </c>
      <c r="AU158" s="149" t="s">
        <v>131</v>
      </c>
      <c r="AV158" s="13" t="s">
        <v>140</v>
      </c>
      <c r="AW158" s="13" t="s">
        <v>34</v>
      </c>
      <c r="AX158" s="13" t="s">
        <v>73</v>
      </c>
      <c r="AY158" s="149" t="s">
        <v>122</v>
      </c>
    </row>
    <row r="159" spans="2:51" s="12" customFormat="1" ht="11.25">
      <c r="B159" s="140"/>
      <c r="D159" s="141" t="s">
        <v>135</v>
      </c>
      <c r="E159" s="142" t="s">
        <v>19</v>
      </c>
      <c r="F159" s="143" t="s">
        <v>161</v>
      </c>
      <c r="H159" s="144">
        <v>8.6</v>
      </c>
      <c r="I159" s="145"/>
      <c r="L159" s="140"/>
      <c r="M159" s="146"/>
      <c r="T159" s="147"/>
      <c r="AT159" s="142" t="s">
        <v>135</v>
      </c>
      <c r="AU159" s="142" t="s">
        <v>131</v>
      </c>
      <c r="AV159" s="12" t="s">
        <v>131</v>
      </c>
      <c r="AW159" s="12" t="s">
        <v>34</v>
      </c>
      <c r="AX159" s="12" t="s">
        <v>73</v>
      </c>
      <c r="AY159" s="142" t="s">
        <v>122</v>
      </c>
    </row>
    <row r="160" spans="2:51" s="13" customFormat="1" ht="11.25">
      <c r="B160" s="148"/>
      <c r="D160" s="141" t="s">
        <v>135</v>
      </c>
      <c r="E160" s="149" t="s">
        <v>19</v>
      </c>
      <c r="F160" s="150" t="s">
        <v>162</v>
      </c>
      <c r="H160" s="151">
        <v>8.6</v>
      </c>
      <c r="I160" s="152"/>
      <c r="L160" s="148"/>
      <c r="M160" s="153"/>
      <c r="T160" s="154"/>
      <c r="AT160" s="149" t="s">
        <v>135</v>
      </c>
      <c r="AU160" s="149" t="s">
        <v>131</v>
      </c>
      <c r="AV160" s="13" t="s">
        <v>140</v>
      </c>
      <c r="AW160" s="13" t="s">
        <v>34</v>
      </c>
      <c r="AX160" s="13" t="s">
        <v>73</v>
      </c>
      <c r="AY160" s="149" t="s">
        <v>122</v>
      </c>
    </row>
    <row r="161" spans="2:65" s="14" customFormat="1" ht="11.25">
      <c r="B161" s="155"/>
      <c r="D161" s="141" t="s">
        <v>135</v>
      </c>
      <c r="E161" s="156" t="s">
        <v>19</v>
      </c>
      <c r="F161" s="157" t="s">
        <v>163</v>
      </c>
      <c r="H161" s="158">
        <v>535.68000000000006</v>
      </c>
      <c r="I161" s="159"/>
      <c r="L161" s="155"/>
      <c r="M161" s="160"/>
      <c r="T161" s="161"/>
      <c r="AT161" s="156" t="s">
        <v>135</v>
      </c>
      <c r="AU161" s="156" t="s">
        <v>131</v>
      </c>
      <c r="AV161" s="14" t="s">
        <v>130</v>
      </c>
      <c r="AW161" s="14" t="s">
        <v>34</v>
      </c>
      <c r="AX161" s="14" t="s">
        <v>81</v>
      </c>
      <c r="AY161" s="156" t="s">
        <v>122</v>
      </c>
    </row>
    <row r="162" spans="2:65" s="12" customFormat="1" ht="11.25">
      <c r="B162" s="140"/>
      <c r="D162" s="141" t="s">
        <v>135</v>
      </c>
      <c r="F162" s="143" t="s">
        <v>177</v>
      </c>
      <c r="H162" s="144">
        <v>144.63399999999999</v>
      </c>
      <c r="I162" s="145"/>
      <c r="L162" s="140"/>
      <c r="M162" s="146"/>
      <c r="T162" s="147"/>
      <c r="AT162" s="142" t="s">
        <v>135</v>
      </c>
      <c r="AU162" s="142" t="s">
        <v>131</v>
      </c>
      <c r="AV162" s="12" t="s">
        <v>131</v>
      </c>
      <c r="AW162" s="12" t="s">
        <v>4</v>
      </c>
      <c r="AX162" s="12" t="s">
        <v>81</v>
      </c>
      <c r="AY162" s="142" t="s">
        <v>122</v>
      </c>
    </row>
    <row r="163" spans="2:65" s="1" customFormat="1" ht="16.5" customHeight="1">
      <c r="B163" s="32"/>
      <c r="C163" s="123" t="s">
        <v>178</v>
      </c>
      <c r="D163" s="123" t="s">
        <v>125</v>
      </c>
      <c r="E163" s="124" t="s">
        <v>179</v>
      </c>
      <c r="F163" s="125" t="s">
        <v>180</v>
      </c>
      <c r="G163" s="126" t="s">
        <v>128</v>
      </c>
      <c r="H163" s="127">
        <v>216.66499999999999</v>
      </c>
      <c r="I163" s="128"/>
      <c r="J163" s="129">
        <f>ROUND(I163*H163,2)</f>
        <v>0</v>
      </c>
      <c r="K163" s="125" t="s">
        <v>129</v>
      </c>
      <c r="L163" s="32"/>
      <c r="M163" s="130" t="s">
        <v>19</v>
      </c>
      <c r="N163" s="131" t="s">
        <v>45</v>
      </c>
      <c r="P163" s="132">
        <f>O163*H163</f>
        <v>0</v>
      </c>
      <c r="Q163" s="132">
        <v>6.0000000000000002E-5</v>
      </c>
      <c r="R163" s="132">
        <f>Q163*H163</f>
        <v>1.29999E-2</v>
      </c>
      <c r="S163" s="132">
        <v>6.0000000000000002E-5</v>
      </c>
      <c r="T163" s="133">
        <f>S163*H163</f>
        <v>1.29999E-2</v>
      </c>
      <c r="AR163" s="134" t="s">
        <v>130</v>
      </c>
      <c r="AT163" s="134" t="s">
        <v>125</v>
      </c>
      <c r="AU163" s="134" t="s">
        <v>131</v>
      </c>
      <c r="AY163" s="17" t="s">
        <v>122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7" t="s">
        <v>131</v>
      </c>
      <c r="BK163" s="135">
        <f>ROUND(I163*H163,2)</f>
        <v>0</v>
      </c>
      <c r="BL163" s="17" t="s">
        <v>130</v>
      </c>
      <c r="BM163" s="134" t="s">
        <v>181</v>
      </c>
    </row>
    <row r="164" spans="2:65" s="1" customFormat="1" ht="11.25">
      <c r="B164" s="32"/>
      <c r="D164" s="136" t="s">
        <v>133</v>
      </c>
      <c r="F164" s="137" t="s">
        <v>182</v>
      </c>
      <c r="I164" s="138"/>
      <c r="L164" s="32"/>
      <c r="M164" s="139"/>
      <c r="T164" s="53"/>
      <c r="AT164" s="17" t="s">
        <v>133</v>
      </c>
      <c r="AU164" s="17" t="s">
        <v>131</v>
      </c>
    </row>
    <row r="165" spans="2:65" s="11" customFormat="1" ht="22.9" customHeight="1">
      <c r="B165" s="111"/>
      <c r="D165" s="112" t="s">
        <v>72</v>
      </c>
      <c r="E165" s="121" t="s">
        <v>183</v>
      </c>
      <c r="F165" s="121" t="s">
        <v>184</v>
      </c>
      <c r="I165" s="114"/>
      <c r="J165" s="122">
        <f>BK165</f>
        <v>0</v>
      </c>
      <c r="L165" s="111"/>
      <c r="M165" s="116"/>
      <c r="P165" s="117">
        <f>SUM(P166:P176)</f>
        <v>0</v>
      </c>
      <c r="R165" s="117">
        <f>SUM(R166:R176)</f>
        <v>2.8166449999999996E-2</v>
      </c>
      <c r="T165" s="118">
        <f>SUM(T166:T176)</f>
        <v>0</v>
      </c>
      <c r="AR165" s="112" t="s">
        <v>81</v>
      </c>
      <c r="AT165" s="119" t="s">
        <v>72</v>
      </c>
      <c r="AU165" s="119" t="s">
        <v>81</v>
      </c>
      <c r="AY165" s="112" t="s">
        <v>122</v>
      </c>
      <c r="BK165" s="120">
        <f>SUM(BK166:BK176)</f>
        <v>0</v>
      </c>
    </row>
    <row r="166" spans="2:65" s="1" customFormat="1" ht="24.2" customHeight="1">
      <c r="B166" s="32"/>
      <c r="C166" s="123" t="s">
        <v>185</v>
      </c>
      <c r="D166" s="123" t="s">
        <v>125</v>
      </c>
      <c r="E166" s="124" t="s">
        <v>186</v>
      </c>
      <c r="F166" s="125" t="s">
        <v>187</v>
      </c>
      <c r="G166" s="126" t="s">
        <v>128</v>
      </c>
      <c r="H166" s="127">
        <v>25</v>
      </c>
      <c r="I166" s="128"/>
      <c r="J166" s="129">
        <f>ROUND(I166*H166,2)</f>
        <v>0</v>
      </c>
      <c r="K166" s="125" t="s">
        <v>188</v>
      </c>
      <c r="L166" s="32"/>
      <c r="M166" s="130" t="s">
        <v>19</v>
      </c>
      <c r="N166" s="131" t="s">
        <v>45</v>
      </c>
      <c r="P166" s="132">
        <f>O166*H166</f>
        <v>0</v>
      </c>
      <c r="Q166" s="132">
        <v>0</v>
      </c>
      <c r="R166" s="132">
        <f>Q166*H166</f>
        <v>0</v>
      </c>
      <c r="S166" s="132">
        <v>0</v>
      </c>
      <c r="T166" s="133">
        <f>S166*H166</f>
        <v>0</v>
      </c>
      <c r="AR166" s="134" t="s">
        <v>130</v>
      </c>
      <c r="AT166" s="134" t="s">
        <v>125</v>
      </c>
      <c r="AU166" s="134" t="s">
        <v>131</v>
      </c>
      <c r="AY166" s="17" t="s">
        <v>122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7" t="s">
        <v>131</v>
      </c>
      <c r="BK166" s="135">
        <f>ROUND(I166*H166,2)</f>
        <v>0</v>
      </c>
      <c r="BL166" s="17" t="s">
        <v>130</v>
      </c>
      <c r="BM166" s="134" t="s">
        <v>189</v>
      </c>
    </row>
    <row r="167" spans="2:65" s="1" customFormat="1" ht="11.25">
      <c r="B167" s="32"/>
      <c r="D167" s="136" t="s">
        <v>133</v>
      </c>
      <c r="F167" s="137" t="s">
        <v>190</v>
      </c>
      <c r="I167" s="138"/>
      <c r="L167" s="32"/>
      <c r="M167" s="139"/>
      <c r="T167" s="53"/>
      <c r="AT167" s="17" t="s">
        <v>133</v>
      </c>
      <c r="AU167" s="17" t="s">
        <v>131</v>
      </c>
    </row>
    <row r="168" spans="2:65" s="1" customFormat="1" ht="24.2" customHeight="1">
      <c r="B168" s="32"/>
      <c r="C168" s="123" t="s">
        <v>191</v>
      </c>
      <c r="D168" s="123" t="s">
        <v>125</v>
      </c>
      <c r="E168" s="124" t="s">
        <v>192</v>
      </c>
      <c r="F168" s="125" t="s">
        <v>193</v>
      </c>
      <c r="G168" s="126" t="s">
        <v>128</v>
      </c>
      <c r="H168" s="127">
        <v>500</v>
      </c>
      <c r="I168" s="128"/>
      <c r="J168" s="129">
        <f>ROUND(I168*H168,2)</f>
        <v>0</v>
      </c>
      <c r="K168" s="125" t="s">
        <v>188</v>
      </c>
      <c r="L168" s="32"/>
      <c r="M168" s="130" t="s">
        <v>19</v>
      </c>
      <c r="N168" s="131" t="s">
        <v>45</v>
      </c>
      <c r="P168" s="132">
        <f>O168*H168</f>
        <v>0</v>
      </c>
      <c r="Q168" s="132">
        <v>0</v>
      </c>
      <c r="R168" s="132">
        <f>Q168*H168</f>
        <v>0</v>
      </c>
      <c r="S168" s="132">
        <v>0</v>
      </c>
      <c r="T168" s="133">
        <f>S168*H168</f>
        <v>0</v>
      </c>
      <c r="AR168" s="134" t="s">
        <v>130</v>
      </c>
      <c r="AT168" s="134" t="s">
        <v>125</v>
      </c>
      <c r="AU168" s="134" t="s">
        <v>131</v>
      </c>
      <c r="AY168" s="17" t="s">
        <v>122</v>
      </c>
      <c r="BE168" s="135">
        <f>IF(N168="základní",J168,0)</f>
        <v>0</v>
      </c>
      <c r="BF168" s="135">
        <f>IF(N168="snížená",J168,0)</f>
        <v>0</v>
      </c>
      <c r="BG168" s="135">
        <f>IF(N168="zákl. přenesená",J168,0)</f>
        <v>0</v>
      </c>
      <c r="BH168" s="135">
        <f>IF(N168="sníž. přenesená",J168,0)</f>
        <v>0</v>
      </c>
      <c r="BI168" s="135">
        <f>IF(N168="nulová",J168,0)</f>
        <v>0</v>
      </c>
      <c r="BJ168" s="17" t="s">
        <v>131</v>
      </c>
      <c r="BK168" s="135">
        <f>ROUND(I168*H168,2)</f>
        <v>0</v>
      </c>
      <c r="BL168" s="17" t="s">
        <v>130</v>
      </c>
      <c r="BM168" s="134" t="s">
        <v>194</v>
      </c>
    </row>
    <row r="169" spans="2:65" s="1" customFormat="1" ht="11.25">
      <c r="B169" s="32"/>
      <c r="D169" s="136" t="s">
        <v>133</v>
      </c>
      <c r="F169" s="137" t="s">
        <v>195</v>
      </c>
      <c r="I169" s="138"/>
      <c r="L169" s="32"/>
      <c r="M169" s="139"/>
      <c r="T169" s="53"/>
      <c r="AT169" s="17" t="s">
        <v>133</v>
      </c>
      <c r="AU169" s="17" t="s">
        <v>131</v>
      </c>
    </row>
    <row r="170" spans="2:65" s="12" customFormat="1" ht="11.25">
      <c r="B170" s="140"/>
      <c r="D170" s="141" t="s">
        <v>135</v>
      </c>
      <c r="F170" s="143" t="s">
        <v>196</v>
      </c>
      <c r="H170" s="144">
        <v>500</v>
      </c>
      <c r="I170" s="145"/>
      <c r="L170" s="140"/>
      <c r="M170" s="146"/>
      <c r="T170" s="147"/>
      <c r="AT170" s="142" t="s">
        <v>135</v>
      </c>
      <c r="AU170" s="142" t="s">
        <v>131</v>
      </c>
      <c r="AV170" s="12" t="s">
        <v>131</v>
      </c>
      <c r="AW170" s="12" t="s">
        <v>4</v>
      </c>
      <c r="AX170" s="12" t="s">
        <v>81</v>
      </c>
      <c r="AY170" s="142" t="s">
        <v>122</v>
      </c>
    </row>
    <row r="171" spans="2:65" s="1" customFormat="1" ht="24.2" customHeight="1">
      <c r="B171" s="32"/>
      <c r="C171" s="123" t="s">
        <v>197</v>
      </c>
      <c r="D171" s="123" t="s">
        <v>125</v>
      </c>
      <c r="E171" s="124" t="s">
        <v>198</v>
      </c>
      <c r="F171" s="125" t="s">
        <v>199</v>
      </c>
      <c r="G171" s="126" t="s">
        <v>128</v>
      </c>
      <c r="H171" s="127">
        <v>25</v>
      </c>
      <c r="I171" s="128"/>
      <c r="J171" s="129">
        <f>ROUND(I171*H171,2)</f>
        <v>0</v>
      </c>
      <c r="K171" s="125" t="s">
        <v>188</v>
      </c>
      <c r="L171" s="32"/>
      <c r="M171" s="130" t="s">
        <v>19</v>
      </c>
      <c r="N171" s="131" t="s">
        <v>45</v>
      </c>
      <c r="P171" s="132">
        <f>O171*H171</f>
        <v>0</v>
      </c>
      <c r="Q171" s="132">
        <v>0</v>
      </c>
      <c r="R171" s="132">
        <f>Q171*H171</f>
        <v>0</v>
      </c>
      <c r="S171" s="132">
        <v>0</v>
      </c>
      <c r="T171" s="133">
        <f>S171*H171</f>
        <v>0</v>
      </c>
      <c r="AR171" s="134" t="s">
        <v>130</v>
      </c>
      <c r="AT171" s="134" t="s">
        <v>125</v>
      </c>
      <c r="AU171" s="134" t="s">
        <v>131</v>
      </c>
      <c r="AY171" s="17" t="s">
        <v>122</v>
      </c>
      <c r="BE171" s="135">
        <f>IF(N171="základní",J171,0)</f>
        <v>0</v>
      </c>
      <c r="BF171" s="135">
        <f>IF(N171="snížená",J171,0)</f>
        <v>0</v>
      </c>
      <c r="BG171" s="135">
        <f>IF(N171="zákl. přenesená",J171,0)</f>
        <v>0</v>
      </c>
      <c r="BH171" s="135">
        <f>IF(N171="sníž. přenesená",J171,0)</f>
        <v>0</v>
      </c>
      <c r="BI171" s="135">
        <f>IF(N171="nulová",J171,0)</f>
        <v>0</v>
      </c>
      <c r="BJ171" s="17" t="s">
        <v>131</v>
      </c>
      <c r="BK171" s="135">
        <f>ROUND(I171*H171,2)</f>
        <v>0</v>
      </c>
      <c r="BL171" s="17" t="s">
        <v>130</v>
      </c>
      <c r="BM171" s="134" t="s">
        <v>200</v>
      </c>
    </row>
    <row r="172" spans="2:65" s="1" customFormat="1" ht="11.25">
      <c r="B172" s="32"/>
      <c r="D172" s="136" t="s">
        <v>133</v>
      </c>
      <c r="F172" s="137" t="s">
        <v>201</v>
      </c>
      <c r="I172" s="138"/>
      <c r="L172" s="32"/>
      <c r="M172" s="139"/>
      <c r="T172" s="53"/>
      <c r="AT172" s="17" t="s">
        <v>133</v>
      </c>
      <c r="AU172" s="17" t="s">
        <v>131</v>
      </c>
    </row>
    <row r="173" spans="2:65" s="1" customFormat="1" ht="24.2" customHeight="1">
      <c r="B173" s="32"/>
      <c r="C173" s="123" t="s">
        <v>202</v>
      </c>
      <c r="D173" s="123" t="s">
        <v>125</v>
      </c>
      <c r="E173" s="124" t="s">
        <v>203</v>
      </c>
      <c r="F173" s="125" t="s">
        <v>204</v>
      </c>
      <c r="G173" s="126" t="s">
        <v>128</v>
      </c>
      <c r="H173" s="127">
        <v>216.66499999999999</v>
      </c>
      <c r="I173" s="128"/>
      <c r="J173" s="129">
        <f>ROUND(I173*H173,2)</f>
        <v>0</v>
      </c>
      <c r="K173" s="125" t="s">
        <v>129</v>
      </c>
      <c r="L173" s="32"/>
      <c r="M173" s="130" t="s">
        <v>19</v>
      </c>
      <c r="N173" s="131" t="s">
        <v>45</v>
      </c>
      <c r="P173" s="132">
        <f>O173*H173</f>
        <v>0</v>
      </c>
      <c r="Q173" s="132">
        <v>1.2999999999999999E-4</v>
      </c>
      <c r="R173" s="132">
        <f>Q173*H173</f>
        <v>2.8166449999999996E-2</v>
      </c>
      <c r="S173" s="132">
        <v>0</v>
      </c>
      <c r="T173" s="133">
        <f>S173*H173</f>
        <v>0</v>
      </c>
      <c r="AR173" s="134" t="s">
        <v>130</v>
      </c>
      <c r="AT173" s="134" t="s">
        <v>125</v>
      </c>
      <c r="AU173" s="134" t="s">
        <v>131</v>
      </c>
      <c r="AY173" s="17" t="s">
        <v>122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7" t="s">
        <v>131</v>
      </c>
      <c r="BK173" s="135">
        <f>ROUND(I173*H173,2)</f>
        <v>0</v>
      </c>
      <c r="BL173" s="17" t="s">
        <v>130</v>
      </c>
      <c r="BM173" s="134" t="s">
        <v>205</v>
      </c>
    </row>
    <row r="174" spans="2:65" s="1" customFormat="1" ht="11.25">
      <c r="B174" s="32"/>
      <c r="D174" s="136" t="s">
        <v>133</v>
      </c>
      <c r="F174" s="137" t="s">
        <v>206</v>
      </c>
      <c r="I174" s="138"/>
      <c r="L174" s="32"/>
      <c r="M174" s="139"/>
      <c r="T174" s="53"/>
      <c r="AT174" s="17" t="s">
        <v>133</v>
      </c>
      <c r="AU174" s="17" t="s">
        <v>131</v>
      </c>
    </row>
    <row r="175" spans="2:65" s="12" customFormat="1" ht="11.25">
      <c r="B175" s="140"/>
      <c r="D175" s="141" t="s">
        <v>135</v>
      </c>
      <c r="E175" s="142" t="s">
        <v>19</v>
      </c>
      <c r="F175" s="143" t="s">
        <v>207</v>
      </c>
      <c r="H175" s="144">
        <v>166.66499999999999</v>
      </c>
      <c r="I175" s="145"/>
      <c r="L175" s="140"/>
      <c r="M175" s="146"/>
      <c r="T175" s="147"/>
      <c r="AT175" s="142" t="s">
        <v>135</v>
      </c>
      <c r="AU175" s="142" t="s">
        <v>131</v>
      </c>
      <c r="AV175" s="12" t="s">
        <v>131</v>
      </c>
      <c r="AW175" s="12" t="s">
        <v>34</v>
      </c>
      <c r="AX175" s="12" t="s">
        <v>81</v>
      </c>
      <c r="AY175" s="142" t="s">
        <v>122</v>
      </c>
    </row>
    <row r="176" spans="2:65" s="12" customFormat="1" ht="11.25">
      <c r="B176" s="140"/>
      <c r="D176" s="141" t="s">
        <v>135</v>
      </c>
      <c r="F176" s="143" t="s">
        <v>208</v>
      </c>
      <c r="H176" s="144">
        <v>216.66499999999999</v>
      </c>
      <c r="I176" s="145"/>
      <c r="L176" s="140"/>
      <c r="M176" s="146"/>
      <c r="T176" s="147"/>
      <c r="AT176" s="142" t="s">
        <v>135</v>
      </c>
      <c r="AU176" s="142" t="s">
        <v>131</v>
      </c>
      <c r="AV176" s="12" t="s">
        <v>131</v>
      </c>
      <c r="AW176" s="12" t="s">
        <v>4</v>
      </c>
      <c r="AX176" s="12" t="s">
        <v>81</v>
      </c>
      <c r="AY176" s="142" t="s">
        <v>122</v>
      </c>
    </row>
    <row r="177" spans="2:65" s="11" customFormat="1" ht="22.9" customHeight="1">
      <c r="B177" s="111"/>
      <c r="D177" s="112" t="s">
        <v>72</v>
      </c>
      <c r="E177" s="121" t="s">
        <v>209</v>
      </c>
      <c r="F177" s="121" t="s">
        <v>210</v>
      </c>
      <c r="I177" s="114"/>
      <c r="J177" s="122">
        <f>BK177</f>
        <v>0</v>
      </c>
      <c r="L177" s="111"/>
      <c r="M177" s="116"/>
      <c r="P177" s="117">
        <f>SUM(P178:P255)</f>
        <v>0</v>
      </c>
      <c r="R177" s="117">
        <f>SUM(R178:R255)</f>
        <v>0</v>
      </c>
      <c r="T177" s="118">
        <f>SUM(T178:T255)</f>
        <v>24.842208000000003</v>
      </c>
      <c r="AR177" s="112" t="s">
        <v>81</v>
      </c>
      <c r="AT177" s="119" t="s">
        <v>72</v>
      </c>
      <c r="AU177" s="119" t="s">
        <v>81</v>
      </c>
      <c r="AY177" s="112" t="s">
        <v>122</v>
      </c>
      <c r="BK177" s="120">
        <f>SUM(BK178:BK255)</f>
        <v>0</v>
      </c>
    </row>
    <row r="178" spans="2:65" s="1" customFormat="1" ht="16.5" customHeight="1">
      <c r="B178" s="32"/>
      <c r="C178" s="123" t="s">
        <v>211</v>
      </c>
      <c r="D178" s="123" t="s">
        <v>125</v>
      </c>
      <c r="E178" s="124" t="s">
        <v>212</v>
      </c>
      <c r="F178" s="125" t="s">
        <v>213</v>
      </c>
      <c r="G178" s="126" t="s">
        <v>214</v>
      </c>
      <c r="H178" s="127">
        <v>111.11</v>
      </c>
      <c r="I178" s="128"/>
      <c r="J178" s="129">
        <f>ROUND(I178*H178,2)</f>
        <v>0</v>
      </c>
      <c r="K178" s="125" t="s">
        <v>129</v>
      </c>
      <c r="L178" s="32"/>
      <c r="M178" s="130" t="s">
        <v>19</v>
      </c>
      <c r="N178" s="131" t="s">
        <v>45</v>
      </c>
      <c r="P178" s="132">
        <f>O178*H178</f>
        <v>0</v>
      </c>
      <c r="Q178" s="132">
        <v>0</v>
      </c>
      <c r="R178" s="132">
        <f>Q178*H178</f>
        <v>0</v>
      </c>
      <c r="S178" s="132">
        <v>2E-3</v>
      </c>
      <c r="T178" s="133">
        <f>S178*H178</f>
        <v>0.22222</v>
      </c>
      <c r="AR178" s="134" t="s">
        <v>130</v>
      </c>
      <c r="AT178" s="134" t="s">
        <v>125</v>
      </c>
      <c r="AU178" s="134" t="s">
        <v>131</v>
      </c>
      <c r="AY178" s="17" t="s">
        <v>122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7" t="s">
        <v>131</v>
      </c>
      <c r="BK178" s="135">
        <f>ROUND(I178*H178,2)</f>
        <v>0</v>
      </c>
      <c r="BL178" s="17" t="s">
        <v>130</v>
      </c>
      <c r="BM178" s="134" t="s">
        <v>215</v>
      </c>
    </row>
    <row r="179" spans="2:65" s="1" customFormat="1" ht="11.25">
      <c r="B179" s="32"/>
      <c r="D179" s="136" t="s">
        <v>133</v>
      </c>
      <c r="F179" s="137" t="s">
        <v>216</v>
      </c>
      <c r="I179" s="138"/>
      <c r="L179" s="32"/>
      <c r="M179" s="139"/>
      <c r="T179" s="53"/>
      <c r="AT179" s="17" t="s">
        <v>133</v>
      </c>
      <c r="AU179" s="17" t="s">
        <v>131</v>
      </c>
    </row>
    <row r="180" spans="2:65" s="12" customFormat="1" ht="11.25">
      <c r="B180" s="140"/>
      <c r="D180" s="141" t="s">
        <v>135</v>
      </c>
      <c r="E180" s="142" t="s">
        <v>19</v>
      </c>
      <c r="F180" s="143" t="s">
        <v>217</v>
      </c>
      <c r="H180" s="144">
        <v>51.2</v>
      </c>
      <c r="I180" s="145"/>
      <c r="L180" s="140"/>
      <c r="M180" s="146"/>
      <c r="T180" s="147"/>
      <c r="AT180" s="142" t="s">
        <v>135</v>
      </c>
      <c r="AU180" s="142" t="s">
        <v>131</v>
      </c>
      <c r="AV180" s="12" t="s">
        <v>131</v>
      </c>
      <c r="AW180" s="12" t="s">
        <v>34</v>
      </c>
      <c r="AX180" s="12" t="s">
        <v>73</v>
      </c>
      <c r="AY180" s="142" t="s">
        <v>122</v>
      </c>
    </row>
    <row r="181" spans="2:65" s="12" customFormat="1" ht="11.25">
      <c r="B181" s="140"/>
      <c r="D181" s="141" t="s">
        <v>135</v>
      </c>
      <c r="E181" s="142" t="s">
        <v>19</v>
      </c>
      <c r="F181" s="143" t="s">
        <v>218</v>
      </c>
      <c r="H181" s="144">
        <v>10.8</v>
      </c>
      <c r="I181" s="145"/>
      <c r="L181" s="140"/>
      <c r="M181" s="146"/>
      <c r="T181" s="147"/>
      <c r="AT181" s="142" t="s">
        <v>135</v>
      </c>
      <c r="AU181" s="142" t="s">
        <v>131</v>
      </c>
      <c r="AV181" s="12" t="s">
        <v>131</v>
      </c>
      <c r="AW181" s="12" t="s">
        <v>34</v>
      </c>
      <c r="AX181" s="12" t="s">
        <v>73</v>
      </c>
      <c r="AY181" s="142" t="s">
        <v>122</v>
      </c>
    </row>
    <row r="182" spans="2:65" s="12" customFormat="1" ht="11.25">
      <c r="B182" s="140"/>
      <c r="D182" s="141" t="s">
        <v>135</v>
      </c>
      <c r="E182" s="142" t="s">
        <v>19</v>
      </c>
      <c r="F182" s="143" t="s">
        <v>219</v>
      </c>
      <c r="H182" s="144">
        <v>14.4</v>
      </c>
      <c r="I182" s="145"/>
      <c r="L182" s="140"/>
      <c r="M182" s="146"/>
      <c r="T182" s="147"/>
      <c r="AT182" s="142" t="s">
        <v>135</v>
      </c>
      <c r="AU182" s="142" t="s">
        <v>131</v>
      </c>
      <c r="AV182" s="12" t="s">
        <v>131</v>
      </c>
      <c r="AW182" s="12" t="s">
        <v>34</v>
      </c>
      <c r="AX182" s="12" t="s">
        <v>73</v>
      </c>
      <c r="AY182" s="142" t="s">
        <v>122</v>
      </c>
    </row>
    <row r="183" spans="2:65" s="12" customFormat="1" ht="11.25">
      <c r="B183" s="140"/>
      <c r="D183" s="141" t="s">
        <v>135</v>
      </c>
      <c r="E183" s="142" t="s">
        <v>19</v>
      </c>
      <c r="F183" s="143" t="s">
        <v>220</v>
      </c>
      <c r="H183" s="144">
        <v>11.4</v>
      </c>
      <c r="I183" s="145"/>
      <c r="L183" s="140"/>
      <c r="M183" s="146"/>
      <c r="T183" s="147"/>
      <c r="AT183" s="142" t="s">
        <v>135</v>
      </c>
      <c r="AU183" s="142" t="s">
        <v>131</v>
      </c>
      <c r="AV183" s="12" t="s">
        <v>131</v>
      </c>
      <c r="AW183" s="12" t="s">
        <v>34</v>
      </c>
      <c r="AX183" s="12" t="s">
        <v>73</v>
      </c>
      <c r="AY183" s="142" t="s">
        <v>122</v>
      </c>
    </row>
    <row r="184" spans="2:65" s="12" customFormat="1" ht="11.25">
      <c r="B184" s="140"/>
      <c r="D184" s="141" t="s">
        <v>135</v>
      </c>
      <c r="E184" s="142" t="s">
        <v>19</v>
      </c>
      <c r="F184" s="143" t="s">
        <v>221</v>
      </c>
      <c r="H184" s="144">
        <v>10.5</v>
      </c>
      <c r="I184" s="145"/>
      <c r="L184" s="140"/>
      <c r="M184" s="146"/>
      <c r="T184" s="147"/>
      <c r="AT184" s="142" t="s">
        <v>135</v>
      </c>
      <c r="AU184" s="142" t="s">
        <v>131</v>
      </c>
      <c r="AV184" s="12" t="s">
        <v>131</v>
      </c>
      <c r="AW184" s="12" t="s">
        <v>34</v>
      </c>
      <c r="AX184" s="12" t="s">
        <v>73</v>
      </c>
      <c r="AY184" s="142" t="s">
        <v>122</v>
      </c>
    </row>
    <row r="185" spans="2:65" s="12" customFormat="1" ht="11.25">
      <c r="B185" s="140"/>
      <c r="D185" s="141" t="s">
        <v>135</v>
      </c>
      <c r="E185" s="142" t="s">
        <v>19</v>
      </c>
      <c r="F185" s="143" t="s">
        <v>222</v>
      </c>
      <c r="H185" s="144">
        <v>7.5</v>
      </c>
      <c r="I185" s="145"/>
      <c r="L185" s="140"/>
      <c r="M185" s="146"/>
      <c r="T185" s="147"/>
      <c r="AT185" s="142" t="s">
        <v>135</v>
      </c>
      <c r="AU185" s="142" t="s">
        <v>131</v>
      </c>
      <c r="AV185" s="12" t="s">
        <v>131</v>
      </c>
      <c r="AW185" s="12" t="s">
        <v>34</v>
      </c>
      <c r="AX185" s="12" t="s">
        <v>73</v>
      </c>
      <c r="AY185" s="142" t="s">
        <v>122</v>
      </c>
    </row>
    <row r="186" spans="2:65" s="12" customFormat="1" ht="11.25">
      <c r="B186" s="140"/>
      <c r="D186" s="141" t="s">
        <v>135</v>
      </c>
      <c r="E186" s="142" t="s">
        <v>19</v>
      </c>
      <c r="F186" s="143" t="s">
        <v>223</v>
      </c>
      <c r="H186" s="144">
        <v>2.4500000000000002</v>
      </c>
      <c r="I186" s="145"/>
      <c r="L186" s="140"/>
      <c r="M186" s="146"/>
      <c r="T186" s="147"/>
      <c r="AT186" s="142" t="s">
        <v>135</v>
      </c>
      <c r="AU186" s="142" t="s">
        <v>131</v>
      </c>
      <c r="AV186" s="12" t="s">
        <v>131</v>
      </c>
      <c r="AW186" s="12" t="s">
        <v>34</v>
      </c>
      <c r="AX186" s="12" t="s">
        <v>73</v>
      </c>
      <c r="AY186" s="142" t="s">
        <v>122</v>
      </c>
    </row>
    <row r="187" spans="2:65" s="12" customFormat="1" ht="11.25">
      <c r="B187" s="140"/>
      <c r="D187" s="141" t="s">
        <v>135</v>
      </c>
      <c r="E187" s="142" t="s">
        <v>19</v>
      </c>
      <c r="F187" s="143" t="s">
        <v>224</v>
      </c>
      <c r="H187" s="144">
        <v>1.1200000000000001</v>
      </c>
      <c r="I187" s="145"/>
      <c r="L187" s="140"/>
      <c r="M187" s="146"/>
      <c r="T187" s="147"/>
      <c r="AT187" s="142" t="s">
        <v>135</v>
      </c>
      <c r="AU187" s="142" t="s">
        <v>131</v>
      </c>
      <c r="AV187" s="12" t="s">
        <v>131</v>
      </c>
      <c r="AW187" s="12" t="s">
        <v>34</v>
      </c>
      <c r="AX187" s="12" t="s">
        <v>73</v>
      </c>
      <c r="AY187" s="142" t="s">
        <v>122</v>
      </c>
    </row>
    <row r="188" spans="2:65" s="12" customFormat="1" ht="11.25">
      <c r="B188" s="140"/>
      <c r="D188" s="141" t="s">
        <v>135</v>
      </c>
      <c r="E188" s="142" t="s">
        <v>19</v>
      </c>
      <c r="F188" s="143" t="s">
        <v>225</v>
      </c>
      <c r="H188" s="144">
        <v>1.74</v>
      </c>
      <c r="I188" s="145"/>
      <c r="L188" s="140"/>
      <c r="M188" s="146"/>
      <c r="T188" s="147"/>
      <c r="AT188" s="142" t="s">
        <v>135</v>
      </c>
      <c r="AU188" s="142" t="s">
        <v>131</v>
      </c>
      <c r="AV188" s="12" t="s">
        <v>131</v>
      </c>
      <c r="AW188" s="12" t="s">
        <v>34</v>
      </c>
      <c r="AX188" s="12" t="s">
        <v>73</v>
      </c>
      <c r="AY188" s="142" t="s">
        <v>122</v>
      </c>
    </row>
    <row r="189" spans="2:65" s="14" customFormat="1" ht="11.25">
      <c r="B189" s="155"/>
      <c r="D189" s="141" t="s">
        <v>135</v>
      </c>
      <c r="E189" s="156" t="s">
        <v>19</v>
      </c>
      <c r="F189" s="157" t="s">
        <v>163</v>
      </c>
      <c r="H189" s="158">
        <v>111.11000000000001</v>
      </c>
      <c r="I189" s="159"/>
      <c r="L189" s="155"/>
      <c r="M189" s="160"/>
      <c r="T189" s="161"/>
      <c r="AT189" s="156" t="s">
        <v>135</v>
      </c>
      <c r="AU189" s="156" t="s">
        <v>131</v>
      </c>
      <c r="AV189" s="14" t="s">
        <v>130</v>
      </c>
      <c r="AW189" s="14" t="s">
        <v>34</v>
      </c>
      <c r="AX189" s="14" t="s">
        <v>81</v>
      </c>
      <c r="AY189" s="156" t="s">
        <v>122</v>
      </c>
    </row>
    <row r="190" spans="2:65" s="1" customFormat="1" ht="24.2" customHeight="1">
      <c r="B190" s="32"/>
      <c r="C190" s="123" t="s">
        <v>226</v>
      </c>
      <c r="D190" s="123" t="s">
        <v>125</v>
      </c>
      <c r="E190" s="124" t="s">
        <v>227</v>
      </c>
      <c r="F190" s="125" t="s">
        <v>228</v>
      </c>
      <c r="G190" s="126" t="s">
        <v>128</v>
      </c>
      <c r="H190" s="127">
        <v>214.27199999999999</v>
      </c>
      <c r="I190" s="128"/>
      <c r="J190" s="129">
        <f>ROUND(I190*H190,2)</f>
        <v>0</v>
      </c>
      <c r="K190" s="125" t="s">
        <v>129</v>
      </c>
      <c r="L190" s="32"/>
      <c r="M190" s="130" t="s">
        <v>19</v>
      </c>
      <c r="N190" s="131" t="s">
        <v>45</v>
      </c>
      <c r="P190" s="132">
        <f>O190*H190</f>
        <v>0</v>
      </c>
      <c r="Q190" s="132">
        <v>0</v>
      </c>
      <c r="R190" s="132">
        <f>Q190*H190</f>
        <v>0</v>
      </c>
      <c r="S190" s="132">
        <v>5.5E-2</v>
      </c>
      <c r="T190" s="133">
        <f>S190*H190</f>
        <v>11.78496</v>
      </c>
      <c r="AR190" s="134" t="s">
        <v>130</v>
      </c>
      <c r="AT190" s="134" t="s">
        <v>125</v>
      </c>
      <c r="AU190" s="134" t="s">
        <v>131</v>
      </c>
      <c r="AY190" s="17" t="s">
        <v>122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7" t="s">
        <v>131</v>
      </c>
      <c r="BK190" s="135">
        <f>ROUND(I190*H190,2)</f>
        <v>0</v>
      </c>
      <c r="BL190" s="17" t="s">
        <v>130</v>
      </c>
      <c r="BM190" s="134" t="s">
        <v>229</v>
      </c>
    </row>
    <row r="191" spans="2:65" s="1" customFormat="1" ht="11.25">
      <c r="B191" s="32"/>
      <c r="D191" s="136" t="s">
        <v>133</v>
      </c>
      <c r="F191" s="137" t="s">
        <v>230</v>
      </c>
      <c r="I191" s="138"/>
      <c r="L191" s="32"/>
      <c r="M191" s="139"/>
      <c r="T191" s="53"/>
      <c r="AT191" s="17" t="s">
        <v>133</v>
      </c>
      <c r="AU191" s="17" t="s">
        <v>131</v>
      </c>
    </row>
    <row r="192" spans="2:65" s="12" customFormat="1" ht="11.25">
      <c r="B192" s="140"/>
      <c r="D192" s="141" t="s">
        <v>135</v>
      </c>
      <c r="E192" s="142" t="s">
        <v>19</v>
      </c>
      <c r="F192" s="143" t="s">
        <v>136</v>
      </c>
      <c r="H192" s="144">
        <v>6.2</v>
      </c>
      <c r="I192" s="145"/>
      <c r="L192" s="140"/>
      <c r="M192" s="146"/>
      <c r="T192" s="147"/>
      <c r="AT192" s="142" t="s">
        <v>135</v>
      </c>
      <c r="AU192" s="142" t="s">
        <v>131</v>
      </c>
      <c r="AV192" s="12" t="s">
        <v>131</v>
      </c>
      <c r="AW192" s="12" t="s">
        <v>34</v>
      </c>
      <c r="AX192" s="12" t="s">
        <v>73</v>
      </c>
      <c r="AY192" s="142" t="s">
        <v>122</v>
      </c>
    </row>
    <row r="193" spans="2:51" s="12" customFormat="1" ht="11.25">
      <c r="B193" s="140"/>
      <c r="D193" s="141" t="s">
        <v>135</v>
      </c>
      <c r="E193" s="142" t="s">
        <v>19</v>
      </c>
      <c r="F193" s="143" t="s">
        <v>137</v>
      </c>
      <c r="H193" s="144">
        <v>7</v>
      </c>
      <c r="I193" s="145"/>
      <c r="L193" s="140"/>
      <c r="M193" s="146"/>
      <c r="T193" s="147"/>
      <c r="AT193" s="142" t="s">
        <v>135</v>
      </c>
      <c r="AU193" s="142" t="s">
        <v>131</v>
      </c>
      <c r="AV193" s="12" t="s">
        <v>131</v>
      </c>
      <c r="AW193" s="12" t="s">
        <v>34</v>
      </c>
      <c r="AX193" s="12" t="s">
        <v>73</v>
      </c>
      <c r="AY193" s="142" t="s">
        <v>122</v>
      </c>
    </row>
    <row r="194" spans="2:51" s="12" customFormat="1" ht="11.25">
      <c r="B194" s="140"/>
      <c r="D194" s="141" t="s">
        <v>135</v>
      </c>
      <c r="E194" s="142" t="s">
        <v>19</v>
      </c>
      <c r="F194" s="143" t="s">
        <v>138</v>
      </c>
      <c r="H194" s="144">
        <v>4.76</v>
      </c>
      <c r="I194" s="145"/>
      <c r="L194" s="140"/>
      <c r="M194" s="146"/>
      <c r="T194" s="147"/>
      <c r="AT194" s="142" t="s">
        <v>135</v>
      </c>
      <c r="AU194" s="142" t="s">
        <v>131</v>
      </c>
      <c r="AV194" s="12" t="s">
        <v>131</v>
      </c>
      <c r="AW194" s="12" t="s">
        <v>34</v>
      </c>
      <c r="AX194" s="12" t="s">
        <v>73</v>
      </c>
      <c r="AY194" s="142" t="s">
        <v>122</v>
      </c>
    </row>
    <row r="195" spans="2:51" s="13" customFormat="1" ht="11.25">
      <c r="B195" s="148"/>
      <c r="D195" s="141" t="s">
        <v>135</v>
      </c>
      <c r="E195" s="149" t="s">
        <v>19</v>
      </c>
      <c r="F195" s="150" t="s">
        <v>139</v>
      </c>
      <c r="H195" s="151">
        <v>17.96</v>
      </c>
      <c r="I195" s="152"/>
      <c r="L195" s="148"/>
      <c r="M195" s="153"/>
      <c r="T195" s="154"/>
      <c r="AT195" s="149" t="s">
        <v>135</v>
      </c>
      <c r="AU195" s="149" t="s">
        <v>131</v>
      </c>
      <c r="AV195" s="13" t="s">
        <v>140</v>
      </c>
      <c r="AW195" s="13" t="s">
        <v>34</v>
      </c>
      <c r="AX195" s="13" t="s">
        <v>73</v>
      </c>
      <c r="AY195" s="149" t="s">
        <v>122</v>
      </c>
    </row>
    <row r="196" spans="2:51" s="12" customFormat="1" ht="11.25">
      <c r="B196" s="140"/>
      <c r="D196" s="141" t="s">
        <v>135</v>
      </c>
      <c r="E196" s="142" t="s">
        <v>19</v>
      </c>
      <c r="F196" s="143" t="s">
        <v>141</v>
      </c>
      <c r="H196" s="144">
        <v>256</v>
      </c>
      <c r="I196" s="145"/>
      <c r="L196" s="140"/>
      <c r="M196" s="146"/>
      <c r="T196" s="147"/>
      <c r="AT196" s="142" t="s">
        <v>135</v>
      </c>
      <c r="AU196" s="142" t="s">
        <v>131</v>
      </c>
      <c r="AV196" s="12" t="s">
        <v>131</v>
      </c>
      <c r="AW196" s="12" t="s">
        <v>34</v>
      </c>
      <c r="AX196" s="12" t="s">
        <v>73</v>
      </c>
      <c r="AY196" s="142" t="s">
        <v>122</v>
      </c>
    </row>
    <row r="197" spans="2:51" s="12" customFormat="1" ht="11.25">
      <c r="B197" s="140"/>
      <c r="D197" s="141" t="s">
        <v>135</v>
      </c>
      <c r="E197" s="142" t="s">
        <v>19</v>
      </c>
      <c r="F197" s="143" t="s">
        <v>142</v>
      </c>
      <c r="H197" s="144">
        <v>40.799999999999997</v>
      </c>
      <c r="I197" s="145"/>
      <c r="L197" s="140"/>
      <c r="M197" s="146"/>
      <c r="T197" s="147"/>
      <c r="AT197" s="142" t="s">
        <v>135</v>
      </c>
      <c r="AU197" s="142" t="s">
        <v>131</v>
      </c>
      <c r="AV197" s="12" t="s">
        <v>131</v>
      </c>
      <c r="AW197" s="12" t="s">
        <v>34</v>
      </c>
      <c r="AX197" s="12" t="s">
        <v>73</v>
      </c>
      <c r="AY197" s="142" t="s">
        <v>122</v>
      </c>
    </row>
    <row r="198" spans="2:51" s="12" customFormat="1" ht="11.25">
      <c r="B198" s="140"/>
      <c r="D198" s="141" t="s">
        <v>135</v>
      </c>
      <c r="E198" s="142" t="s">
        <v>19</v>
      </c>
      <c r="F198" s="143" t="s">
        <v>143</v>
      </c>
      <c r="H198" s="144">
        <v>32</v>
      </c>
      <c r="I198" s="145"/>
      <c r="L198" s="140"/>
      <c r="M198" s="146"/>
      <c r="T198" s="147"/>
      <c r="AT198" s="142" t="s">
        <v>135</v>
      </c>
      <c r="AU198" s="142" t="s">
        <v>131</v>
      </c>
      <c r="AV198" s="12" t="s">
        <v>131</v>
      </c>
      <c r="AW198" s="12" t="s">
        <v>34</v>
      </c>
      <c r="AX198" s="12" t="s">
        <v>73</v>
      </c>
      <c r="AY198" s="142" t="s">
        <v>122</v>
      </c>
    </row>
    <row r="199" spans="2:51" s="12" customFormat="1" ht="11.25">
      <c r="B199" s="140"/>
      <c r="D199" s="141" t="s">
        <v>135</v>
      </c>
      <c r="E199" s="142" t="s">
        <v>19</v>
      </c>
      <c r="F199" s="143" t="s">
        <v>144</v>
      </c>
      <c r="H199" s="144">
        <v>42</v>
      </c>
      <c r="I199" s="145"/>
      <c r="L199" s="140"/>
      <c r="M199" s="146"/>
      <c r="T199" s="147"/>
      <c r="AT199" s="142" t="s">
        <v>135</v>
      </c>
      <c r="AU199" s="142" t="s">
        <v>131</v>
      </c>
      <c r="AV199" s="12" t="s">
        <v>131</v>
      </c>
      <c r="AW199" s="12" t="s">
        <v>34</v>
      </c>
      <c r="AX199" s="12" t="s">
        <v>73</v>
      </c>
      <c r="AY199" s="142" t="s">
        <v>122</v>
      </c>
    </row>
    <row r="200" spans="2:51" s="12" customFormat="1" ht="11.25">
      <c r="B200" s="140"/>
      <c r="D200" s="141" t="s">
        <v>135</v>
      </c>
      <c r="E200" s="142" t="s">
        <v>19</v>
      </c>
      <c r="F200" s="143" t="s">
        <v>145</v>
      </c>
      <c r="H200" s="144">
        <v>29.6</v>
      </c>
      <c r="I200" s="145"/>
      <c r="L200" s="140"/>
      <c r="M200" s="146"/>
      <c r="T200" s="147"/>
      <c r="AT200" s="142" t="s">
        <v>135</v>
      </c>
      <c r="AU200" s="142" t="s">
        <v>131</v>
      </c>
      <c r="AV200" s="12" t="s">
        <v>131</v>
      </c>
      <c r="AW200" s="12" t="s">
        <v>34</v>
      </c>
      <c r="AX200" s="12" t="s">
        <v>73</v>
      </c>
      <c r="AY200" s="142" t="s">
        <v>122</v>
      </c>
    </row>
    <row r="201" spans="2:51" s="12" customFormat="1" ht="11.25">
      <c r="B201" s="140"/>
      <c r="D201" s="141" t="s">
        <v>135</v>
      </c>
      <c r="E201" s="142" t="s">
        <v>19</v>
      </c>
      <c r="F201" s="143" t="s">
        <v>146</v>
      </c>
      <c r="H201" s="144">
        <v>16.399999999999999</v>
      </c>
      <c r="I201" s="145"/>
      <c r="L201" s="140"/>
      <c r="M201" s="146"/>
      <c r="T201" s="147"/>
      <c r="AT201" s="142" t="s">
        <v>135</v>
      </c>
      <c r="AU201" s="142" t="s">
        <v>131</v>
      </c>
      <c r="AV201" s="12" t="s">
        <v>131</v>
      </c>
      <c r="AW201" s="12" t="s">
        <v>34</v>
      </c>
      <c r="AX201" s="12" t="s">
        <v>73</v>
      </c>
      <c r="AY201" s="142" t="s">
        <v>122</v>
      </c>
    </row>
    <row r="202" spans="2:51" s="12" customFormat="1" ht="11.25">
      <c r="B202" s="140"/>
      <c r="D202" s="141" t="s">
        <v>135</v>
      </c>
      <c r="E202" s="142" t="s">
        <v>19</v>
      </c>
      <c r="F202" s="143" t="s">
        <v>147</v>
      </c>
      <c r="H202" s="144">
        <v>12.8</v>
      </c>
      <c r="I202" s="145"/>
      <c r="L202" s="140"/>
      <c r="M202" s="146"/>
      <c r="T202" s="147"/>
      <c r="AT202" s="142" t="s">
        <v>135</v>
      </c>
      <c r="AU202" s="142" t="s">
        <v>131</v>
      </c>
      <c r="AV202" s="12" t="s">
        <v>131</v>
      </c>
      <c r="AW202" s="12" t="s">
        <v>34</v>
      </c>
      <c r="AX202" s="12" t="s">
        <v>73</v>
      </c>
      <c r="AY202" s="142" t="s">
        <v>122</v>
      </c>
    </row>
    <row r="203" spans="2:51" s="12" customFormat="1" ht="11.25">
      <c r="B203" s="140"/>
      <c r="D203" s="141" t="s">
        <v>135</v>
      </c>
      <c r="E203" s="142" t="s">
        <v>19</v>
      </c>
      <c r="F203" s="143" t="s">
        <v>148</v>
      </c>
      <c r="H203" s="144">
        <v>12.8</v>
      </c>
      <c r="I203" s="145"/>
      <c r="L203" s="140"/>
      <c r="M203" s="146"/>
      <c r="T203" s="147"/>
      <c r="AT203" s="142" t="s">
        <v>135</v>
      </c>
      <c r="AU203" s="142" t="s">
        <v>131</v>
      </c>
      <c r="AV203" s="12" t="s">
        <v>131</v>
      </c>
      <c r="AW203" s="12" t="s">
        <v>34</v>
      </c>
      <c r="AX203" s="12" t="s">
        <v>73</v>
      </c>
      <c r="AY203" s="142" t="s">
        <v>122</v>
      </c>
    </row>
    <row r="204" spans="2:51" s="12" customFormat="1" ht="11.25">
      <c r="B204" s="140"/>
      <c r="D204" s="141" t="s">
        <v>135</v>
      </c>
      <c r="E204" s="142" t="s">
        <v>19</v>
      </c>
      <c r="F204" s="143" t="s">
        <v>149</v>
      </c>
      <c r="H204" s="144">
        <v>6.68</v>
      </c>
      <c r="I204" s="145"/>
      <c r="L204" s="140"/>
      <c r="M204" s="146"/>
      <c r="T204" s="147"/>
      <c r="AT204" s="142" t="s">
        <v>135</v>
      </c>
      <c r="AU204" s="142" t="s">
        <v>131</v>
      </c>
      <c r="AV204" s="12" t="s">
        <v>131</v>
      </c>
      <c r="AW204" s="12" t="s">
        <v>34</v>
      </c>
      <c r="AX204" s="12" t="s">
        <v>73</v>
      </c>
      <c r="AY204" s="142" t="s">
        <v>122</v>
      </c>
    </row>
    <row r="205" spans="2:51" s="12" customFormat="1" ht="11.25">
      <c r="B205" s="140"/>
      <c r="D205" s="141" t="s">
        <v>135</v>
      </c>
      <c r="E205" s="142" t="s">
        <v>19</v>
      </c>
      <c r="F205" s="143" t="s">
        <v>150</v>
      </c>
      <c r="H205" s="144">
        <v>7.2</v>
      </c>
      <c r="I205" s="145"/>
      <c r="L205" s="140"/>
      <c r="M205" s="146"/>
      <c r="T205" s="147"/>
      <c r="AT205" s="142" t="s">
        <v>135</v>
      </c>
      <c r="AU205" s="142" t="s">
        <v>131</v>
      </c>
      <c r="AV205" s="12" t="s">
        <v>131</v>
      </c>
      <c r="AW205" s="12" t="s">
        <v>34</v>
      </c>
      <c r="AX205" s="12" t="s">
        <v>73</v>
      </c>
      <c r="AY205" s="142" t="s">
        <v>122</v>
      </c>
    </row>
    <row r="206" spans="2:51" s="12" customFormat="1" ht="11.25">
      <c r="B206" s="140"/>
      <c r="D206" s="141" t="s">
        <v>135</v>
      </c>
      <c r="E206" s="142" t="s">
        <v>19</v>
      </c>
      <c r="F206" s="143" t="s">
        <v>151</v>
      </c>
      <c r="H206" s="144">
        <v>7.2</v>
      </c>
      <c r="I206" s="145"/>
      <c r="L206" s="140"/>
      <c r="M206" s="146"/>
      <c r="T206" s="147"/>
      <c r="AT206" s="142" t="s">
        <v>135</v>
      </c>
      <c r="AU206" s="142" t="s">
        <v>131</v>
      </c>
      <c r="AV206" s="12" t="s">
        <v>131</v>
      </c>
      <c r="AW206" s="12" t="s">
        <v>34</v>
      </c>
      <c r="AX206" s="12" t="s">
        <v>73</v>
      </c>
      <c r="AY206" s="142" t="s">
        <v>122</v>
      </c>
    </row>
    <row r="207" spans="2:51" s="13" customFormat="1" ht="11.25">
      <c r="B207" s="148"/>
      <c r="D207" s="141" t="s">
        <v>135</v>
      </c>
      <c r="E207" s="149" t="s">
        <v>19</v>
      </c>
      <c r="F207" s="150" t="s">
        <v>152</v>
      </c>
      <c r="H207" s="151">
        <v>463.48</v>
      </c>
      <c r="I207" s="152"/>
      <c r="L207" s="148"/>
      <c r="M207" s="153"/>
      <c r="T207" s="154"/>
      <c r="AT207" s="149" t="s">
        <v>135</v>
      </c>
      <c r="AU207" s="149" t="s">
        <v>131</v>
      </c>
      <c r="AV207" s="13" t="s">
        <v>140</v>
      </c>
      <c r="AW207" s="13" t="s">
        <v>34</v>
      </c>
      <c r="AX207" s="13" t="s">
        <v>73</v>
      </c>
      <c r="AY207" s="149" t="s">
        <v>122</v>
      </c>
    </row>
    <row r="208" spans="2:51" s="12" customFormat="1" ht="11.25">
      <c r="B208" s="140"/>
      <c r="D208" s="141" t="s">
        <v>135</v>
      </c>
      <c r="E208" s="142" t="s">
        <v>19</v>
      </c>
      <c r="F208" s="143" t="s">
        <v>153</v>
      </c>
      <c r="H208" s="144">
        <v>20.3</v>
      </c>
      <c r="I208" s="145"/>
      <c r="L208" s="140"/>
      <c r="M208" s="146"/>
      <c r="T208" s="147"/>
      <c r="AT208" s="142" t="s">
        <v>135</v>
      </c>
      <c r="AU208" s="142" t="s">
        <v>131</v>
      </c>
      <c r="AV208" s="12" t="s">
        <v>131</v>
      </c>
      <c r="AW208" s="12" t="s">
        <v>34</v>
      </c>
      <c r="AX208" s="12" t="s">
        <v>73</v>
      </c>
      <c r="AY208" s="142" t="s">
        <v>122</v>
      </c>
    </row>
    <row r="209" spans="2:65" s="13" customFormat="1" ht="11.25">
      <c r="B209" s="148"/>
      <c r="D209" s="141" t="s">
        <v>135</v>
      </c>
      <c r="E209" s="149" t="s">
        <v>19</v>
      </c>
      <c r="F209" s="150" t="s">
        <v>154</v>
      </c>
      <c r="H209" s="151">
        <v>20.3</v>
      </c>
      <c r="I209" s="152"/>
      <c r="L209" s="148"/>
      <c r="M209" s="153"/>
      <c r="T209" s="154"/>
      <c r="AT209" s="149" t="s">
        <v>135</v>
      </c>
      <c r="AU209" s="149" t="s">
        <v>131</v>
      </c>
      <c r="AV209" s="13" t="s">
        <v>140</v>
      </c>
      <c r="AW209" s="13" t="s">
        <v>34</v>
      </c>
      <c r="AX209" s="13" t="s">
        <v>73</v>
      </c>
      <c r="AY209" s="149" t="s">
        <v>122</v>
      </c>
    </row>
    <row r="210" spans="2:65" s="12" customFormat="1" ht="11.25">
      <c r="B210" s="140"/>
      <c r="D210" s="141" t="s">
        <v>135</v>
      </c>
      <c r="E210" s="142" t="s">
        <v>19</v>
      </c>
      <c r="F210" s="143" t="s">
        <v>155</v>
      </c>
      <c r="H210" s="144">
        <v>6.5</v>
      </c>
      <c r="I210" s="145"/>
      <c r="L210" s="140"/>
      <c r="M210" s="146"/>
      <c r="T210" s="147"/>
      <c r="AT210" s="142" t="s">
        <v>135</v>
      </c>
      <c r="AU210" s="142" t="s">
        <v>131</v>
      </c>
      <c r="AV210" s="12" t="s">
        <v>131</v>
      </c>
      <c r="AW210" s="12" t="s">
        <v>34</v>
      </c>
      <c r="AX210" s="12" t="s">
        <v>73</v>
      </c>
      <c r="AY210" s="142" t="s">
        <v>122</v>
      </c>
    </row>
    <row r="211" spans="2:65" s="12" customFormat="1" ht="11.25">
      <c r="B211" s="140"/>
      <c r="D211" s="141" t="s">
        <v>135</v>
      </c>
      <c r="E211" s="142" t="s">
        <v>19</v>
      </c>
      <c r="F211" s="143" t="s">
        <v>156</v>
      </c>
      <c r="H211" s="144">
        <v>6.5</v>
      </c>
      <c r="I211" s="145"/>
      <c r="L211" s="140"/>
      <c r="M211" s="146"/>
      <c r="T211" s="147"/>
      <c r="AT211" s="142" t="s">
        <v>135</v>
      </c>
      <c r="AU211" s="142" t="s">
        <v>131</v>
      </c>
      <c r="AV211" s="12" t="s">
        <v>131</v>
      </c>
      <c r="AW211" s="12" t="s">
        <v>34</v>
      </c>
      <c r="AX211" s="12" t="s">
        <v>73</v>
      </c>
      <c r="AY211" s="142" t="s">
        <v>122</v>
      </c>
    </row>
    <row r="212" spans="2:65" s="13" customFormat="1" ht="11.25">
      <c r="B212" s="148"/>
      <c r="D212" s="141" t="s">
        <v>135</v>
      </c>
      <c r="E212" s="149" t="s">
        <v>19</v>
      </c>
      <c r="F212" s="150" t="s">
        <v>157</v>
      </c>
      <c r="H212" s="151">
        <v>13</v>
      </c>
      <c r="I212" s="152"/>
      <c r="L212" s="148"/>
      <c r="M212" s="153"/>
      <c r="T212" s="154"/>
      <c r="AT212" s="149" t="s">
        <v>135</v>
      </c>
      <c r="AU212" s="149" t="s">
        <v>131</v>
      </c>
      <c r="AV212" s="13" t="s">
        <v>140</v>
      </c>
      <c r="AW212" s="13" t="s">
        <v>34</v>
      </c>
      <c r="AX212" s="13" t="s">
        <v>73</v>
      </c>
      <c r="AY212" s="149" t="s">
        <v>122</v>
      </c>
    </row>
    <row r="213" spans="2:65" s="12" customFormat="1" ht="11.25">
      <c r="B213" s="140"/>
      <c r="D213" s="141" t="s">
        <v>135</v>
      </c>
      <c r="E213" s="142" t="s">
        <v>19</v>
      </c>
      <c r="F213" s="143" t="s">
        <v>158</v>
      </c>
      <c r="H213" s="144">
        <v>5.74</v>
      </c>
      <c r="I213" s="145"/>
      <c r="L213" s="140"/>
      <c r="M213" s="146"/>
      <c r="T213" s="147"/>
      <c r="AT213" s="142" t="s">
        <v>135</v>
      </c>
      <c r="AU213" s="142" t="s">
        <v>131</v>
      </c>
      <c r="AV213" s="12" t="s">
        <v>131</v>
      </c>
      <c r="AW213" s="12" t="s">
        <v>34</v>
      </c>
      <c r="AX213" s="12" t="s">
        <v>73</v>
      </c>
      <c r="AY213" s="142" t="s">
        <v>122</v>
      </c>
    </row>
    <row r="214" spans="2:65" s="12" customFormat="1" ht="11.25">
      <c r="B214" s="140"/>
      <c r="D214" s="141" t="s">
        <v>135</v>
      </c>
      <c r="E214" s="142" t="s">
        <v>19</v>
      </c>
      <c r="F214" s="143" t="s">
        <v>159</v>
      </c>
      <c r="H214" s="144">
        <v>6.6</v>
      </c>
      <c r="I214" s="145"/>
      <c r="L214" s="140"/>
      <c r="M214" s="146"/>
      <c r="T214" s="147"/>
      <c r="AT214" s="142" t="s">
        <v>135</v>
      </c>
      <c r="AU214" s="142" t="s">
        <v>131</v>
      </c>
      <c r="AV214" s="12" t="s">
        <v>131</v>
      </c>
      <c r="AW214" s="12" t="s">
        <v>34</v>
      </c>
      <c r="AX214" s="12" t="s">
        <v>73</v>
      </c>
      <c r="AY214" s="142" t="s">
        <v>122</v>
      </c>
    </row>
    <row r="215" spans="2:65" s="13" customFormat="1" ht="11.25">
      <c r="B215" s="148"/>
      <c r="D215" s="141" t="s">
        <v>135</v>
      </c>
      <c r="E215" s="149" t="s">
        <v>19</v>
      </c>
      <c r="F215" s="150" t="s">
        <v>160</v>
      </c>
      <c r="H215" s="151">
        <v>12.34</v>
      </c>
      <c r="I215" s="152"/>
      <c r="L215" s="148"/>
      <c r="M215" s="153"/>
      <c r="T215" s="154"/>
      <c r="AT215" s="149" t="s">
        <v>135</v>
      </c>
      <c r="AU215" s="149" t="s">
        <v>131</v>
      </c>
      <c r="AV215" s="13" t="s">
        <v>140</v>
      </c>
      <c r="AW215" s="13" t="s">
        <v>34</v>
      </c>
      <c r="AX215" s="13" t="s">
        <v>73</v>
      </c>
      <c r="AY215" s="149" t="s">
        <v>122</v>
      </c>
    </row>
    <row r="216" spans="2:65" s="12" customFormat="1" ht="11.25">
      <c r="B216" s="140"/>
      <c r="D216" s="141" t="s">
        <v>135</v>
      </c>
      <c r="E216" s="142" t="s">
        <v>19</v>
      </c>
      <c r="F216" s="143" t="s">
        <v>161</v>
      </c>
      <c r="H216" s="144">
        <v>8.6</v>
      </c>
      <c r="I216" s="145"/>
      <c r="L216" s="140"/>
      <c r="M216" s="146"/>
      <c r="T216" s="147"/>
      <c r="AT216" s="142" t="s">
        <v>135</v>
      </c>
      <c r="AU216" s="142" t="s">
        <v>131</v>
      </c>
      <c r="AV216" s="12" t="s">
        <v>131</v>
      </c>
      <c r="AW216" s="12" t="s">
        <v>34</v>
      </c>
      <c r="AX216" s="12" t="s">
        <v>73</v>
      </c>
      <c r="AY216" s="142" t="s">
        <v>122</v>
      </c>
    </row>
    <row r="217" spans="2:65" s="13" customFormat="1" ht="11.25">
      <c r="B217" s="148"/>
      <c r="D217" s="141" t="s">
        <v>135</v>
      </c>
      <c r="E217" s="149" t="s">
        <v>19</v>
      </c>
      <c r="F217" s="150" t="s">
        <v>162</v>
      </c>
      <c r="H217" s="151">
        <v>8.6</v>
      </c>
      <c r="I217" s="152"/>
      <c r="L217" s="148"/>
      <c r="M217" s="153"/>
      <c r="T217" s="154"/>
      <c r="AT217" s="149" t="s">
        <v>135</v>
      </c>
      <c r="AU217" s="149" t="s">
        <v>131</v>
      </c>
      <c r="AV217" s="13" t="s">
        <v>140</v>
      </c>
      <c r="AW217" s="13" t="s">
        <v>34</v>
      </c>
      <c r="AX217" s="13" t="s">
        <v>73</v>
      </c>
      <c r="AY217" s="149" t="s">
        <v>122</v>
      </c>
    </row>
    <row r="218" spans="2:65" s="14" customFormat="1" ht="11.25">
      <c r="B218" s="155"/>
      <c r="D218" s="141" t="s">
        <v>135</v>
      </c>
      <c r="E218" s="156" t="s">
        <v>19</v>
      </c>
      <c r="F218" s="157" t="s">
        <v>163</v>
      </c>
      <c r="H218" s="158">
        <v>535.68000000000006</v>
      </c>
      <c r="I218" s="159"/>
      <c r="L218" s="155"/>
      <c r="M218" s="160"/>
      <c r="T218" s="161"/>
      <c r="AT218" s="156" t="s">
        <v>135</v>
      </c>
      <c r="AU218" s="156" t="s">
        <v>131</v>
      </c>
      <c r="AV218" s="14" t="s">
        <v>130</v>
      </c>
      <c r="AW218" s="14" t="s">
        <v>34</v>
      </c>
      <c r="AX218" s="14" t="s">
        <v>81</v>
      </c>
      <c r="AY218" s="156" t="s">
        <v>122</v>
      </c>
    </row>
    <row r="219" spans="2:65" s="12" customFormat="1" ht="11.25">
      <c r="B219" s="140"/>
      <c r="D219" s="141" t="s">
        <v>135</v>
      </c>
      <c r="F219" s="143" t="s">
        <v>164</v>
      </c>
      <c r="H219" s="144">
        <v>214.27199999999999</v>
      </c>
      <c r="I219" s="145"/>
      <c r="L219" s="140"/>
      <c r="M219" s="146"/>
      <c r="T219" s="147"/>
      <c r="AT219" s="142" t="s">
        <v>135</v>
      </c>
      <c r="AU219" s="142" t="s">
        <v>131</v>
      </c>
      <c r="AV219" s="12" t="s">
        <v>131</v>
      </c>
      <c r="AW219" s="12" t="s">
        <v>4</v>
      </c>
      <c r="AX219" s="12" t="s">
        <v>81</v>
      </c>
      <c r="AY219" s="142" t="s">
        <v>122</v>
      </c>
    </row>
    <row r="220" spans="2:65" s="1" customFormat="1" ht="21.75" customHeight="1">
      <c r="B220" s="32"/>
      <c r="C220" s="123" t="s">
        <v>8</v>
      </c>
      <c r="D220" s="123" t="s">
        <v>125</v>
      </c>
      <c r="E220" s="124" t="s">
        <v>231</v>
      </c>
      <c r="F220" s="125" t="s">
        <v>232</v>
      </c>
      <c r="G220" s="126" t="s">
        <v>128</v>
      </c>
      <c r="H220" s="127">
        <v>1.415</v>
      </c>
      <c r="I220" s="128"/>
      <c r="J220" s="129">
        <f>ROUND(I220*H220,2)</f>
        <v>0</v>
      </c>
      <c r="K220" s="125" t="s">
        <v>129</v>
      </c>
      <c r="L220" s="32"/>
      <c r="M220" s="130" t="s">
        <v>19</v>
      </c>
      <c r="N220" s="131" t="s">
        <v>45</v>
      </c>
      <c r="P220" s="132">
        <f>O220*H220</f>
        <v>0</v>
      </c>
      <c r="Q220" s="132">
        <v>0</v>
      </c>
      <c r="R220" s="132">
        <f>Q220*H220</f>
        <v>0</v>
      </c>
      <c r="S220" s="132">
        <v>5.8999999999999997E-2</v>
      </c>
      <c r="T220" s="133">
        <f>S220*H220</f>
        <v>8.3485000000000004E-2</v>
      </c>
      <c r="AR220" s="134" t="s">
        <v>130</v>
      </c>
      <c r="AT220" s="134" t="s">
        <v>125</v>
      </c>
      <c r="AU220" s="134" t="s">
        <v>131</v>
      </c>
      <c r="AY220" s="17" t="s">
        <v>122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7" t="s">
        <v>131</v>
      </c>
      <c r="BK220" s="135">
        <f>ROUND(I220*H220,2)</f>
        <v>0</v>
      </c>
      <c r="BL220" s="17" t="s">
        <v>130</v>
      </c>
      <c r="BM220" s="134" t="s">
        <v>233</v>
      </c>
    </row>
    <row r="221" spans="2:65" s="1" customFormat="1" ht="11.25">
      <c r="B221" s="32"/>
      <c r="D221" s="136" t="s">
        <v>133</v>
      </c>
      <c r="F221" s="137" t="s">
        <v>234</v>
      </c>
      <c r="I221" s="138"/>
      <c r="L221" s="32"/>
      <c r="M221" s="139"/>
      <c r="T221" s="53"/>
      <c r="AT221" s="17" t="s">
        <v>133</v>
      </c>
      <c r="AU221" s="17" t="s">
        <v>131</v>
      </c>
    </row>
    <row r="222" spans="2:65" s="12" customFormat="1" ht="11.25">
      <c r="B222" s="140"/>
      <c r="D222" s="141" t="s">
        <v>135</v>
      </c>
      <c r="E222" s="142" t="s">
        <v>19</v>
      </c>
      <c r="F222" s="143" t="s">
        <v>235</v>
      </c>
      <c r="H222" s="144">
        <v>1.415</v>
      </c>
      <c r="I222" s="145"/>
      <c r="L222" s="140"/>
      <c r="M222" s="146"/>
      <c r="T222" s="147"/>
      <c r="AT222" s="142" t="s">
        <v>135</v>
      </c>
      <c r="AU222" s="142" t="s">
        <v>131</v>
      </c>
      <c r="AV222" s="12" t="s">
        <v>131</v>
      </c>
      <c r="AW222" s="12" t="s">
        <v>34</v>
      </c>
      <c r="AX222" s="12" t="s">
        <v>81</v>
      </c>
      <c r="AY222" s="142" t="s">
        <v>122</v>
      </c>
    </row>
    <row r="223" spans="2:65" s="1" customFormat="1" ht="21.75" customHeight="1">
      <c r="B223" s="32"/>
      <c r="C223" s="123" t="s">
        <v>236</v>
      </c>
      <c r="D223" s="123" t="s">
        <v>125</v>
      </c>
      <c r="E223" s="124" t="s">
        <v>237</v>
      </c>
      <c r="F223" s="125" t="s">
        <v>238</v>
      </c>
      <c r="G223" s="126" t="s">
        <v>128</v>
      </c>
      <c r="H223" s="127">
        <v>216.024</v>
      </c>
      <c r="I223" s="128"/>
      <c r="J223" s="129">
        <f>ROUND(I223*H223,2)</f>
        <v>0</v>
      </c>
      <c r="K223" s="125" t="s">
        <v>129</v>
      </c>
      <c r="L223" s="32"/>
      <c r="M223" s="130" t="s">
        <v>19</v>
      </c>
      <c r="N223" s="131" t="s">
        <v>45</v>
      </c>
      <c r="P223" s="132">
        <f>O223*H223</f>
        <v>0</v>
      </c>
      <c r="Q223" s="132">
        <v>0</v>
      </c>
      <c r="R223" s="132">
        <f>Q223*H223</f>
        <v>0</v>
      </c>
      <c r="S223" s="132">
        <v>5.0999999999999997E-2</v>
      </c>
      <c r="T223" s="133">
        <f>S223*H223</f>
        <v>11.017223999999999</v>
      </c>
      <c r="AR223" s="134" t="s">
        <v>130</v>
      </c>
      <c r="AT223" s="134" t="s">
        <v>125</v>
      </c>
      <c r="AU223" s="134" t="s">
        <v>131</v>
      </c>
      <c r="AY223" s="17" t="s">
        <v>122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7" t="s">
        <v>131</v>
      </c>
      <c r="BK223" s="135">
        <f>ROUND(I223*H223,2)</f>
        <v>0</v>
      </c>
      <c r="BL223" s="17" t="s">
        <v>130</v>
      </c>
      <c r="BM223" s="134" t="s">
        <v>239</v>
      </c>
    </row>
    <row r="224" spans="2:65" s="1" customFormat="1" ht="11.25">
      <c r="B224" s="32"/>
      <c r="D224" s="136" t="s">
        <v>133</v>
      </c>
      <c r="F224" s="137" t="s">
        <v>240</v>
      </c>
      <c r="I224" s="138"/>
      <c r="L224" s="32"/>
      <c r="M224" s="139"/>
      <c r="T224" s="53"/>
      <c r="AT224" s="17" t="s">
        <v>133</v>
      </c>
      <c r="AU224" s="17" t="s">
        <v>131</v>
      </c>
    </row>
    <row r="225" spans="2:51" s="12" customFormat="1" ht="11.25">
      <c r="B225" s="140"/>
      <c r="D225" s="141" t="s">
        <v>135</v>
      </c>
      <c r="E225" s="142" t="s">
        <v>19</v>
      </c>
      <c r="F225" s="143" t="s">
        <v>241</v>
      </c>
      <c r="H225" s="144">
        <v>2.1</v>
      </c>
      <c r="I225" s="145"/>
      <c r="L225" s="140"/>
      <c r="M225" s="146"/>
      <c r="T225" s="147"/>
      <c r="AT225" s="142" t="s">
        <v>135</v>
      </c>
      <c r="AU225" s="142" t="s">
        <v>131</v>
      </c>
      <c r="AV225" s="12" t="s">
        <v>131</v>
      </c>
      <c r="AW225" s="12" t="s">
        <v>34</v>
      </c>
      <c r="AX225" s="12" t="s">
        <v>73</v>
      </c>
      <c r="AY225" s="142" t="s">
        <v>122</v>
      </c>
    </row>
    <row r="226" spans="2:51" s="12" customFormat="1" ht="11.25">
      <c r="B226" s="140"/>
      <c r="D226" s="141" t="s">
        <v>135</v>
      </c>
      <c r="E226" s="142" t="s">
        <v>19</v>
      </c>
      <c r="F226" s="143" t="s">
        <v>242</v>
      </c>
      <c r="H226" s="144">
        <v>2.5</v>
      </c>
      <c r="I226" s="145"/>
      <c r="L226" s="140"/>
      <c r="M226" s="146"/>
      <c r="T226" s="147"/>
      <c r="AT226" s="142" t="s">
        <v>135</v>
      </c>
      <c r="AU226" s="142" t="s">
        <v>131</v>
      </c>
      <c r="AV226" s="12" t="s">
        <v>131</v>
      </c>
      <c r="AW226" s="12" t="s">
        <v>34</v>
      </c>
      <c r="AX226" s="12" t="s">
        <v>73</v>
      </c>
      <c r="AY226" s="142" t="s">
        <v>122</v>
      </c>
    </row>
    <row r="227" spans="2:51" s="13" customFormat="1" ht="11.25">
      <c r="B227" s="148"/>
      <c r="D227" s="141" t="s">
        <v>135</v>
      </c>
      <c r="E227" s="149" t="s">
        <v>19</v>
      </c>
      <c r="F227" s="150" t="s">
        <v>139</v>
      </c>
      <c r="H227" s="151">
        <v>4.5999999999999996</v>
      </c>
      <c r="I227" s="152"/>
      <c r="L227" s="148"/>
      <c r="M227" s="153"/>
      <c r="T227" s="154"/>
      <c r="AT227" s="149" t="s">
        <v>135</v>
      </c>
      <c r="AU227" s="149" t="s">
        <v>131</v>
      </c>
      <c r="AV227" s="13" t="s">
        <v>140</v>
      </c>
      <c r="AW227" s="13" t="s">
        <v>34</v>
      </c>
      <c r="AX227" s="13" t="s">
        <v>73</v>
      </c>
      <c r="AY227" s="149" t="s">
        <v>122</v>
      </c>
    </row>
    <row r="228" spans="2:51" s="12" customFormat="1" ht="11.25">
      <c r="B228" s="140"/>
      <c r="D228" s="141" t="s">
        <v>135</v>
      </c>
      <c r="E228" s="142" t="s">
        <v>19</v>
      </c>
      <c r="F228" s="143" t="s">
        <v>243</v>
      </c>
      <c r="H228" s="144">
        <v>122.88</v>
      </c>
      <c r="I228" s="145"/>
      <c r="L228" s="140"/>
      <c r="M228" s="146"/>
      <c r="T228" s="147"/>
      <c r="AT228" s="142" t="s">
        <v>135</v>
      </c>
      <c r="AU228" s="142" t="s">
        <v>131</v>
      </c>
      <c r="AV228" s="12" t="s">
        <v>131</v>
      </c>
      <c r="AW228" s="12" t="s">
        <v>34</v>
      </c>
      <c r="AX228" s="12" t="s">
        <v>73</v>
      </c>
      <c r="AY228" s="142" t="s">
        <v>122</v>
      </c>
    </row>
    <row r="229" spans="2:51" s="12" customFormat="1" ht="11.25">
      <c r="B229" s="140"/>
      <c r="D229" s="141" t="s">
        <v>135</v>
      </c>
      <c r="E229" s="142" t="s">
        <v>19</v>
      </c>
      <c r="F229" s="143" t="s">
        <v>244</v>
      </c>
      <c r="H229" s="144">
        <v>17.28</v>
      </c>
      <c r="I229" s="145"/>
      <c r="L229" s="140"/>
      <c r="M229" s="146"/>
      <c r="T229" s="147"/>
      <c r="AT229" s="142" t="s">
        <v>135</v>
      </c>
      <c r="AU229" s="142" t="s">
        <v>131</v>
      </c>
      <c r="AV229" s="12" t="s">
        <v>131</v>
      </c>
      <c r="AW229" s="12" t="s">
        <v>34</v>
      </c>
      <c r="AX229" s="12" t="s">
        <v>73</v>
      </c>
      <c r="AY229" s="142" t="s">
        <v>122</v>
      </c>
    </row>
    <row r="230" spans="2:51" s="12" customFormat="1" ht="11.25">
      <c r="B230" s="140"/>
      <c r="D230" s="141" t="s">
        <v>135</v>
      </c>
      <c r="E230" s="142" t="s">
        <v>19</v>
      </c>
      <c r="F230" s="143" t="s">
        <v>245</v>
      </c>
      <c r="H230" s="144">
        <v>12.8</v>
      </c>
      <c r="I230" s="145"/>
      <c r="L230" s="140"/>
      <c r="M230" s="146"/>
      <c r="T230" s="147"/>
      <c r="AT230" s="142" t="s">
        <v>135</v>
      </c>
      <c r="AU230" s="142" t="s">
        <v>131</v>
      </c>
      <c r="AV230" s="12" t="s">
        <v>131</v>
      </c>
      <c r="AW230" s="12" t="s">
        <v>34</v>
      </c>
      <c r="AX230" s="12" t="s">
        <v>73</v>
      </c>
      <c r="AY230" s="142" t="s">
        <v>122</v>
      </c>
    </row>
    <row r="231" spans="2:51" s="12" customFormat="1" ht="11.25">
      <c r="B231" s="140"/>
      <c r="D231" s="141" t="s">
        <v>135</v>
      </c>
      <c r="E231" s="142" t="s">
        <v>19</v>
      </c>
      <c r="F231" s="143" t="s">
        <v>246</v>
      </c>
      <c r="H231" s="144">
        <v>18.239999999999998</v>
      </c>
      <c r="I231" s="145"/>
      <c r="L231" s="140"/>
      <c r="M231" s="146"/>
      <c r="T231" s="147"/>
      <c r="AT231" s="142" t="s">
        <v>135</v>
      </c>
      <c r="AU231" s="142" t="s">
        <v>131</v>
      </c>
      <c r="AV231" s="12" t="s">
        <v>131</v>
      </c>
      <c r="AW231" s="12" t="s">
        <v>34</v>
      </c>
      <c r="AX231" s="12" t="s">
        <v>73</v>
      </c>
      <c r="AY231" s="142" t="s">
        <v>122</v>
      </c>
    </row>
    <row r="232" spans="2:51" s="12" customFormat="1" ht="11.25">
      <c r="B232" s="140"/>
      <c r="D232" s="141" t="s">
        <v>135</v>
      </c>
      <c r="E232" s="142" t="s">
        <v>19</v>
      </c>
      <c r="F232" s="143" t="s">
        <v>247</v>
      </c>
      <c r="H232" s="144">
        <v>13.44</v>
      </c>
      <c r="I232" s="145"/>
      <c r="L232" s="140"/>
      <c r="M232" s="146"/>
      <c r="T232" s="147"/>
      <c r="AT232" s="142" t="s">
        <v>135</v>
      </c>
      <c r="AU232" s="142" t="s">
        <v>131</v>
      </c>
      <c r="AV232" s="12" t="s">
        <v>131</v>
      </c>
      <c r="AW232" s="12" t="s">
        <v>34</v>
      </c>
      <c r="AX232" s="12" t="s">
        <v>73</v>
      </c>
      <c r="AY232" s="142" t="s">
        <v>122</v>
      </c>
    </row>
    <row r="233" spans="2:51" s="12" customFormat="1" ht="11.25">
      <c r="B233" s="140"/>
      <c r="D233" s="141" t="s">
        <v>135</v>
      </c>
      <c r="E233" s="142" t="s">
        <v>19</v>
      </c>
      <c r="F233" s="143" t="s">
        <v>248</v>
      </c>
      <c r="H233" s="144">
        <v>8</v>
      </c>
      <c r="I233" s="145"/>
      <c r="L233" s="140"/>
      <c r="M233" s="146"/>
      <c r="T233" s="147"/>
      <c r="AT233" s="142" t="s">
        <v>135</v>
      </c>
      <c r="AU233" s="142" t="s">
        <v>131</v>
      </c>
      <c r="AV233" s="12" t="s">
        <v>131</v>
      </c>
      <c r="AW233" s="12" t="s">
        <v>34</v>
      </c>
      <c r="AX233" s="12" t="s">
        <v>73</v>
      </c>
      <c r="AY233" s="142" t="s">
        <v>122</v>
      </c>
    </row>
    <row r="234" spans="2:51" s="12" customFormat="1" ht="11.25">
      <c r="B234" s="140"/>
      <c r="D234" s="141" t="s">
        <v>135</v>
      </c>
      <c r="E234" s="142" t="s">
        <v>19</v>
      </c>
      <c r="F234" s="143" t="s">
        <v>249</v>
      </c>
      <c r="H234" s="144">
        <v>5.12</v>
      </c>
      <c r="I234" s="145"/>
      <c r="L234" s="140"/>
      <c r="M234" s="146"/>
      <c r="T234" s="147"/>
      <c r="AT234" s="142" t="s">
        <v>135</v>
      </c>
      <c r="AU234" s="142" t="s">
        <v>131</v>
      </c>
      <c r="AV234" s="12" t="s">
        <v>131</v>
      </c>
      <c r="AW234" s="12" t="s">
        <v>34</v>
      </c>
      <c r="AX234" s="12" t="s">
        <v>73</v>
      </c>
      <c r="AY234" s="142" t="s">
        <v>122</v>
      </c>
    </row>
    <row r="235" spans="2:51" s="12" customFormat="1" ht="11.25">
      <c r="B235" s="140"/>
      <c r="D235" s="141" t="s">
        <v>135</v>
      </c>
      <c r="E235" s="142" t="s">
        <v>19</v>
      </c>
      <c r="F235" s="143" t="s">
        <v>250</v>
      </c>
      <c r="H235" s="144">
        <v>5.12</v>
      </c>
      <c r="I235" s="145"/>
      <c r="L235" s="140"/>
      <c r="M235" s="146"/>
      <c r="T235" s="147"/>
      <c r="AT235" s="142" t="s">
        <v>135</v>
      </c>
      <c r="AU235" s="142" t="s">
        <v>131</v>
      </c>
      <c r="AV235" s="12" t="s">
        <v>131</v>
      </c>
      <c r="AW235" s="12" t="s">
        <v>34</v>
      </c>
      <c r="AX235" s="12" t="s">
        <v>73</v>
      </c>
      <c r="AY235" s="142" t="s">
        <v>122</v>
      </c>
    </row>
    <row r="236" spans="2:51" s="12" customFormat="1" ht="11.25">
      <c r="B236" s="140"/>
      <c r="D236" s="141" t="s">
        <v>135</v>
      </c>
      <c r="E236" s="142" t="s">
        <v>19</v>
      </c>
      <c r="F236" s="143" t="s">
        <v>251</v>
      </c>
      <c r="H236" s="144">
        <v>2.7839999999999998</v>
      </c>
      <c r="I236" s="145"/>
      <c r="L236" s="140"/>
      <c r="M236" s="146"/>
      <c r="T236" s="147"/>
      <c r="AT236" s="142" t="s">
        <v>135</v>
      </c>
      <c r="AU236" s="142" t="s">
        <v>131</v>
      </c>
      <c r="AV236" s="12" t="s">
        <v>131</v>
      </c>
      <c r="AW236" s="12" t="s">
        <v>34</v>
      </c>
      <c r="AX236" s="12" t="s">
        <v>73</v>
      </c>
      <c r="AY236" s="142" t="s">
        <v>122</v>
      </c>
    </row>
    <row r="237" spans="2:51" s="12" customFormat="1" ht="11.25">
      <c r="B237" s="140"/>
      <c r="D237" s="141" t="s">
        <v>135</v>
      </c>
      <c r="E237" s="142" t="s">
        <v>19</v>
      </c>
      <c r="F237" s="143" t="s">
        <v>252</v>
      </c>
      <c r="H237" s="144">
        <v>2.88</v>
      </c>
      <c r="I237" s="145"/>
      <c r="L237" s="140"/>
      <c r="M237" s="146"/>
      <c r="T237" s="147"/>
      <c r="AT237" s="142" t="s">
        <v>135</v>
      </c>
      <c r="AU237" s="142" t="s">
        <v>131</v>
      </c>
      <c r="AV237" s="12" t="s">
        <v>131</v>
      </c>
      <c r="AW237" s="12" t="s">
        <v>34</v>
      </c>
      <c r="AX237" s="12" t="s">
        <v>73</v>
      </c>
      <c r="AY237" s="142" t="s">
        <v>122</v>
      </c>
    </row>
    <row r="238" spans="2:51" s="12" customFormat="1" ht="11.25">
      <c r="B238" s="140"/>
      <c r="D238" s="141" t="s">
        <v>135</v>
      </c>
      <c r="E238" s="142" t="s">
        <v>19</v>
      </c>
      <c r="F238" s="143" t="s">
        <v>253</v>
      </c>
      <c r="H238" s="144">
        <v>2.88</v>
      </c>
      <c r="I238" s="145"/>
      <c r="L238" s="140"/>
      <c r="M238" s="146"/>
      <c r="T238" s="147"/>
      <c r="AT238" s="142" t="s">
        <v>135</v>
      </c>
      <c r="AU238" s="142" t="s">
        <v>131</v>
      </c>
      <c r="AV238" s="12" t="s">
        <v>131</v>
      </c>
      <c r="AW238" s="12" t="s">
        <v>34</v>
      </c>
      <c r="AX238" s="12" t="s">
        <v>73</v>
      </c>
      <c r="AY238" s="142" t="s">
        <v>122</v>
      </c>
    </row>
    <row r="239" spans="2:51" s="13" customFormat="1" ht="11.25">
      <c r="B239" s="148"/>
      <c r="D239" s="141" t="s">
        <v>135</v>
      </c>
      <c r="E239" s="149" t="s">
        <v>19</v>
      </c>
      <c r="F239" s="150" t="s">
        <v>152</v>
      </c>
      <c r="H239" s="151">
        <v>211.42400000000001</v>
      </c>
      <c r="I239" s="152"/>
      <c r="L239" s="148"/>
      <c r="M239" s="153"/>
      <c r="T239" s="154"/>
      <c r="AT239" s="149" t="s">
        <v>135</v>
      </c>
      <c r="AU239" s="149" t="s">
        <v>131</v>
      </c>
      <c r="AV239" s="13" t="s">
        <v>140</v>
      </c>
      <c r="AW239" s="13" t="s">
        <v>34</v>
      </c>
      <c r="AX239" s="13" t="s">
        <v>73</v>
      </c>
      <c r="AY239" s="149" t="s">
        <v>122</v>
      </c>
    </row>
    <row r="240" spans="2:51" s="14" customFormat="1" ht="11.25">
      <c r="B240" s="155"/>
      <c r="D240" s="141" t="s">
        <v>135</v>
      </c>
      <c r="E240" s="156" t="s">
        <v>19</v>
      </c>
      <c r="F240" s="157" t="s">
        <v>163</v>
      </c>
      <c r="H240" s="158">
        <v>216.024</v>
      </c>
      <c r="I240" s="159"/>
      <c r="L240" s="155"/>
      <c r="M240" s="160"/>
      <c r="T240" s="161"/>
      <c r="AT240" s="156" t="s">
        <v>135</v>
      </c>
      <c r="AU240" s="156" t="s">
        <v>131</v>
      </c>
      <c r="AV240" s="14" t="s">
        <v>130</v>
      </c>
      <c r="AW240" s="14" t="s">
        <v>34</v>
      </c>
      <c r="AX240" s="14" t="s">
        <v>81</v>
      </c>
      <c r="AY240" s="156" t="s">
        <v>122</v>
      </c>
    </row>
    <row r="241" spans="2:65" s="1" customFormat="1" ht="21.75" customHeight="1">
      <c r="B241" s="32"/>
      <c r="C241" s="123" t="s">
        <v>254</v>
      </c>
      <c r="D241" s="123" t="s">
        <v>125</v>
      </c>
      <c r="E241" s="124" t="s">
        <v>255</v>
      </c>
      <c r="F241" s="125" t="s">
        <v>256</v>
      </c>
      <c r="G241" s="126" t="s">
        <v>128</v>
      </c>
      <c r="H241" s="127">
        <v>18.600000000000001</v>
      </c>
      <c r="I241" s="128"/>
      <c r="J241" s="129">
        <f>ROUND(I241*H241,2)</f>
        <v>0</v>
      </c>
      <c r="K241" s="125" t="s">
        <v>129</v>
      </c>
      <c r="L241" s="32"/>
      <c r="M241" s="130" t="s">
        <v>19</v>
      </c>
      <c r="N241" s="131" t="s">
        <v>45</v>
      </c>
      <c r="P241" s="132">
        <f>O241*H241</f>
        <v>0</v>
      </c>
      <c r="Q241" s="132">
        <v>0</v>
      </c>
      <c r="R241" s="132">
        <f>Q241*H241</f>
        <v>0</v>
      </c>
      <c r="S241" s="132">
        <v>4.2999999999999997E-2</v>
      </c>
      <c r="T241" s="133">
        <f>S241*H241</f>
        <v>0.79979999999999996</v>
      </c>
      <c r="AR241" s="134" t="s">
        <v>130</v>
      </c>
      <c r="AT241" s="134" t="s">
        <v>125</v>
      </c>
      <c r="AU241" s="134" t="s">
        <v>131</v>
      </c>
      <c r="AY241" s="17" t="s">
        <v>122</v>
      </c>
      <c r="BE241" s="135">
        <f>IF(N241="základní",J241,0)</f>
        <v>0</v>
      </c>
      <c r="BF241" s="135">
        <f>IF(N241="snížená",J241,0)</f>
        <v>0</v>
      </c>
      <c r="BG241" s="135">
        <f>IF(N241="zákl. přenesená",J241,0)</f>
        <v>0</v>
      </c>
      <c r="BH241" s="135">
        <f>IF(N241="sníž. přenesená",J241,0)</f>
        <v>0</v>
      </c>
      <c r="BI241" s="135">
        <f>IF(N241="nulová",J241,0)</f>
        <v>0</v>
      </c>
      <c r="BJ241" s="17" t="s">
        <v>131</v>
      </c>
      <c r="BK241" s="135">
        <f>ROUND(I241*H241,2)</f>
        <v>0</v>
      </c>
      <c r="BL241" s="17" t="s">
        <v>130</v>
      </c>
      <c r="BM241" s="134" t="s">
        <v>257</v>
      </c>
    </row>
    <row r="242" spans="2:65" s="1" customFormat="1" ht="11.25">
      <c r="B242" s="32"/>
      <c r="D242" s="136" t="s">
        <v>133</v>
      </c>
      <c r="F242" s="137" t="s">
        <v>258</v>
      </c>
      <c r="I242" s="138"/>
      <c r="L242" s="32"/>
      <c r="M242" s="139"/>
      <c r="T242" s="53"/>
      <c r="AT242" s="17" t="s">
        <v>133</v>
      </c>
      <c r="AU242" s="17" t="s">
        <v>131</v>
      </c>
    </row>
    <row r="243" spans="2:65" s="12" customFormat="1" ht="11.25">
      <c r="B243" s="140"/>
      <c r="D243" s="141" t="s">
        <v>135</v>
      </c>
      <c r="E243" s="142" t="s">
        <v>19</v>
      </c>
      <c r="F243" s="143" t="s">
        <v>259</v>
      </c>
      <c r="H243" s="144">
        <v>18.600000000000001</v>
      </c>
      <c r="I243" s="145"/>
      <c r="L243" s="140"/>
      <c r="M243" s="146"/>
      <c r="T243" s="147"/>
      <c r="AT243" s="142" t="s">
        <v>135</v>
      </c>
      <c r="AU243" s="142" t="s">
        <v>131</v>
      </c>
      <c r="AV243" s="12" t="s">
        <v>131</v>
      </c>
      <c r="AW243" s="12" t="s">
        <v>34</v>
      </c>
      <c r="AX243" s="12" t="s">
        <v>81</v>
      </c>
      <c r="AY243" s="142" t="s">
        <v>122</v>
      </c>
    </row>
    <row r="244" spans="2:65" s="1" customFormat="1" ht="21.75" customHeight="1">
      <c r="B244" s="32"/>
      <c r="C244" s="123" t="s">
        <v>260</v>
      </c>
      <c r="D244" s="123" t="s">
        <v>125</v>
      </c>
      <c r="E244" s="124" t="s">
        <v>261</v>
      </c>
      <c r="F244" s="125" t="s">
        <v>262</v>
      </c>
      <c r="G244" s="126" t="s">
        <v>128</v>
      </c>
      <c r="H244" s="127">
        <v>7.8529999999999998</v>
      </c>
      <c r="I244" s="128"/>
      <c r="J244" s="129">
        <f>ROUND(I244*H244,2)</f>
        <v>0</v>
      </c>
      <c r="K244" s="125" t="s">
        <v>129</v>
      </c>
      <c r="L244" s="32"/>
      <c r="M244" s="130" t="s">
        <v>19</v>
      </c>
      <c r="N244" s="131" t="s">
        <v>45</v>
      </c>
      <c r="P244" s="132">
        <f>O244*H244</f>
        <v>0</v>
      </c>
      <c r="Q244" s="132">
        <v>0</v>
      </c>
      <c r="R244" s="132">
        <f>Q244*H244</f>
        <v>0</v>
      </c>
      <c r="S244" s="132">
        <v>8.3000000000000004E-2</v>
      </c>
      <c r="T244" s="133">
        <f>S244*H244</f>
        <v>0.65179900000000002</v>
      </c>
      <c r="AR244" s="134" t="s">
        <v>130</v>
      </c>
      <c r="AT244" s="134" t="s">
        <v>125</v>
      </c>
      <c r="AU244" s="134" t="s">
        <v>131</v>
      </c>
      <c r="AY244" s="17" t="s">
        <v>122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7" t="s">
        <v>131</v>
      </c>
      <c r="BK244" s="135">
        <f>ROUND(I244*H244,2)</f>
        <v>0</v>
      </c>
      <c r="BL244" s="17" t="s">
        <v>130</v>
      </c>
      <c r="BM244" s="134" t="s">
        <v>263</v>
      </c>
    </row>
    <row r="245" spans="2:65" s="1" customFormat="1" ht="11.25">
      <c r="B245" s="32"/>
      <c r="D245" s="136" t="s">
        <v>133</v>
      </c>
      <c r="F245" s="137" t="s">
        <v>264</v>
      </c>
      <c r="I245" s="138"/>
      <c r="L245" s="32"/>
      <c r="M245" s="139"/>
      <c r="T245" s="53"/>
      <c r="AT245" s="17" t="s">
        <v>133</v>
      </c>
      <c r="AU245" s="17" t="s">
        <v>131</v>
      </c>
    </row>
    <row r="246" spans="2:65" s="12" customFormat="1" ht="11.25">
      <c r="B246" s="140"/>
      <c r="D246" s="141" t="s">
        <v>135</v>
      </c>
      <c r="E246" s="142" t="s">
        <v>19</v>
      </c>
      <c r="F246" s="143" t="s">
        <v>265</v>
      </c>
      <c r="H246" s="144">
        <v>1.96</v>
      </c>
      <c r="I246" s="145"/>
      <c r="L246" s="140"/>
      <c r="M246" s="146"/>
      <c r="T246" s="147"/>
      <c r="AT246" s="142" t="s">
        <v>135</v>
      </c>
      <c r="AU246" s="142" t="s">
        <v>131</v>
      </c>
      <c r="AV246" s="12" t="s">
        <v>131</v>
      </c>
      <c r="AW246" s="12" t="s">
        <v>34</v>
      </c>
      <c r="AX246" s="12" t="s">
        <v>73</v>
      </c>
      <c r="AY246" s="142" t="s">
        <v>122</v>
      </c>
    </row>
    <row r="247" spans="2:65" s="12" customFormat="1" ht="11.25">
      <c r="B247" s="140"/>
      <c r="D247" s="141" t="s">
        <v>135</v>
      </c>
      <c r="E247" s="142" t="s">
        <v>19</v>
      </c>
      <c r="F247" s="143" t="s">
        <v>266</v>
      </c>
      <c r="H247" s="144">
        <v>1.96</v>
      </c>
      <c r="I247" s="145"/>
      <c r="L247" s="140"/>
      <c r="M247" s="146"/>
      <c r="T247" s="147"/>
      <c r="AT247" s="142" t="s">
        <v>135</v>
      </c>
      <c r="AU247" s="142" t="s">
        <v>131</v>
      </c>
      <c r="AV247" s="12" t="s">
        <v>131</v>
      </c>
      <c r="AW247" s="12" t="s">
        <v>34</v>
      </c>
      <c r="AX247" s="12" t="s">
        <v>73</v>
      </c>
      <c r="AY247" s="142" t="s">
        <v>122</v>
      </c>
    </row>
    <row r="248" spans="2:65" s="13" customFormat="1" ht="11.25">
      <c r="B248" s="148"/>
      <c r="D248" s="141" t="s">
        <v>135</v>
      </c>
      <c r="E248" s="149" t="s">
        <v>19</v>
      </c>
      <c r="F248" s="150" t="s">
        <v>157</v>
      </c>
      <c r="H248" s="151">
        <v>3.92</v>
      </c>
      <c r="I248" s="152"/>
      <c r="L248" s="148"/>
      <c r="M248" s="153"/>
      <c r="T248" s="154"/>
      <c r="AT248" s="149" t="s">
        <v>135</v>
      </c>
      <c r="AU248" s="149" t="s">
        <v>131</v>
      </c>
      <c r="AV248" s="13" t="s">
        <v>140</v>
      </c>
      <c r="AW248" s="13" t="s">
        <v>34</v>
      </c>
      <c r="AX248" s="13" t="s">
        <v>73</v>
      </c>
      <c r="AY248" s="149" t="s">
        <v>122</v>
      </c>
    </row>
    <row r="249" spans="2:65" s="12" customFormat="1" ht="11.25">
      <c r="B249" s="140"/>
      <c r="D249" s="141" t="s">
        <v>135</v>
      </c>
      <c r="E249" s="142" t="s">
        <v>19</v>
      </c>
      <c r="F249" s="143" t="s">
        <v>267</v>
      </c>
      <c r="H249" s="144">
        <v>1.7729999999999999</v>
      </c>
      <c r="I249" s="145"/>
      <c r="L249" s="140"/>
      <c r="M249" s="146"/>
      <c r="T249" s="147"/>
      <c r="AT249" s="142" t="s">
        <v>135</v>
      </c>
      <c r="AU249" s="142" t="s">
        <v>131</v>
      </c>
      <c r="AV249" s="12" t="s">
        <v>131</v>
      </c>
      <c r="AW249" s="12" t="s">
        <v>34</v>
      </c>
      <c r="AX249" s="12" t="s">
        <v>73</v>
      </c>
      <c r="AY249" s="142" t="s">
        <v>122</v>
      </c>
    </row>
    <row r="250" spans="2:65" s="12" customFormat="1" ht="11.25">
      <c r="B250" s="140"/>
      <c r="D250" s="141" t="s">
        <v>135</v>
      </c>
      <c r="E250" s="142" t="s">
        <v>19</v>
      </c>
      <c r="F250" s="143" t="s">
        <v>268</v>
      </c>
      <c r="H250" s="144">
        <v>2.16</v>
      </c>
      <c r="I250" s="145"/>
      <c r="L250" s="140"/>
      <c r="M250" s="146"/>
      <c r="T250" s="147"/>
      <c r="AT250" s="142" t="s">
        <v>135</v>
      </c>
      <c r="AU250" s="142" t="s">
        <v>131</v>
      </c>
      <c r="AV250" s="12" t="s">
        <v>131</v>
      </c>
      <c r="AW250" s="12" t="s">
        <v>34</v>
      </c>
      <c r="AX250" s="12" t="s">
        <v>73</v>
      </c>
      <c r="AY250" s="142" t="s">
        <v>122</v>
      </c>
    </row>
    <row r="251" spans="2:65" s="13" customFormat="1" ht="11.25">
      <c r="B251" s="148"/>
      <c r="D251" s="141" t="s">
        <v>135</v>
      </c>
      <c r="E251" s="149" t="s">
        <v>19</v>
      </c>
      <c r="F251" s="150" t="s">
        <v>160</v>
      </c>
      <c r="H251" s="151">
        <v>3.9329999999999998</v>
      </c>
      <c r="I251" s="152"/>
      <c r="L251" s="148"/>
      <c r="M251" s="153"/>
      <c r="T251" s="154"/>
      <c r="AT251" s="149" t="s">
        <v>135</v>
      </c>
      <c r="AU251" s="149" t="s">
        <v>131</v>
      </c>
      <c r="AV251" s="13" t="s">
        <v>140</v>
      </c>
      <c r="AW251" s="13" t="s">
        <v>34</v>
      </c>
      <c r="AX251" s="13" t="s">
        <v>73</v>
      </c>
      <c r="AY251" s="149" t="s">
        <v>122</v>
      </c>
    </row>
    <row r="252" spans="2:65" s="14" customFormat="1" ht="11.25">
      <c r="B252" s="155"/>
      <c r="D252" s="141" t="s">
        <v>135</v>
      </c>
      <c r="E252" s="156" t="s">
        <v>19</v>
      </c>
      <c r="F252" s="157" t="s">
        <v>163</v>
      </c>
      <c r="H252" s="158">
        <v>7.8529999999999998</v>
      </c>
      <c r="I252" s="159"/>
      <c r="L252" s="155"/>
      <c r="M252" s="160"/>
      <c r="T252" s="161"/>
      <c r="AT252" s="156" t="s">
        <v>135</v>
      </c>
      <c r="AU252" s="156" t="s">
        <v>131</v>
      </c>
      <c r="AV252" s="14" t="s">
        <v>130</v>
      </c>
      <c r="AW252" s="14" t="s">
        <v>34</v>
      </c>
      <c r="AX252" s="14" t="s">
        <v>81</v>
      </c>
      <c r="AY252" s="156" t="s">
        <v>122</v>
      </c>
    </row>
    <row r="253" spans="2:65" s="1" customFormat="1" ht="21.75" customHeight="1">
      <c r="B253" s="32"/>
      <c r="C253" s="123" t="s">
        <v>269</v>
      </c>
      <c r="D253" s="123" t="s">
        <v>125</v>
      </c>
      <c r="E253" s="124" t="s">
        <v>270</v>
      </c>
      <c r="F253" s="125" t="s">
        <v>271</v>
      </c>
      <c r="G253" s="126" t="s">
        <v>128</v>
      </c>
      <c r="H253" s="127">
        <v>4.5599999999999996</v>
      </c>
      <c r="I253" s="128"/>
      <c r="J253" s="129">
        <f>ROUND(I253*H253,2)</f>
        <v>0</v>
      </c>
      <c r="K253" s="125" t="s">
        <v>129</v>
      </c>
      <c r="L253" s="32"/>
      <c r="M253" s="130" t="s">
        <v>19</v>
      </c>
      <c r="N253" s="131" t="s">
        <v>45</v>
      </c>
      <c r="P253" s="132">
        <f>O253*H253</f>
        <v>0</v>
      </c>
      <c r="Q253" s="132">
        <v>0</v>
      </c>
      <c r="R253" s="132">
        <f>Q253*H253</f>
        <v>0</v>
      </c>
      <c r="S253" s="132">
        <v>6.2E-2</v>
      </c>
      <c r="T253" s="133">
        <f>S253*H253</f>
        <v>0.28271999999999997</v>
      </c>
      <c r="AR253" s="134" t="s">
        <v>130</v>
      </c>
      <c r="AT253" s="134" t="s">
        <v>125</v>
      </c>
      <c r="AU253" s="134" t="s">
        <v>131</v>
      </c>
      <c r="AY253" s="17" t="s">
        <v>122</v>
      </c>
      <c r="BE253" s="135">
        <f>IF(N253="základní",J253,0)</f>
        <v>0</v>
      </c>
      <c r="BF253" s="135">
        <f>IF(N253="snížená",J253,0)</f>
        <v>0</v>
      </c>
      <c r="BG253" s="135">
        <f>IF(N253="zákl. přenesená",J253,0)</f>
        <v>0</v>
      </c>
      <c r="BH253" s="135">
        <f>IF(N253="sníž. přenesená",J253,0)</f>
        <v>0</v>
      </c>
      <c r="BI253" s="135">
        <f>IF(N253="nulová",J253,0)</f>
        <v>0</v>
      </c>
      <c r="BJ253" s="17" t="s">
        <v>131</v>
      </c>
      <c r="BK253" s="135">
        <f>ROUND(I253*H253,2)</f>
        <v>0</v>
      </c>
      <c r="BL253" s="17" t="s">
        <v>130</v>
      </c>
      <c r="BM253" s="134" t="s">
        <v>272</v>
      </c>
    </row>
    <row r="254" spans="2:65" s="1" customFormat="1" ht="11.25">
      <c r="B254" s="32"/>
      <c r="D254" s="136" t="s">
        <v>133</v>
      </c>
      <c r="F254" s="137" t="s">
        <v>273</v>
      </c>
      <c r="I254" s="138"/>
      <c r="L254" s="32"/>
      <c r="M254" s="139"/>
      <c r="T254" s="53"/>
      <c r="AT254" s="17" t="s">
        <v>133</v>
      </c>
      <c r="AU254" s="17" t="s">
        <v>131</v>
      </c>
    </row>
    <row r="255" spans="2:65" s="12" customFormat="1" ht="11.25">
      <c r="B255" s="140"/>
      <c r="D255" s="141" t="s">
        <v>135</v>
      </c>
      <c r="E255" s="142" t="s">
        <v>19</v>
      </c>
      <c r="F255" s="143" t="s">
        <v>274</v>
      </c>
      <c r="H255" s="144">
        <v>4.5599999999999996</v>
      </c>
      <c r="I255" s="145"/>
      <c r="L255" s="140"/>
      <c r="M255" s="146"/>
      <c r="T255" s="147"/>
      <c r="AT255" s="142" t="s">
        <v>135</v>
      </c>
      <c r="AU255" s="142" t="s">
        <v>131</v>
      </c>
      <c r="AV255" s="12" t="s">
        <v>131</v>
      </c>
      <c r="AW255" s="12" t="s">
        <v>34</v>
      </c>
      <c r="AX255" s="12" t="s">
        <v>81</v>
      </c>
      <c r="AY255" s="142" t="s">
        <v>122</v>
      </c>
    </row>
    <row r="256" spans="2:65" s="11" customFormat="1" ht="22.9" customHeight="1">
      <c r="B256" s="111"/>
      <c r="D256" s="112" t="s">
        <v>72</v>
      </c>
      <c r="E256" s="121" t="s">
        <v>275</v>
      </c>
      <c r="F256" s="121" t="s">
        <v>276</v>
      </c>
      <c r="I256" s="114"/>
      <c r="J256" s="122">
        <f>BK256</f>
        <v>0</v>
      </c>
      <c r="L256" s="111"/>
      <c r="M256" s="116"/>
      <c r="P256" s="117">
        <f>SUM(P257:P265)</f>
        <v>0</v>
      </c>
      <c r="R256" s="117">
        <f>SUM(R257:R265)</f>
        <v>0</v>
      </c>
      <c r="T256" s="118">
        <f>SUM(T257:T265)</f>
        <v>0</v>
      </c>
      <c r="AR256" s="112" t="s">
        <v>81</v>
      </c>
      <c r="AT256" s="119" t="s">
        <v>72</v>
      </c>
      <c r="AU256" s="119" t="s">
        <v>81</v>
      </c>
      <c r="AY256" s="112" t="s">
        <v>122</v>
      </c>
      <c r="BK256" s="120">
        <f>SUM(BK257:BK265)</f>
        <v>0</v>
      </c>
    </row>
    <row r="257" spans="2:65" s="1" customFormat="1" ht="24.2" customHeight="1">
      <c r="B257" s="32"/>
      <c r="C257" s="123" t="s">
        <v>277</v>
      </c>
      <c r="D257" s="123" t="s">
        <v>125</v>
      </c>
      <c r="E257" s="124" t="s">
        <v>278</v>
      </c>
      <c r="F257" s="125" t="s">
        <v>279</v>
      </c>
      <c r="G257" s="126" t="s">
        <v>280</v>
      </c>
      <c r="H257" s="127">
        <v>24.954000000000001</v>
      </c>
      <c r="I257" s="128"/>
      <c r="J257" s="129">
        <f>ROUND(I257*H257,2)</f>
        <v>0</v>
      </c>
      <c r="K257" s="125" t="s">
        <v>129</v>
      </c>
      <c r="L257" s="32"/>
      <c r="M257" s="130" t="s">
        <v>19</v>
      </c>
      <c r="N257" s="131" t="s">
        <v>45</v>
      </c>
      <c r="P257" s="132">
        <f>O257*H257</f>
        <v>0</v>
      </c>
      <c r="Q257" s="132">
        <v>0</v>
      </c>
      <c r="R257" s="132">
        <f>Q257*H257</f>
        <v>0</v>
      </c>
      <c r="S257" s="132">
        <v>0</v>
      </c>
      <c r="T257" s="133">
        <f>S257*H257</f>
        <v>0</v>
      </c>
      <c r="AR257" s="134" t="s">
        <v>130</v>
      </c>
      <c r="AT257" s="134" t="s">
        <v>125</v>
      </c>
      <c r="AU257" s="134" t="s">
        <v>131</v>
      </c>
      <c r="AY257" s="17" t="s">
        <v>122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7" t="s">
        <v>131</v>
      </c>
      <c r="BK257" s="135">
        <f>ROUND(I257*H257,2)</f>
        <v>0</v>
      </c>
      <c r="BL257" s="17" t="s">
        <v>130</v>
      </c>
      <c r="BM257" s="134" t="s">
        <v>281</v>
      </c>
    </row>
    <row r="258" spans="2:65" s="1" customFormat="1" ht="11.25">
      <c r="B258" s="32"/>
      <c r="D258" s="136" t="s">
        <v>133</v>
      </c>
      <c r="F258" s="137" t="s">
        <v>282</v>
      </c>
      <c r="I258" s="138"/>
      <c r="L258" s="32"/>
      <c r="M258" s="139"/>
      <c r="T258" s="53"/>
      <c r="AT258" s="17" t="s">
        <v>133</v>
      </c>
      <c r="AU258" s="17" t="s">
        <v>131</v>
      </c>
    </row>
    <row r="259" spans="2:65" s="1" customFormat="1" ht="21.75" customHeight="1">
      <c r="B259" s="32"/>
      <c r="C259" s="123" t="s">
        <v>283</v>
      </c>
      <c r="D259" s="123" t="s">
        <v>125</v>
      </c>
      <c r="E259" s="124" t="s">
        <v>284</v>
      </c>
      <c r="F259" s="125" t="s">
        <v>285</v>
      </c>
      <c r="G259" s="126" t="s">
        <v>280</v>
      </c>
      <c r="H259" s="127">
        <v>24.954000000000001</v>
      </c>
      <c r="I259" s="128"/>
      <c r="J259" s="129">
        <f>ROUND(I259*H259,2)</f>
        <v>0</v>
      </c>
      <c r="K259" s="125" t="s">
        <v>129</v>
      </c>
      <c r="L259" s="32"/>
      <c r="M259" s="130" t="s">
        <v>19</v>
      </c>
      <c r="N259" s="131" t="s">
        <v>45</v>
      </c>
      <c r="P259" s="132">
        <f>O259*H259</f>
        <v>0</v>
      </c>
      <c r="Q259" s="132">
        <v>0</v>
      </c>
      <c r="R259" s="132">
        <f>Q259*H259</f>
        <v>0</v>
      </c>
      <c r="S259" s="132">
        <v>0</v>
      </c>
      <c r="T259" s="133">
        <f>S259*H259</f>
        <v>0</v>
      </c>
      <c r="AR259" s="134" t="s">
        <v>130</v>
      </c>
      <c r="AT259" s="134" t="s">
        <v>125</v>
      </c>
      <c r="AU259" s="134" t="s">
        <v>131</v>
      </c>
      <c r="AY259" s="17" t="s">
        <v>122</v>
      </c>
      <c r="BE259" s="135">
        <f>IF(N259="základní",J259,0)</f>
        <v>0</v>
      </c>
      <c r="BF259" s="135">
        <f>IF(N259="snížená",J259,0)</f>
        <v>0</v>
      </c>
      <c r="BG259" s="135">
        <f>IF(N259="zákl. přenesená",J259,0)</f>
        <v>0</v>
      </c>
      <c r="BH259" s="135">
        <f>IF(N259="sníž. přenesená",J259,0)</f>
        <v>0</v>
      </c>
      <c r="BI259" s="135">
        <f>IF(N259="nulová",J259,0)</f>
        <v>0</v>
      </c>
      <c r="BJ259" s="17" t="s">
        <v>131</v>
      </c>
      <c r="BK259" s="135">
        <f>ROUND(I259*H259,2)</f>
        <v>0</v>
      </c>
      <c r="BL259" s="17" t="s">
        <v>130</v>
      </c>
      <c r="BM259" s="134" t="s">
        <v>286</v>
      </c>
    </row>
    <row r="260" spans="2:65" s="1" customFormat="1" ht="11.25">
      <c r="B260" s="32"/>
      <c r="D260" s="136" t="s">
        <v>133</v>
      </c>
      <c r="F260" s="137" t="s">
        <v>287</v>
      </c>
      <c r="I260" s="138"/>
      <c r="L260" s="32"/>
      <c r="M260" s="139"/>
      <c r="T260" s="53"/>
      <c r="AT260" s="17" t="s">
        <v>133</v>
      </c>
      <c r="AU260" s="17" t="s">
        <v>131</v>
      </c>
    </row>
    <row r="261" spans="2:65" s="1" customFormat="1" ht="24.2" customHeight="1">
      <c r="B261" s="32"/>
      <c r="C261" s="123" t="s">
        <v>288</v>
      </c>
      <c r="D261" s="123" t="s">
        <v>125</v>
      </c>
      <c r="E261" s="124" t="s">
        <v>289</v>
      </c>
      <c r="F261" s="125" t="s">
        <v>290</v>
      </c>
      <c r="G261" s="126" t="s">
        <v>280</v>
      </c>
      <c r="H261" s="127">
        <v>474.12599999999998</v>
      </c>
      <c r="I261" s="128"/>
      <c r="J261" s="129">
        <f>ROUND(I261*H261,2)</f>
        <v>0</v>
      </c>
      <c r="K261" s="125" t="s">
        <v>129</v>
      </c>
      <c r="L261" s="32"/>
      <c r="M261" s="130" t="s">
        <v>19</v>
      </c>
      <c r="N261" s="131" t="s">
        <v>45</v>
      </c>
      <c r="P261" s="132">
        <f>O261*H261</f>
        <v>0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130</v>
      </c>
      <c r="AT261" s="134" t="s">
        <v>125</v>
      </c>
      <c r="AU261" s="134" t="s">
        <v>131</v>
      </c>
      <c r="AY261" s="17" t="s">
        <v>122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7" t="s">
        <v>131</v>
      </c>
      <c r="BK261" s="135">
        <f>ROUND(I261*H261,2)</f>
        <v>0</v>
      </c>
      <c r="BL261" s="17" t="s">
        <v>130</v>
      </c>
      <c r="BM261" s="134" t="s">
        <v>291</v>
      </c>
    </row>
    <row r="262" spans="2:65" s="1" customFormat="1" ht="11.25">
      <c r="B262" s="32"/>
      <c r="D262" s="136" t="s">
        <v>133</v>
      </c>
      <c r="F262" s="137" t="s">
        <v>292</v>
      </c>
      <c r="I262" s="138"/>
      <c r="L262" s="32"/>
      <c r="M262" s="139"/>
      <c r="T262" s="53"/>
      <c r="AT262" s="17" t="s">
        <v>133</v>
      </c>
      <c r="AU262" s="17" t="s">
        <v>131</v>
      </c>
    </row>
    <row r="263" spans="2:65" s="12" customFormat="1" ht="11.25">
      <c r="B263" s="140"/>
      <c r="D263" s="141" t="s">
        <v>135</v>
      </c>
      <c r="F263" s="143" t="s">
        <v>293</v>
      </c>
      <c r="H263" s="144">
        <v>474.12599999999998</v>
      </c>
      <c r="I263" s="145"/>
      <c r="L263" s="140"/>
      <c r="M263" s="146"/>
      <c r="T263" s="147"/>
      <c r="AT263" s="142" t="s">
        <v>135</v>
      </c>
      <c r="AU263" s="142" t="s">
        <v>131</v>
      </c>
      <c r="AV263" s="12" t="s">
        <v>131</v>
      </c>
      <c r="AW263" s="12" t="s">
        <v>4</v>
      </c>
      <c r="AX263" s="12" t="s">
        <v>81</v>
      </c>
      <c r="AY263" s="142" t="s">
        <v>122</v>
      </c>
    </row>
    <row r="264" spans="2:65" s="1" customFormat="1" ht="21.75" customHeight="1">
      <c r="B264" s="32"/>
      <c r="C264" s="162" t="s">
        <v>294</v>
      </c>
      <c r="D264" s="162" t="s">
        <v>295</v>
      </c>
      <c r="E264" s="163" t="s">
        <v>296</v>
      </c>
      <c r="F264" s="164" t="s">
        <v>297</v>
      </c>
      <c r="G264" s="165" t="s">
        <v>280</v>
      </c>
      <c r="H264" s="166">
        <v>11.785</v>
      </c>
      <c r="I264" s="167"/>
      <c r="J264" s="168">
        <f>ROUND(I264*H264,2)</f>
        <v>0</v>
      </c>
      <c r="K264" s="164" t="s">
        <v>129</v>
      </c>
      <c r="L264" s="169"/>
      <c r="M264" s="170" t="s">
        <v>19</v>
      </c>
      <c r="N264" s="171" t="s">
        <v>45</v>
      </c>
      <c r="P264" s="132">
        <f>O264*H264</f>
        <v>0</v>
      </c>
      <c r="Q264" s="132">
        <v>0</v>
      </c>
      <c r="R264" s="132">
        <f>Q264*H264</f>
        <v>0</v>
      </c>
      <c r="S264" s="132">
        <v>0</v>
      </c>
      <c r="T264" s="133">
        <f>S264*H264</f>
        <v>0</v>
      </c>
      <c r="AR264" s="134" t="s">
        <v>197</v>
      </c>
      <c r="AT264" s="134" t="s">
        <v>295</v>
      </c>
      <c r="AU264" s="134" t="s">
        <v>131</v>
      </c>
      <c r="AY264" s="17" t="s">
        <v>122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7" t="s">
        <v>131</v>
      </c>
      <c r="BK264" s="135">
        <f>ROUND(I264*H264,2)</f>
        <v>0</v>
      </c>
      <c r="BL264" s="17" t="s">
        <v>130</v>
      </c>
      <c r="BM264" s="134" t="s">
        <v>298</v>
      </c>
    </row>
    <row r="265" spans="2:65" s="1" customFormat="1" ht="16.5" customHeight="1">
      <c r="B265" s="32"/>
      <c r="C265" s="162" t="s">
        <v>7</v>
      </c>
      <c r="D265" s="162" t="s">
        <v>295</v>
      </c>
      <c r="E265" s="163" t="s">
        <v>299</v>
      </c>
      <c r="F265" s="164" t="s">
        <v>300</v>
      </c>
      <c r="G265" s="165" t="s">
        <v>280</v>
      </c>
      <c r="H265" s="166">
        <v>13.148999999999999</v>
      </c>
      <c r="I265" s="167"/>
      <c r="J265" s="168">
        <f>ROUND(I265*H265,2)</f>
        <v>0</v>
      </c>
      <c r="K265" s="164" t="s">
        <v>129</v>
      </c>
      <c r="L265" s="169"/>
      <c r="M265" s="170" t="s">
        <v>19</v>
      </c>
      <c r="N265" s="171" t="s">
        <v>45</v>
      </c>
      <c r="P265" s="132">
        <f>O265*H265</f>
        <v>0</v>
      </c>
      <c r="Q265" s="132">
        <v>0</v>
      </c>
      <c r="R265" s="132">
        <f>Q265*H265</f>
        <v>0</v>
      </c>
      <c r="S265" s="132">
        <v>0</v>
      </c>
      <c r="T265" s="133">
        <f>S265*H265</f>
        <v>0</v>
      </c>
      <c r="AR265" s="134" t="s">
        <v>197</v>
      </c>
      <c r="AT265" s="134" t="s">
        <v>295</v>
      </c>
      <c r="AU265" s="134" t="s">
        <v>131</v>
      </c>
      <c r="AY265" s="17" t="s">
        <v>122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7" t="s">
        <v>131</v>
      </c>
      <c r="BK265" s="135">
        <f>ROUND(I265*H265,2)</f>
        <v>0</v>
      </c>
      <c r="BL265" s="17" t="s">
        <v>130</v>
      </c>
      <c r="BM265" s="134" t="s">
        <v>301</v>
      </c>
    </row>
    <row r="266" spans="2:65" s="11" customFormat="1" ht="22.9" customHeight="1">
      <c r="B266" s="111"/>
      <c r="D266" s="112" t="s">
        <v>72</v>
      </c>
      <c r="E266" s="121" t="s">
        <v>302</v>
      </c>
      <c r="F266" s="121" t="s">
        <v>303</v>
      </c>
      <c r="I266" s="114"/>
      <c r="J266" s="122">
        <f>BK266</f>
        <v>0</v>
      </c>
      <c r="L266" s="111"/>
      <c r="M266" s="116"/>
      <c r="P266" s="117">
        <f>SUM(P267:P268)</f>
        <v>0</v>
      </c>
      <c r="R266" s="117">
        <f>SUM(R267:R268)</f>
        <v>0</v>
      </c>
      <c r="T266" s="118">
        <f>SUM(T267:T268)</f>
        <v>0</v>
      </c>
      <c r="AR266" s="112" t="s">
        <v>81</v>
      </c>
      <c r="AT266" s="119" t="s">
        <v>72</v>
      </c>
      <c r="AU266" s="119" t="s">
        <v>81</v>
      </c>
      <c r="AY266" s="112" t="s">
        <v>122</v>
      </c>
      <c r="BK266" s="120">
        <f>SUM(BK267:BK268)</f>
        <v>0</v>
      </c>
    </row>
    <row r="267" spans="2:65" s="1" customFormat="1" ht="33" customHeight="1">
      <c r="B267" s="32"/>
      <c r="C267" s="123" t="s">
        <v>304</v>
      </c>
      <c r="D267" s="123" t="s">
        <v>125</v>
      </c>
      <c r="E267" s="124" t="s">
        <v>305</v>
      </c>
      <c r="F267" s="125" t="s">
        <v>306</v>
      </c>
      <c r="G267" s="126" t="s">
        <v>280</v>
      </c>
      <c r="H267" s="127">
        <v>6.0819999999999999</v>
      </c>
      <c r="I267" s="128"/>
      <c r="J267" s="129">
        <f>ROUND(I267*H267,2)</f>
        <v>0</v>
      </c>
      <c r="K267" s="125" t="s">
        <v>129</v>
      </c>
      <c r="L267" s="32"/>
      <c r="M267" s="130" t="s">
        <v>19</v>
      </c>
      <c r="N267" s="131" t="s">
        <v>45</v>
      </c>
      <c r="P267" s="132">
        <f>O267*H267</f>
        <v>0</v>
      </c>
      <c r="Q267" s="132">
        <v>0</v>
      </c>
      <c r="R267" s="132">
        <f>Q267*H267</f>
        <v>0</v>
      </c>
      <c r="S267" s="132">
        <v>0</v>
      </c>
      <c r="T267" s="133">
        <f>S267*H267</f>
        <v>0</v>
      </c>
      <c r="AR267" s="134" t="s">
        <v>130</v>
      </c>
      <c r="AT267" s="134" t="s">
        <v>125</v>
      </c>
      <c r="AU267" s="134" t="s">
        <v>131</v>
      </c>
      <c r="AY267" s="17" t="s">
        <v>122</v>
      </c>
      <c r="BE267" s="135">
        <f>IF(N267="základní",J267,0)</f>
        <v>0</v>
      </c>
      <c r="BF267" s="135">
        <f>IF(N267="snížená",J267,0)</f>
        <v>0</v>
      </c>
      <c r="BG267" s="135">
        <f>IF(N267="zákl. přenesená",J267,0)</f>
        <v>0</v>
      </c>
      <c r="BH267" s="135">
        <f>IF(N267="sníž. přenesená",J267,0)</f>
        <v>0</v>
      </c>
      <c r="BI267" s="135">
        <f>IF(N267="nulová",J267,0)</f>
        <v>0</v>
      </c>
      <c r="BJ267" s="17" t="s">
        <v>131</v>
      </c>
      <c r="BK267" s="135">
        <f>ROUND(I267*H267,2)</f>
        <v>0</v>
      </c>
      <c r="BL267" s="17" t="s">
        <v>130</v>
      </c>
      <c r="BM267" s="134" t="s">
        <v>307</v>
      </c>
    </row>
    <row r="268" spans="2:65" s="1" customFormat="1" ht="11.25">
      <c r="B268" s="32"/>
      <c r="D268" s="136" t="s">
        <v>133</v>
      </c>
      <c r="F268" s="137" t="s">
        <v>308</v>
      </c>
      <c r="I268" s="138"/>
      <c r="L268" s="32"/>
      <c r="M268" s="139"/>
      <c r="T268" s="53"/>
      <c r="AT268" s="17" t="s">
        <v>133</v>
      </c>
      <c r="AU268" s="17" t="s">
        <v>131</v>
      </c>
    </row>
    <row r="269" spans="2:65" s="11" customFormat="1" ht="25.9" customHeight="1">
      <c r="B269" s="111"/>
      <c r="D269" s="112" t="s">
        <v>72</v>
      </c>
      <c r="E269" s="113" t="s">
        <v>309</v>
      </c>
      <c r="F269" s="113" t="s">
        <v>310</v>
      </c>
      <c r="I269" s="114"/>
      <c r="J269" s="115">
        <f>BK269</f>
        <v>0</v>
      </c>
      <c r="L269" s="111"/>
      <c r="M269" s="116"/>
      <c r="P269" s="117">
        <f>P270+P288+P294+P383+P393+P403</f>
        <v>0</v>
      </c>
      <c r="R269" s="117">
        <f>R270+R288+R294+R383+R393+R403</f>
        <v>10.074295160000002</v>
      </c>
      <c r="T269" s="118">
        <f>T270+T288+T294+T383+T393+T403</f>
        <v>9.8499950000000003E-2</v>
      </c>
      <c r="AR269" s="112" t="s">
        <v>131</v>
      </c>
      <c r="AT269" s="119" t="s">
        <v>72</v>
      </c>
      <c r="AU269" s="119" t="s">
        <v>73</v>
      </c>
      <c r="AY269" s="112" t="s">
        <v>122</v>
      </c>
      <c r="BK269" s="120">
        <f>BK270+BK288+BK294+BK383+BK393+BK403</f>
        <v>0</v>
      </c>
    </row>
    <row r="270" spans="2:65" s="11" customFormat="1" ht="22.9" customHeight="1">
      <c r="B270" s="111"/>
      <c r="D270" s="112" t="s">
        <v>72</v>
      </c>
      <c r="E270" s="121" t="s">
        <v>311</v>
      </c>
      <c r="F270" s="121" t="s">
        <v>312</v>
      </c>
      <c r="I270" s="114"/>
      <c r="J270" s="122">
        <f>BK270</f>
        <v>0</v>
      </c>
      <c r="L270" s="111"/>
      <c r="M270" s="116"/>
      <c r="P270" s="117">
        <f>SUM(P271:P287)</f>
        <v>0</v>
      </c>
      <c r="R270" s="117">
        <f>SUM(R271:R287)</f>
        <v>0.36705349000000004</v>
      </c>
      <c r="T270" s="118">
        <f>SUM(T271:T287)</f>
        <v>0</v>
      </c>
      <c r="AR270" s="112" t="s">
        <v>131</v>
      </c>
      <c r="AT270" s="119" t="s">
        <v>72</v>
      </c>
      <c r="AU270" s="119" t="s">
        <v>81</v>
      </c>
      <c r="AY270" s="112" t="s">
        <v>122</v>
      </c>
      <c r="BK270" s="120">
        <f>SUM(BK271:BK287)</f>
        <v>0</v>
      </c>
    </row>
    <row r="271" spans="2:65" s="1" customFormat="1" ht="24.2" customHeight="1">
      <c r="B271" s="32"/>
      <c r="C271" s="123" t="s">
        <v>313</v>
      </c>
      <c r="D271" s="123" t="s">
        <v>125</v>
      </c>
      <c r="E271" s="124" t="s">
        <v>314</v>
      </c>
      <c r="F271" s="125" t="s">
        <v>315</v>
      </c>
      <c r="G271" s="126" t="s">
        <v>128</v>
      </c>
      <c r="H271" s="127">
        <v>38.889000000000003</v>
      </c>
      <c r="I271" s="128"/>
      <c r="J271" s="129">
        <f>ROUND(I271*H271,2)</f>
        <v>0</v>
      </c>
      <c r="K271" s="125" t="s">
        <v>316</v>
      </c>
      <c r="L271" s="32"/>
      <c r="M271" s="130" t="s">
        <v>19</v>
      </c>
      <c r="N271" s="131" t="s">
        <v>45</v>
      </c>
      <c r="P271" s="132">
        <f>O271*H271</f>
        <v>0</v>
      </c>
      <c r="Q271" s="132">
        <v>3.2100000000000002E-3</v>
      </c>
      <c r="R271" s="132">
        <f>Q271*H271</f>
        <v>0.12483369000000001</v>
      </c>
      <c r="S271" s="132">
        <v>0</v>
      </c>
      <c r="T271" s="133">
        <f>S271*H271</f>
        <v>0</v>
      </c>
      <c r="AR271" s="134" t="s">
        <v>269</v>
      </c>
      <c r="AT271" s="134" t="s">
        <v>125</v>
      </c>
      <c r="AU271" s="134" t="s">
        <v>131</v>
      </c>
      <c r="AY271" s="17" t="s">
        <v>122</v>
      </c>
      <c r="BE271" s="135">
        <f>IF(N271="základní",J271,0)</f>
        <v>0</v>
      </c>
      <c r="BF271" s="135">
        <f>IF(N271="snížená",J271,0)</f>
        <v>0</v>
      </c>
      <c r="BG271" s="135">
        <f>IF(N271="zákl. přenesená",J271,0)</f>
        <v>0</v>
      </c>
      <c r="BH271" s="135">
        <f>IF(N271="sníž. přenesená",J271,0)</f>
        <v>0</v>
      </c>
      <c r="BI271" s="135">
        <f>IF(N271="nulová",J271,0)</f>
        <v>0</v>
      </c>
      <c r="BJ271" s="17" t="s">
        <v>131</v>
      </c>
      <c r="BK271" s="135">
        <f>ROUND(I271*H271,2)</f>
        <v>0</v>
      </c>
      <c r="BL271" s="17" t="s">
        <v>269</v>
      </c>
      <c r="BM271" s="134" t="s">
        <v>317</v>
      </c>
    </row>
    <row r="272" spans="2:65" s="12" customFormat="1" ht="11.25">
      <c r="B272" s="140"/>
      <c r="D272" s="141" t="s">
        <v>135</v>
      </c>
      <c r="E272" s="142" t="s">
        <v>19</v>
      </c>
      <c r="F272" s="143" t="s">
        <v>217</v>
      </c>
      <c r="H272" s="144">
        <v>51.2</v>
      </c>
      <c r="I272" s="145"/>
      <c r="L272" s="140"/>
      <c r="M272" s="146"/>
      <c r="T272" s="147"/>
      <c r="AT272" s="142" t="s">
        <v>135</v>
      </c>
      <c r="AU272" s="142" t="s">
        <v>131</v>
      </c>
      <c r="AV272" s="12" t="s">
        <v>131</v>
      </c>
      <c r="AW272" s="12" t="s">
        <v>34</v>
      </c>
      <c r="AX272" s="12" t="s">
        <v>73</v>
      </c>
      <c r="AY272" s="142" t="s">
        <v>122</v>
      </c>
    </row>
    <row r="273" spans="2:65" s="12" customFormat="1" ht="11.25">
      <c r="B273" s="140"/>
      <c r="D273" s="141" t="s">
        <v>135</v>
      </c>
      <c r="E273" s="142" t="s">
        <v>19</v>
      </c>
      <c r="F273" s="143" t="s">
        <v>218</v>
      </c>
      <c r="H273" s="144">
        <v>10.8</v>
      </c>
      <c r="I273" s="145"/>
      <c r="L273" s="140"/>
      <c r="M273" s="146"/>
      <c r="T273" s="147"/>
      <c r="AT273" s="142" t="s">
        <v>135</v>
      </c>
      <c r="AU273" s="142" t="s">
        <v>131</v>
      </c>
      <c r="AV273" s="12" t="s">
        <v>131</v>
      </c>
      <c r="AW273" s="12" t="s">
        <v>34</v>
      </c>
      <c r="AX273" s="12" t="s">
        <v>73</v>
      </c>
      <c r="AY273" s="142" t="s">
        <v>122</v>
      </c>
    </row>
    <row r="274" spans="2:65" s="12" customFormat="1" ht="11.25">
      <c r="B274" s="140"/>
      <c r="D274" s="141" t="s">
        <v>135</v>
      </c>
      <c r="E274" s="142" t="s">
        <v>19</v>
      </c>
      <c r="F274" s="143" t="s">
        <v>219</v>
      </c>
      <c r="H274" s="144">
        <v>14.4</v>
      </c>
      <c r="I274" s="145"/>
      <c r="L274" s="140"/>
      <c r="M274" s="146"/>
      <c r="T274" s="147"/>
      <c r="AT274" s="142" t="s">
        <v>135</v>
      </c>
      <c r="AU274" s="142" t="s">
        <v>131</v>
      </c>
      <c r="AV274" s="12" t="s">
        <v>131</v>
      </c>
      <c r="AW274" s="12" t="s">
        <v>34</v>
      </c>
      <c r="AX274" s="12" t="s">
        <v>73</v>
      </c>
      <c r="AY274" s="142" t="s">
        <v>122</v>
      </c>
    </row>
    <row r="275" spans="2:65" s="12" customFormat="1" ht="11.25">
      <c r="B275" s="140"/>
      <c r="D275" s="141" t="s">
        <v>135</v>
      </c>
      <c r="E275" s="142" t="s">
        <v>19</v>
      </c>
      <c r="F275" s="143" t="s">
        <v>220</v>
      </c>
      <c r="H275" s="144">
        <v>11.4</v>
      </c>
      <c r="I275" s="145"/>
      <c r="L275" s="140"/>
      <c r="M275" s="146"/>
      <c r="T275" s="147"/>
      <c r="AT275" s="142" t="s">
        <v>135</v>
      </c>
      <c r="AU275" s="142" t="s">
        <v>131</v>
      </c>
      <c r="AV275" s="12" t="s">
        <v>131</v>
      </c>
      <c r="AW275" s="12" t="s">
        <v>34</v>
      </c>
      <c r="AX275" s="12" t="s">
        <v>73</v>
      </c>
      <c r="AY275" s="142" t="s">
        <v>122</v>
      </c>
    </row>
    <row r="276" spans="2:65" s="12" customFormat="1" ht="11.25">
      <c r="B276" s="140"/>
      <c r="D276" s="141" t="s">
        <v>135</v>
      </c>
      <c r="E276" s="142" t="s">
        <v>19</v>
      </c>
      <c r="F276" s="143" t="s">
        <v>221</v>
      </c>
      <c r="H276" s="144">
        <v>10.5</v>
      </c>
      <c r="I276" s="145"/>
      <c r="L276" s="140"/>
      <c r="M276" s="146"/>
      <c r="T276" s="147"/>
      <c r="AT276" s="142" t="s">
        <v>135</v>
      </c>
      <c r="AU276" s="142" t="s">
        <v>131</v>
      </c>
      <c r="AV276" s="12" t="s">
        <v>131</v>
      </c>
      <c r="AW276" s="12" t="s">
        <v>34</v>
      </c>
      <c r="AX276" s="12" t="s">
        <v>73</v>
      </c>
      <c r="AY276" s="142" t="s">
        <v>122</v>
      </c>
    </row>
    <row r="277" spans="2:65" s="12" customFormat="1" ht="11.25">
      <c r="B277" s="140"/>
      <c r="D277" s="141" t="s">
        <v>135</v>
      </c>
      <c r="E277" s="142" t="s">
        <v>19</v>
      </c>
      <c r="F277" s="143" t="s">
        <v>222</v>
      </c>
      <c r="H277" s="144">
        <v>7.5</v>
      </c>
      <c r="I277" s="145"/>
      <c r="L277" s="140"/>
      <c r="M277" s="146"/>
      <c r="T277" s="147"/>
      <c r="AT277" s="142" t="s">
        <v>135</v>
      </c>
      <c r="AU277" s="142" t="s">
        <v>131</v>
      </c>
      <c r="AV277" s="12" t="s">
        <v>131</v>
      </c>
      <c r="AW277" s="12" t="s">
        <v>34</v>
      </c>
      <c r="AX277" s="12" t="s">
        <v>73</v>
      </c>
      <c r="AY277" s="142" t="s">
        <v>122</v>
      </c>
    </row>
    <row r="278" spans="2:65" s="12" customFormat="1" ht="11.25">
      <c r="B278" s="140"/>
      <c r="D278" s="141" t="s">
        <v>135</v>
      </c>
      <c r="E278" s="142" t="s">
        <v>19</v>
      </c>
      <c r="F278" s="143" t="s">
        <v>223</v>
      </c>
      <c r="H278" s="144">
        <v>2.4500000000000002</v>
      </c>
      <c r="I278" s="145"/>
      <c r="L278" s="140"/>
      <c r="M278" s="146"/>
      <c r="T278" s="147"/>
      <c r="AT278" s="142" t="s">
        <v>135</v>
      </c>
      <c r="AU278" s="142" t="s">
        <v>131</v>
      </c>
      <c r="AV278" s="12" t="s">
        <v>131</v>
      </c>
      <c r="AW278" s="12" t="s">
        <v>34</v>
      </c>
      <c r="AX278" s="12" t="s">
        <v>73</v>
      </c>
      <c r="AY278" s="142" t="s">
        <v>122</v>
      </c>
    </row>
    <row r="279" spans="2:65" s="12" customFormat="1" ht="11.25">
      <c r="B279" s="140"/>
      <c r="D279" s="141" t="s">
        <v>135</v>
      </c>
      <c r="E279" s="142" t="s">
        <v>19</v>
      </c>
      <c r="F279" s="143" t="s">
        <v>224</v>
      </c>
      <c r="H279" s="144">
        <v>1.1200000000000001</v>
      </c>
      <c r="I279" s="145"/>
      <c r="L279" s="140"/>
      <c r="M279" s="146"/>
      <c r="T279" s="147"/>
      <c r="AT279" s="142" t="s">
        <v>135</v>
      </c>
      <c r="AU279" s="142" t="s">
        <v>131</v>
      </c>
      <c r="AV279" s="12" t="s">
        <v>131</v>
      </c>
      <c r="AW279" s="12" t="s">
        <v>34</v>
      </c>
      <c r="AX279" s="12" t="s">
        <v>73</v>
      </c>
      <c r="AY279" s="142" t="s">
        <v>122</v>
      </c>
    </row>
    <row r="280" spans="2:65" s="12" customFormat="1" ht="11.25">
      <c r="B280" s="140"/>
      <c r="D280" s="141" t="s">
        <v>135</v>
      </c>
      <c r="E280" s="142" t="s">
        <v>19</v>
      </c>
      <c r="F280" s="143" t="s">
        <v>225</v>
      </c>
      <c r="H280" s="144">
        <v>1.74</v>
      </c>
      <c r="I280" s="145"/>
      <c r="L280" s="140"/>
      <c r="M280" s="146"/>
      <c r="T280" s="147"/>
      <c r="AT280" s="142" t="s">
        <v>135</v>
      </c>
      <c r="AU280" s="142" t="s">
        <v>131</v>
      </c>
      <c r="AV280" s="12" t="s">
        <v>131</v>
      </c>
      <c r="AW280" s="12" t="s">
        <v>34</v>
      </c>
      <c r="AX280" s="12" t="s">
        <v>73</v>
      </c>
      <c r="AY280" s="142" t="s">
        <v>122</v>
      </c>
    </row>
    <row r="281" spans="2:65" s="14" customFormat="1" ht="11.25">
      <c r="B281" s="155"/>
      <c r="D281" s="141" t="s">
        <v>135</v>
      </c>
      <c r="E281" s="156" t="s">
        <v>19</v>
      </c>
      <c r="F281" s="157" t="s">
        <v>163</v>
      </c>
      <c r="H281" s="158">
        <v>111.11000000000001</v>
      </c>
      <c r="I281" s="159"/>
      <c r="L281" s="155"/>
      <c r="M281" s="160"/>
      <c r="T281" s="161"/>
      <c r="AT281" s="156" t="s">
        <v>135</v>
      </c>
      <c r="AU281" s="156" t="s">
        <v>131</v>
      </c>
      <c r="AV281" s="14" t="s">
        <v>130</v>
      </c>
      <c r="AW281" s="14" t="s">
        <v>34</v>
      </c>
      <c r="AX281" s="14" t="s">
        <v>81</v>
      </c>
      <c r="AY281" s="156" t="s">
        <v>122</v>
      </c>
    </row>
    <row r="282" spans="2:65" s="12" customFormat="1" ht="11.25">
      <c r="B282" s="140"/>
      <c r="D282" s="141" t="s">
        <v>135</v>
      </c>
      <c r="F282" s="143" t="s">
        <v>318</v>
      </c>
      <c r="H282" s="144">
        <v>38.889000000000003</v>
      </c>
      <c r="I282" s="145"/>
      <c r="L282" s="140"/>
      <c r="M282" s="146"/>
      <c r="T282" s="147"/>
      <c r="AT282" s="142" t="s">
        <v>135</v>
      </c>
      <c r="AU282" s="142" t="s">
        <v>131</v>
      </c>
      <c r="AV282" s="12" t="s">
        <v>131</v>
      </c>
      <c r="AW282" s="12" t="s">
        <v>4</v>
      </c>
      <c r="AX282" s="12" t="s">
        <v>81</v>
      </c>
      <c r="AY282" s="142" t="s">
        <v>122</v>
      </c>
    </row>
    <row r="283" spans="2:65" s="1" customFormat="1" ht="16.5" customHeight="1">
      <c r="B283" s="32"/>
      <c r="C283" s="162" t="s">
        <v>319</v>
      </c>
      <c r="D283" s="162" t="s">
        <v>295</v>
      </c>
      <c r="E283" s="163" t="s">
        <v>320</v>
      </c>
      <c r="F283" s="164" t="s">
        <v>321</v>
      </c>
      <c r="G283" s="165" t="s">
        <v>128</v>
      </c>
      <c r="H283" s="166">
        <v>44.444000000000003</v>
      </c>
      <c r="I283" s="167"/>
      <c r="J283" s="168">
        <f>ROUND(I283*H283,2)</f>
        <v>0</v>
      </c>
      <c r="K283" s="164" t="s">
        <v>316</v>
      </c>
      <c r="L283" s="169"/>
      <c r="M283" s="170" t="s">
        <v>19</v>
      </c>
      <c r="N283" s="171" t="s">
        <v>45</v>
      </c>
      <c r="P283" s="132">
        <f>O283*H283</f>
        <v>0</v>
      </c>
      <c r="Q283" s="132">
        <v>5.45E-3</v>
      </c>
      <c r="R283" s="132">
        <f>Q283*H283</f>
        <v>0.24221980000000001</v>
      </c>
      <c r="S283" s="132">
        <v>0</v>
      </c>
      <c r="T283" s="133">
        <f>S283*H283</f>
        <v>0</v>
      </c>
      <c r="AR283" s="134" t="s">
        <v>322</v>
      </c>
      <c r="AT283" s="134" t="s">
        <v>295</v>
      </c>
      <c r="AU283" s="134" t="s">
        <v>131</v>
      </c>
      <c r="AY283" s="17" t="s">
        <v>122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7" t="s">
        <v>131</v>
      </c>
      <c r="BK283" s="135">
        <f>ROUND(I283*H283,2)</f>
        <v>0</v>
      </c>
      <c r="BL283" s="17" t="s">
        <v>269</v>
      </c>
      <c r="BM283" s="134" t="s">
        <v>323</v>
      </c>
    </row>
    <row r="284" spans="2:65" s="1" customFormat="1" ht="29.25">
      <c r="B284" s="32"/>
      <c r="D284" s="141" t="s">
        <v>324</v>
      </c>
      <c r="F284" s="172" t="s">
        <v>325</v>
      </c>
      <c r="I284" s="138"/>
      <c r="L284" s="32"/>
      <c r="M284" s="139"/>
      <c r="T284" s="53"/>
      <c r="AT284" s="17" t="s">
        <v>324</v>
      </c>
      <c r="AU284" s="17" t="s">
        <v>131</v>
      </c>
    </row>
    <row r="285" spans="2:65" s="12" customFormat="1" ht="11.25">
      <c r="B285" s="140"/>
      <c r="D285" s="141" t="s">
        <v>135</v>
      </c>
      <c r="F285" s="143" t="s">
        <v>326</v>
      </c>
      <c r="H285" s="144">
        <v>44.444000000000003</v>
      </c>
      <c r="I285" s="145"/>
      <c r="L285" s="140"/>
      <c r="M285" s="146"/>
      <c r="T285" s="147"/>
      <c r="AT285" s="142" t="s">
        <v>135</v>
      </c>
      <c r="AU285" s="142" t="s">
        <v>131</v>
      </c>
      <c r="AV285" s="12" t="s">
        <v>131</v>
      </c>
      <c r="AW285" s="12" t="s">
        <v>4</v>
      </c>
      <c r="AX285" s="12" t="s">
        <v>81</v>
      </c>
      <c r="AY285" s="142" t="s">
        <v>122</v>
      </c>
    </row>
    <row r="286" spans="2:65" s="1" customFormat="1" ht="33" customHeight="1">
      <c r="B286" s="32"/>
      <c r="C286" s="123" t="s">
        <v>327</v>
      </c>
      <c r="D286" s="123" t="s">
        <v>125</v>
      </c>
      <c r="E286" s="124" t="s">
        <v>328</v>
      </c>
      <c r="F286" s="125" t="s">
        <v>329</v>
      </c>
      <c r="G286" s="126" t="s">
        <v>280</v>
      </c>
      <c r="H286" s="127">
        <v>0.36699999999999999</v>
      </c>
      <c r="I286" s="128"/>
      <c r="J286" s="129">
        <f>ROUND(I286*H286,2)</f>
        <v>0</v>
      </c>
      <c r="K286" s="125" t="s">
        <v>129</v>
      </c>
      <c r="L286" s="32"/>
      <c r="M286" s="130" t="s">
        <v>19</v>
      </c>
      <c r="N286" s="131" t="s">
        <v>45</v>
      </c>
      <c r="P286" s="132">
        <f>O286*H286</f>
        <v>0</v>
      </c>
      <c r="Q286" s="132">
        <v>0</v>
      </c>
      <c r="R286" s="132">
        <f>Q286*H286</f>
        <v>0</v>
      </c>
      <c r="S286" s="132">
        <v>0</v>
      </c>
      <c r="T286" s="133">
        <f>S286*H286</f>
        <v>0</v>
      </c>
      <c r="AR286" s="134" t="s">
        <v>269</v>
      </c>
      <c r="AT286" s="134" t="s">
        <v>125</v>
      </c>
      <c r="AU286" s="134" t="s">
        <v>131</v>
      </c>
      <c r="AY286" s="17" t="s">
        <v>122</v>
      </c>
      <c r="BE286" s="135">
        <f>IF(N286="základní",J286,0)</f>
        <v>0</v>
      </c>
      <c r="BF286" s="135">
        <f>IF(N286="snížená",J286,0)</f>
        <v>0</v>
      </c>
      <c r="BG286" s="135">
        <f>IF(N286="zákl. přenesená",J286,0)</f>
        <v>0</v>
      </c>
      <c r="BH286" s="135">
        <f>IF(N286="sníž. přenesená",J286,0)</f>
        <v>0</v>
      </c>
      <c r="BI286" s="135">
        <f>IF(N286="nulová",J286,0)</f>
        <v>0</v>
      </c>
      <c r="BJ286" s="17" t="s">
        <v>131</v>
      </c>
      <c r="BK286" s="135">
        <f>ROUND(I286*H286,2)</f>
        <v>0</v>
      </c>
      <c r="BL286" s="17" t="s">
        <v>269</v>
      </c>
      <c r="BM286" s="134" t="s">
        <v>330</v>
      </c>
    </row>
    <row r="287" spans="2:65" s="1" customFormat="1" ht="11.25">
      <c r="B287" s="32"/>
      <c r="D287" s="136" t="s">
        <v>133</v>
      </c>
      <c r="F287" s="137" t="s">
        <v>331</v>
      </c>
      <c r="I287" s="138"/>
      <c r="L287" s="32"/>
      <c r="M287" s="139"/>
      <c r="T287" s="53"/>
      <c r="AT287" s="17" t="s">
        <v>133</v>
      </c>
      <c r="AU287" s="17" t="s">
        <v>131</v>
      </c>
    </row>
    <row r="288" spans="2:65" s="11" customFormat="1" ht="22.9" customHeight="1">
      <c r="B288" s="111"/>
      <c r="D288" s="112" t="s">
        <v>72</v>
      </c>
      <c r="E288" s="121" t="s">
        <v>332</v>
      </c>
      <c r="F288" s="121" t="s">
        <v>333</v>
      </c>
      <c r="I288" s="114"/>
      <c r="J288" s="122">
        <f>BK288</f>
        <v>0</v>
      </c>
      <c r="L288" s="111"/>
      <c r="M288" s="116"/>
      <c r="P288" s="117">
        <f>SUM(P289:P293)</f>
        <v>0</v>
      </c>
      <c r="R288" s="117">
        <f>SUM(R289:R293)</f>
        <v>9.44435E-2</v>
      </c>
      <c r="T288" s="118">
        <f>SUM(T289:T293)</f>
        <v>0</v>
      </c>
      <c r="AR288" s="112" t="s">
        <v>131</v>
      </c>
      <c r="AT288" s="119" t="s">
        <v>72</v>
      </c>
      <c r="AU288" s="119" t="s">
        <v>81</v>
      </c>
      <c r="AY288" s="112" t="s">
        <v>122</v>
      </c>
      <c r="BK288" s="120">
        <f>SUM(BK289:BK293)</f>
        <v>0</v>
      </c>
    </row>
    <row r="289" spans="2:65" s="1" customFormat="1" ht="24.2" customHeight="1">
      <c r="B289" s="32"/>
      <c r="C289" s="123" t="s">
        <v>334</v>
      </c>
      <c r="D289" s="123" t="s">
        <v>125</v>
      </c>
      <c r="E289" s="124" t="s">
        <v>335</v>
      </c>
      <c r="F289" s="125" t="s">
        <v>336</v>
      </c>
      <c r="G289" s="126" t="s">
        <v>214</v>
      </c>
      <c r="H289" s="127">
        <v>111.11</v>
      </c>
      <c r="I289" s="128"/>
      <c r="J289" s="129">
        <f>ROUND(I289*H289,2)</f>
        <v>0</v>
      </c>
      <c r="K289" s="125" t="s">
        <v>129</v>
      </c>
      <c r="L289" s="32"/>
      <c r="M289" s="130" t="s">
        <v>19</v>
      </c>
      <c r="N289" s="131" t="s">
        <v>45</v>
      </c>
      <c r="P289" s="132">
        <f>O289*H289</f>
        <v>0</v>
      </c>
      <c r="Q289" s="132">
        <v>8.4999999999999995E-4</v>
      </c>
      <c r="R289" s="132">
        <f>Q289*H289</f>
        <v>9.44435E-2</v>
      </c>
      <c r="S289" s="132">
        <v>0</v>
      </c>
      <c r="T289" s="133">
        <f>S289*H289</f>
        <v>0</v>
      </c>
      <c r="AR289" s="134" t="s">
        <v>269</v>
      </c>
      <c r="AT289" s="134" t="s">
        <v>125</v>
      </c>
      <c r="AU289" s="134" t="s">
        <v>131</v>
      </c>
      <c r="AY289" s="17" t="s">
        <v>122</v>
      </c>
      <c r="BE289" s="135">
        <f>IF(N289="základní",J289,0)</f>
        <v>0</v>
      </c>
      <c r="BF289" s="135">
        <f>IF(N289="snížená",J289,0)</f>
        <v>0</v>
      </c>
      <c r="BG289" s="135">
        <f>IF(N289="zákl. přenesená",J289,0)</f>
        <v>0</v>
      </c>
      <c r="BH289" s="135">
        <f>IF(N289="sníž. přenesená",J289,0)</f>
        <v>0</v>
      </c>
      <c r="BI289" s="135">
        <f>IF(N289="nulová",J289,0)</f>
        <v>0</v>
      </c>
      <c r="BJ289" s="17" t="s">
        <v>131</v>
      </c>
      <c r="BK289" s="135">
        <f>ROUND(I289*H289,2)</f>
        <v>0</v>
      </c>
      <c r="BL289" s="17" t="s">
        <v>269</v>
      </c>
      <c r="BM289" s="134" t="s">
        <v>337</v>
      </c>
    </row>
    <row r="290" spans="2:65" s="1" customFormat="1" ht="11.25">
      <c r="B290" s="32"/>
      <c r="D290" s="136" t="s">
        <v>133</v>
      </c>
      <c r="F290" s="137" t="s">
        <v>338</v>
      </c>
      <c r="I290" s="138"/>
      <c r="L290" s="32"/>
      <c r="M290" s="139"/>
      <c r="T290" s="53"/>
      <c r="AT290" s="17" t="s">
        <v>133</v>
      </c>
      <c r="AU290" s="17" t="s">
        <v>131</v>
      </c>
    </row>
    <row r="291" spans="2:65" s="1" customFormat="1" ht="19.5">
      <c r="B291" s="32"/>
      <c r="D291" s="141" t="s">
        <v>324</v>
      </c>
      <c r="F291" s="172" t="s">
        <v>339</v>
      </c>
      <c r="I291" s="138"/>
      <c r="L291" s="32"/>
      <c r="M291" s="139"/>
      <c r="T291" s="53"/>
      <c r="AT291" s="17" t="s">
        <v>324</v>
      </c>
      <c r="AU291" s="17" t="s">
        <v>131</v>
      </c>
    </row>
    <row r="292" spans="2:65" s="1" customFormat="1" ht="33" customHeight="1">
      <c r="B292" s="32"/>
      <c r="C292" s="123" t="s">
        <v>340</v>
      </c>
      <c r="D292" s="123" t="s">
        <v>125</v>
      </c>
      <c r="E292" s="124" t="s">
        <v>341</v>
      </c>
      <c r="F292" s="125" t="s">
        <v>342</v>
      </c>
      <c r="G292" s="126" t="s">
        <v>280</v>
      </c>
      <c r="H292" s="127">
        <v>9.4E-2</v>
      </c>
      <c r="I292" s="128"/>
      <c r="J292" s="129">
        <f>ROUND(I292*H292,2)</f>
        <v>0</v>
      </c>
      <c r="K292" s="125" t="s">
        <v>129</v>
      </c>
      <c r="L292" s="32"/>
      <c r="M292" s="130" t="s">
        <v>19</v>
      </c>
      <c r="N292" s="131" t="s">
        <v>45</v>
      </c>
      <c r="P292" s="132">
        <f>O292*H292</f>
        <v>0</v>
      </c>
      <c r="Q292" s="132">
        <v>0</v>
      </c>
      <c r="R292" s="132">
        <f>Q292*H292</f>
        <v>0</v>
      </c>
      <c r="S292" s="132">
        <v>0</v>
      </c>
      <c r="T292" s="133">
        <f>S292*H292</f>
        <v>0</v>
      </c>
      <c r="AR292" s="134" t="s">
        <v>269</v>
      </c>
      <c r="AT292" s="134" t="s">
        <v>125</v>
      </c>
      <c r="AU292" s="134" t="s">
        <v>131</v>
      </c>
      <c r="AY292" s="17" t="s">
        <v>122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7" t="s">
        <v>131</v>
      </c>
      <c r="BK292" s="135">
        <f>ROUND(I292*H292,2)</f>
        <v>0</v>
      </c>
      <c r="BL292" s="17" t="s">
        <v>269</v>
      </c>
      <c r="BM292" s="134" t="s">
        <v>343</v>
      </c>
    </row>
    <row r="293" spans="2:65" s="1" customFormat="1" ht="11.25">
      <c r="B293" s="32"/>
      <c r="D293" s="136" t="s">
        <v>133</v>
      </c>
      <c r="F293" s="137" t="s">
        <v>344</v>
      </c>
      <c r="I293" s="138"/>
      <c r="L293" s="32"/>
      <c r="M293" s="139"/>
      <c r="T293" s="53"/>
      <c r="AT293" s="17" t="s">
        <v>133</v>
      </c>
      <c r="AU293" s="17" t="s">
        <v>131</v>
      </c>
    </row>
    <row r="294" spans="2:65" s="11" customFormat="1" ht="22.9" customHeight="1">
      <c r="B294" s="111"/>
      <c r="D294" s="112" t="s">
        <v>72</v>
      </c>
      <c r="E294" s="121" t="s">
        <v>345</v>
      </c>
      <c r="F294" s="121" t="s">
        <v>346</v>
      </c>
      <c r="I294" s="114"/>
      <c r="J294" s="122">
        <f>BK294</f>
        <v>0</v>
      </c>
      <c r="L294" s="111"/>
      <c r="M294" s="116"/>
      <c r="P294" s="117">
        <f>SUM(P295:P382)</f>
        <v>0</v>
      </c>
      <c r="R294" s="117">
        <f>SUM(R295:R382)</f>
        <v>9.4810228100000025</v>
      </c>
      <c r="T294" s="118">
        <f>SUM(T295:T382)</f>
        <v>0</v>
      </c>
      <c r="AR294" s="112" t="s">
        <v>131</v>
      </c>
      <c r="AT294" s="119" t="s">
        <v>72</v>
      </c>
      <c r="AU294" s="119" t="s">
        <v>81</v>
      </c>
      <c r="AY294" s="112" t="s">
        <v>122</v>
      </c>
      <c r="BK294" s="120">
        <f>SUM(BK295:BK382)</f>
        <v>0</v>
      </c>
    </row>
    <row r="295" spans="2:65" s="1" customFormat="1" ht="21.75" customHeight="1">
      <c r="B295" s="32"/>
      <c r="C295" s="123" t="s">
        <v>347</v>
      </c>
      <c r="D295" s="123" t="s">
        <v>125</v>
      </c>
      <c r="E295" s="124" t="s">
        <v>348</v>
      </c>
      <c r="F295" s="125" t="s">
        <v>349</v>
      </c>
      <c r="G295" s="126" t="s">
        <v>128</v>
      </c>
      <c r="H295" s="127">
        <v>6.0149999999999997</v>
      </c>
      <c r="I295" s="128"/>
      <c r="J295" s="129">
        <f>ROUND(I295*H295,2)</f>
        <v>0</v>
      </c>
      <c r="K295" s="125" t="s">
        <v>129</v>
      </c>
      <c r="L295" s="32"/>
      <c r="M295" s="130" t="s">
        <v>19</v>
      </c>
      <c r="N295" s="131" t="s">
        <v>45</v>
      </c>
      <c r="P295" s="132">
        <f>O295*H295</f>
        <v>0</v>
      </c>
      <c r="Q295" s="132">
        <v>2.7E-4</v>
      </c>
      <c r="R295" s="132">
        <f>Q295*H295</f>
        <v>1.6240499999999999E-3</v>
      </c>
      <c r="S295" s="132">
        <v>0</v>
      </c>
      <c r="T295" s="133">
        <f>S295*H295</f>
        <v>0</v>
      </c>
      <c r="AR295" s="134" t="s">
        <v>269</v>
      </c>
      <c r="AT295" s="134" t="s">
        <v>125</v>
      </c>
      <c r="AU295" s="134" t="s">
        <v>131</v>
      </c>
      <c r="AY295" s="17" t="s">
        <v>122</v>
      </c>
      <c r="BE295" s="135">
        <f>IF(N295="základní",J295,0)</f>
        <v>0</v>
      </c>
      <c r="BF295" s="135">
        <f>IF(N295="snížená",J295,0)</f>
        <v>0</v>
      </c>
      <c r="BG295" s="135">
        <f>IF(N295="zákl. přenesená",J295,0)</f>
        <v>0</v>
      </c>
      <c r="BH295" s="135">
        <f>IF(N295="sníž. přenesená",J295,0)</f>
        <v>0</v>
      </c>
      <c r="BI295" s="135">
        <f>IF(N295="nulová",J295,0)</f>
        <v>0</v>
      </c>
      <c r="BJ295" s="17" t="s">
        <v>131</v>
      </c>
      <c r="BK295" s="135">
        <f>ROUND(I295*H295,2)</f>
        <v>0</v>
      </c>
      <c r="BL295" s="17" t="s">
        <v>269</v>
      </c>
      <c r="BM295" s="134" t="s">
        <v>350</v>
      </c>
    </row>
    <row r="296" spans="2:65" s="1" customFormat="1" ht="11.25">
      <c r="B296" s="32"/>
      <c r="D296" s="136" t="s">
        <v>133</v>
      </c>
      <c r="F296" s="137" t="s">
        <v>351</v>
      </c>
      <c r="I296" s="138"/>
      <c r="L296" s="32"/>
      <c r="M296" s="139"/>
      <c r="T296" s="53"/>
      <c r="AT296" s="17" t="s">
        <v>133</v>
      </c>
      <c r="AU296" s="17" t="s">
        <v>131</v>
      </c>
    </row>
    <row r="297" spans="2:65" s="12" customFormat="1" ht="11.25">
      <c r="B297" s="140"/>
      <c r="D297" s="141" t="s">
        <v>135</v>
      </c>
      <c r="E297" s="142" t="s">
        <v>19</v>
      </c>
      <c r="F297" s="143" t="s">
        <v>241</v>
      </c>
      <c r="H297" s="144">
        <v>2.1</v>
      </c>
      <c r="I297" s="145"/>
      <c r="L297" s="140"/>
      <c r="M297" s="146"/>
      <c r="T297" s="147"/>
      <c r="AT297" s="142" t="s">
        <v>135</v>
      </c>
      <c r="AU297" s="142" t="s">
        <v>131</v>
      </c>
      <c r="AV297" s="12" t="s">
        <v>131</v>
      </c>
      <c r="AW297" s="12" t="s">
        <v>34</v>
      </c>
      <c r="AX297" s="12" t="s">
        <v>73</v>
      </c>
      <c r="AY297" s="142" t="s">
        <v>122</v>
      </c>
    </row>
    <row r="298" spans="2:65" s="12" customFormat="1" ht="11.25">
      <c r="B298" s="140"/>
      <c r="D298" s="141" t="s">
        <v>135</v>
      </c>
      <c r="E298" s="142" t="s">
        <v>19</v>
      </c>
      <c r="F298" s="143" t="s">
        <v>242</v>
      </c>
      <c r="H298" s="144">
        <v>2.5</v>
      </c>
      <c r="I298" s="145"/>
      <c r="L298" s="140"/>
      <c r="M298" s="146"/>
      <c r="T298" s="147"/>
      <c r="AT298" s="142" t="s">
        <v>135</v>
      </c>
      <c r="AU298" s="142" t="s">
        <v>131</v>
      </c>
      <c r="AV298" s="12" t="s">
        <v>131</v>
      </c>
      <c r="AW298" s="12" t="s">
        <v>34</v>
      </c>
      <c r="AX298" s="12" t="s">
        <v>73</v>
      </c>
      <c r="AY298" s="142" t="s">
        <v>122</v>
      </c>
    </row>
    <row r="299" spans="2:65" s="12" customFormat="1" ht="11.25">
      <c r="B299" s="140"/>
      <c r="D299" s="141" t="s">
        <v>135</v>
      </c>
      <c r="E299" s="142" t="s">
        <v>19</v>
      </c>
      <c r="F299" s="143" t="s">
        <v>235</v>
      </c>
      <c r="H299" s="144">
        <v>1.415</v>
      </c>
      <c r="I299" s="145"/>
      <c r="L299" s="140"/>
      <c r="M299" s="146"/>
      <c r="T299" s="147"/>
      <c r="AT299" s="142" t="s">
        <v>135</v>
      </c>
      <c r="AU299" s="142" t="s">
        <v>131</v>
      </c>
      <c r="AV299" s="12" t="s">
        <v>131</v>
      </c>
      <c r="AW299" s="12" t="s">
        <v>34</v>
      </c>
      <c r="AX299" s="12" t="s">
        <v>73</v>
      </c>
      <c r="AY299" s="142" t="s">
        <v>122</v>
      </c>
    </row>
    <row r="300" spans="2:65" s="14" customFormat="1" ht="11.25">
      <c r="B300" s="155"/>
      <c r="D300" s="141" t="s">
        <v>135</v>
      </c>
      <c r="E300" s="156" t="s">
        <v>19</v>
      </c>
      <c r="F300" s="157" t="s">
        <v>163</v>
      </c>
      <c r="H300" s="158">
        <v>6.0149999999999997</v>
      </c>
      <c r="I300" s="159"/>
      <c r="L300" s="155"/>
      <c r="M300" s="160"/>
      <c r="T300" s="161"/>
      <c r="AT300" s="156" t="s">
        <v>135</v>
      </c>
      <c r="AU300" s="156" t="s">
        <v>131</v>
      </c>
      <c r="AV300" s="14" t="s">
        <v>130</v>
      </c>
      <c r="AW300" s="14" t="s">
        <v>34</v>
      </c>
      <c r="AX300" s="14" t="s">
        <v>81</v>
      </c>
      <c r="AY300" s="156" t="s">
        <v>122</v>
      </c>
    </row>
    <row r="301" spans="2:65" s="1" customFormat="1" ht="16.5" customHeight="1">
      <c r="B301" s="32"/>
      <c r="C301" s="162" t="s">
        <v>352</v>
      </c>
      <c r="D301" s="162" t="s">
        <v>295</v>
      </c>
      <c r="E301" s="163" t="s">
        <v>353</v>
      </c>
      <c r="F301" s="164" t="s">
        <v>354</v>
      </c>
      <c r="G301" s="165" t="s">
        <v>128</v>
      </c>
      <c r="H301" s="166">
        <v>6.0149999999999997</v>
      </c>
      <c r="I301" s="167"/>
      <c r="J301" s="168">
        <f>ROUND(I301*H301,2)</f>
        <v>0</v>
      </c>
      <c r="K301" s="164" t="s">
        <v>129</v>
      </c>
      <c r="L301" s="169"/>
      <c r="M301" s="170" t="s">
        <v>19</v>
      </c>
      <c r="N301" s="171" t="s">
        <v>45</v>
      </c>
      <c r="P301" s="132">
        <f>O301*H301</f>
        <v>0</v>
      </c>
      <c r="Q301" s="132">
        <v>3.6810000000000002E-2</v>
      </c>
      <c r="R301" s="132">
        <f>Q301*H301</f>
        <v>0.22141215</v>
      </c>
      <c r="S301" s="132">
        <v>0</v>
      </c>
      <c r="T301" s="133">
        <f>S301*H301</f>
        <v>0</v>
      </c>
      <c r="AR301" s="134" t="s">
        <v>322</v>
      </c>
      <c r="AT301" s="134" t="s">
        <v>295</v>
      </c>
      <c r="AU301" s="134" t="s">
        <v>131</v>
      </c>
      <c r="AY301" s="17" t="s">
        <v>122</v>
      </c>
      <c r="BE301" s="135">
        <f>IF(N301="základní",J301,0)</f>
        <v>0</v>
      </c>
      <c r="BF301" s="135">
        <f>IF(N301="snížená",J301,0)</f>
        <v>0</v>
      </c>
      <c r="BG301" s="135">
        <f>IF(N301="zákl. přenesená",J301,0)</f>
        <v>0</v>
      </c>
      <c r="BH301" s="135">
        <f>IF(N301="sníž. přenesená",J301,0)</f>
        <v>0</v>
      </c>
      <c r="BI301" s="135">
        <f>IF(N301="nulová",J301,0)</f>
        <v>0</v>
      </c>
      <c r="BJ301" s="17" t="s">
        <v>131</v>
      </c>
      <c r="BK301" s="135">
        <f>ROUND(I301*H301,2)</f>
        <v>0</v>
      </c>
      <c r="BL301" s="17" t="s">
        <v>269</v>
      </c>
      <c r="BM301" s="134" t="s">
        <v>355</v>
      </c>
    </row>
    <row r="302" spans="2:65" s="1" customFormat="1" ht="21.75" customHeight="1">
      <c r="B302" s="32"/>
      <c r="C302" s="123" t="s">
        <v>356</v>
      </c>
      <c r="D302" s="123" t="s">
        <v>125</v>
      </c>
      <c r="E302" s="124" t="s">
        <v>357</v>
      </c>
      <c r="F302" s="125" t="s">
        <v>358</v>
      </c>
      <c r="G302" s="126" t="s">
        <v>128</v>
      </c>
      <c r="H302" s="127">
        <v>211.42400000000001</v>
      </c>
      <c r="I302" s="128"/>
      <c r="J302" s="129">
        <f>ROUND(I302*H302,2)</f>
        <v>0</v>
      </c>
      <c r="K302" s="125" t="s">
        <v>129</v>
      </c>
      <c r="L302" s="32"/>
      <c r="M302" s="130" t="s">
        <v>19</v>
      </c>
      <c r="N302" s="131" t="s">
        <v>45</v>
      </c>
      <c r="P302" s="132">
        <f>O302*H302</f>
        <v>0</v>
      </c>
      <c r="Q302" s="132">
        <v>2.5999999999999998E-4</v>
      </c>
      <c r="R302" s="132">
        <f>Q302*H302</f>
        <v>5.4970239999999997E-2</v>
      </c>
      <c r="S302" s="132">
        <v>0</v>
      </c>
      <c r="T302" s="133">
        <f>S302*H302</f>
        <v>0</v>
      </c>
      <c r="AR302" s="134" t="s">
        <v>269</v>
      </c>
      <c r="AT302" s="134" t="s">
        <v>125</v>
      </c>
      <c r="AU302" s="134" t="s">
        <v>131</v>
      </c>
      <c r="AY302" s="17" t="s">
        <v>122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7" t="s">
        <v>131</v>
      </c>
      <c r="BK302" s="135">
        <f>ROUND(I302*H302,2)</f>
        <v>0</v>
      </c>
      <c r="BL302" s="17" t="s">
        <v>269</v>
      </c>
      <c r="BM302" s="134" t="s">
        <v>359</v>
      </c>
    </row>
    <row r="303" spans="2:65" s="1" customFormat="1" ht="11.25">
      <c r="B303" s="32"/>
      <c r="D303" s="136" t="s">
        <v>133</v>
      </c>
      <c r="F303" s="137" t="s">
        <v>360</v>
      </c>
      <c r="I303" s="138"/>
      <c r="L303" s="32"/>
      <c r="M303" s="139"/>
      <c r="T303" s="53"/>
      <c r="AT303" s="17" t="s">
        <v>133</v>
      </c>
      <c r="AU303" s="17" t="s">
        <v>131</v>
      </c>
    </row>
    <row r="304" spans="2:65" s="12" customFormat="1" ht="11.25">
      <c r="B304" s="140"/>
      <c r="D304" s="141" t="s">
        <v>135</v>
      </c>
      <c r="E304" s="142" t="s">
        <v>19</v>
      </c>
      <c r="F304" s="143" t="s">
        <v>243</v>
      </c>
      <c r="H304" s="144">
        <v>122.88</v>
      </c>
      <c r="I304" s="145"/>
      <c r="L304" s="140"/>
      <c r="M304" s="146"/>
      <c r="T304" s="147"/>
      <c r="AT304" s="142" t="s">
        <v>135</v>
      </c>
      <c r="AU304" s="142" t="s">
        <v>131</v>
      </c>
      <c r="AV304" s="12" t="s">
        <v>131</v>
      </c>
      <c r="AW304" s="12" t="s">
        <v>34</v>
      </c>
      <c r="AX304" s="12" t="s">
        <v>73</v>
      </c>
      <c r="AY304" s="142" t="s">
        <v>122</v>
      </c>
    </row>
    <row r="305" spans="2:65" s="12" customFormat="1" ht="11.25">
      <c r="B305" s="140"/>
      <c r="D305" s="141" t="s">
        <v>135</v>
      </c>
      <c r="E305" s="142" t="s">
        <v>19</v>
      </c>
      <c r="F305" s="143" t="s">
        <v>244</v>
      </c>
      <c r="H305" s="144">
        <v>17.28</v>
      </c>
      <c r="I305" s="145"/>
      <c r="L305" s="140"/>
      <c r="M305" s="146"/>
      <c r="T305" s="147"/>
      <c r="AT305" s="142" t="s">
        <v>135</v>
      </c>
      <c r="AU305" s="142" t="s">
        <v>131</v>
      </c>
      <c r="AV305" s="12" t="s">
        <v>131</v>
      </c>
      <c r="AW305" s="12" t="s">
        <v>34</v>
      </c>
      <c r="AX305" s="12" t="s">
        <v>73</v>
      </c>
      <c r="AY305" s="142" t="s">
        <v>122</v>
      </c>
    </row>
    <row r="306" spans="2:65" s="12" customFormat="1" ht="11.25">
      <c r="B306" s="140"/>
      <c r="D306" s="141" t="s">
        <v>135</v>
      </c>
      <c r="E306" s="142" t="s">
        <v>19</v>
      </c>
      <c r="F306" s="143" t="s">
        <v>245</v>
      </c>
      <c r="H306" s="144">
        <v>12.8</v>
      </c>
      <c r="I306" s="145"/>
      <c r="L306" s="140"/>
      <c r="M306" s="146"/>
      <c r="T306" s="147"/>
      <c r="AT306" s="142" t="s">
        <v>135</v>
      </c>
      <c r="AU306" s="142" t="s">
        <v>131</v>
      </c>
      <c r="AV306" s="12" t="s">
        <v>131</v>
      </c>
      <c r="AW306" s="12" t="s">
        <v>34</v>
      </c>
      <c r="AX306" s="12" t="s">
        <v>73</v>
      </c>
      <c r="AY306" s="142" t="s">
        <v>122</v>
      </c>
    </row>
    <row r="307" spans="2:65" s="12" customFormat="1" ht="11.25">
      <c r="B307" s="140"/>
      <c r="D307" s="141" t="s">
        <v>135</v>
      </c>
      <c r="E307" s="142" t="s">
        <v>19</v>
      </c>
      <c r="F307" s="143" t="s">
        <v>246</v>
      </c>
      <c r="H307" s="144">
        <v>18.239999999999998</v>
      </c>
      <c r="I307" s="145"/>
      <c r="L307" s="140"/>
      <c r="M307" s="146"/>
      <c r="T307" s="147"/>
      <c r="AT307" s="142" t="s">
        <v>135</v>
      </c>
      <c r="AU307" s="142" t="s">
        <v>131</v>
      </c>
      <c r="AV307" s="12" t="s">
        <v>131</v>
      </c>
      <c r="AW307" s="12" t="s">
        <v>34</v>
      </c>
      <c r="AX307" s="12" t="s">
        <v>73</v>
      </c>
      <c r="AY307" s="142" t="s">
        <v>122</v>
      </c>
    </row>
    <row r="308" spans="2:65" s="12" customFormat="1" ht="11.25">
      <c r="B308" s="140"/>
      <c r="D308" s="141" t="s">
        <v>135</v>
      </c>
      <c r="E308" s="142" t="s">
        <v>19</v>
      </c>
      <c r="F308" s="143" t="s">
        <v>247</v>
      </c>
      <c r="H308" s="144">
        <v>13.44</v>
      </c>
      <c r="I308" s="145"/>
      <c r="L308" s="140"/>
      <c r="M308" s="146"/>
      <c r="T308" s="147"/>
      <c r="AT308" s="142" t="s">
        <v>135</v>
      </c>
      <c r="AU308" s="142" t="s">
        <v>131</v>
      </c>
      <c r="AV308" s="12" t="s">
        <v>131</v>
      </c>
      <c r="AW308" s="12" t="s">
        <v>34</v>
      </c>
      <c r="AX308" s="12" t="s">
        <v>73</v>
      </c>
      <c r="AY308" s="142" t="s">
        <v>122</v>
      </c>
    </row>
    <row r="309" spans="2:65" s="12" customFormat="1" ht="11.25">
      <c r="B309" s="140"/>
      <c r="D309" s="141" t="s">
        <v>135</v>
      </c>
      <c r="E309" s="142" t="s">
        <v>19</v>
      </c>
      <c r="F309" s="143" t="s">
        <v>248</v>
      </c>
      <c r="H309" s="144">
        <v>8</v>
      </c>
      <c r="I309" s="145"/>
      <c r="L309" s="140"/>
      <c r="M309" s="146"/>
      <c r="T309" s="147"/>
      <c r="AT309" s="142" t="s">
        <v>135</v>
      </c>
      <c r="AU309" s="142" t="s">
        <v>131</v>
      </c>
      <c r="AV309" s="12" t="s">
        <v>131</v>
      </c>
      <c r="AW309" s="12" t="s">
        <v>34</v>
      </c>
      <c r="AX309" s="12" t="s">
        <v>73</v>
      </c>
      <c r="AY309" s="142" t="s">
        <v>122</v>
      </c>
    </row>
    <row r="310" spans="2:65" s="12" customFormat="1" ht="11.25">
      <c r="B310" s="140"/>
      <c r="D310" s="141" t="s">
        <v>135</v>
      </c>
      <c r="E310" s="142" t="s">
        <v>19</v>
      </c>
      <c r="F310" s="143" t="s">
        <v>249</v>
      </c>
      <c r="H310" s="144">
        <v>5.12</v>
      </c>
      <c r="I310" s="145"/>
      <c r="L310" s="140"/>
      <c r="M310" s="146"/>
      <c r="T310" s="147"/>
      <c r="AT310" s="142" t="s">
        <v>135</v>
      </c>
      <c r="AU310" s="142" t="s">
        <v>131</v>
      </c>
      <c r="AV310" s="12" t="s">
        <v>131</v>
      </c>
      <c r="AW310" s="12" t="s">
        <v>34</v>
      </c>
      <c r="AX310" s="12" t="s">
        <v>73</v>
      </c>
      <c r="AY310" s="142" t="s">
        <v>122</v>
      </c>
    </row>
    <row r="311" spans="2:65" s="12" customFormat="1" ht="11.25">
      <c r="B311" s="140"/>
      <c r="D311" s="141" t="s">
        <v>135</v>
      </c>
      <c r="E311" s="142" t="s">
        <v>19</v>
      </c>
      <c r="F311" s="143" t="s">
        <v>250</v>
      </c>
      <c r="H311" s="144">
        <v>5.12</v>
      </c>
      <c r="I311" s="145"/>
      <c r="L311" s="140"/>
      <c r="M311" s="146"/>
      <c r="T311" s="147"/>
      <c r="AT311" s="142" t="s">
        <v>135</v>
      </c>
      <c r="AU311" s="142" t="s">
        <v>131</v>
      </c>
      <c r="AV311" s="12" t="s">
        <v>131</v>
      </c>
      <c r="AW311" s="12" t="s">
        <v>34</v>
      </c>
      <c r="AX311" s="12" t="s">
        <v>73</v>
      </c>
      <c r="AY311" s="142" t="s">
        <v>122</v>
      </c>
    </row>
    <row r="312" spans="2:65" s="12" customFormat="1" ht="11.25">
      <c r="B312" s="140"/>
      <c r="D312" s="141" t="s">
        <v>135</v>
      </c>
      <c r="E312" s="142" t="s">
        <v>19</v>
      </c>
      <c r="F312" s="143" t="s">
        <v>251</v>
      </c>
      <c r="H312" s="144">
        <v>2.7839999999999998</v>
      </c>
      <c r="I312" s="145"/>
      <c r="L312" s="140"/>
      <c r="M312" s="146"/>
      <c r="T312" s="147"/>
      <c r="AT312" s="142" t="s">
        <v>135</v>
      </c>
      <c r="AU312" s="142" t="s">
        <v>131</v>
      </c>
      <c r="AV312" s="12" t="s">
        <v>131</v>
      </c>
      <c r="AW312" s="12" t="s">
        <v>34</v>
      </c>
      <c r="AX312" s="12" t="s">
        <v>73</v>
      </c>
      <c r="AY312" s="142" t="s">
        <v>122</v>
      </c>
    </row>
    <row r="313" spans="2:65" s="12" customFormat="1" ht="11.25">
      <c r="B313" s="140"/>
      <c r="D313" s="141" t="s">
        <v>135</v>
      </c>
      <c r="E313" s="142" t="s">
        <v>19</v>
      </c>
      <c r="F313" s="143" t="s">
        <v>252</v>
      </c>
      <c r="H313" s="144">
        <v>2.88</v>
      </c>
      <c r="I313" s="145"/>
      <c r="L313" s="140"/>
      <c r="M313" s="146"/>
      <c r="T313" s="147"/>
      <c r="AT313" s="142" t="s">
        <v>135</v>
      </c>
      <c r="AU313" s="142" t="s">
        <v>131</v>
      </c>
      <c r="AV313" s="12" t="s">
        <v>131</v>
      </c>
      <c r="AW313" s="12" t="s">
        <v>34</v>
      </c>
      <c r="AX313" s="12" t="s">
        <v>73</v>
      </c>
      <c r="AY313" s="142" t="s">
        <v>122</v>
      </c>
    </row>
    <row r="314" spans="2:65" s="12" customFormat="1" ht="11.25">
      <c r="B314" s="140"/>
      <c r="D314" s="141" t="s">
        <v>135</v>
      </c>
      <c r="E314" s="142" t="s">
        <v>19</v>
      </c>
      <c r="F314" s="143" t="s">
        <v>253</v>
      </c>
      <c r="H314" s="144">
        <v>2.88</v>
      </c>
      <c r="I314" s="145"/>
      <c r="L314" s="140"/>
      <c r="M314" s="146"/>
      <c r="T314" s="147"/>
      <c r="AT314" s="142" t="s">
        <v>135</v>
      </c>
      <c r="AU314" s="142" t="s">
        <v>131</v>
      </c>
      <c r="AV314" s="12" t="s">
        <v>131</v>
      </c>
      <c r="AW314" s="12" t="s">
        <v>34</v>
      </c>
      <c r="AX314" s="12" t="s">
        <v>73</v>
      </c>
      <c r="AY314" s="142" t="s">
        <v>122</v>
      </c>
    </row>
    <row r="315" spans="2:65" s="14" customFormat="1" ht="11.25">
      <c r="B315" s="155"/>
      <c r="D315" s="141" t="s">
        <v>135</v>
      </c>
      <c r="E315" s="156" t="s">
        <v>19</v>
      </c>
      <c r="F315" s="157" t="s">
        <v>163</v>
      </c>
      <c r="H315" s="158">
        <v>211.42400000000001</v>
      </c>
      <c r="I315" s="159"/>
      <c r="L315" s="155"/>
      <c r="M315" s="160"/>
      <c r="T315" s="161"/>
      <c r="AT315" s="156" t="s">
        <v>135</v>
      </c>
      <c r="AU315" s="156" t="s">
        <v>131</v>
      </c>
      <c r="AV315" s="14" t="s">
        <v>130</v>
      </c>
      <c r="AW315" s="14" t="s">
        <v>34</v>
      </c>
      <c r="AX315" s="14" t="s">
        <v>81</v>
      </c>
      <c r="AY315" s="156" t="s">
        <v>122</v>
      </c>
    </row>
    <row r="316" spans="2:65" s="1" customFormat="1" ht="16.5" customHeight="1">
      <c r="B316" s="32"/>
      <c r="C316" s="162" t="s">
        <v>361</v>
      </c>
      <c r="D316" s="162" t="s">
        <v>295</v>
      </c>
      <c r="E316" s="163" t="s">
        <v>362</v>
      </c>
      <c r="F316" s="164" t="s">
        <v>363</v>
      </c>
      <c r="G316" s="165" t="s">
        <v>128</v>
      </c>
      <c r="H316" s="166">
        <v>211.42400000000001</v>
      </c>
      <c r="I316" s="167"/>
      <c r="J316" s="168">
        <f>ROUND(I316*H316,2)</f>
        <v>0</v>
      </c>
      <c r="K316" s="164" t="s">
        <v>129</v>
      </c>
      <c r="L316" s="169"/>
      <c r="M316" s="170" t="s">
        <v>19</v>
      </c>
      <c r="N316" s="171" t="s">
        <v>45</v>
      </c>
      <c r="P316" s="132">
        <f>O316*H316</f>
        <v>0</v>
      </c>
      <c r="Q316" s="132">
        <v>3.6110000000000003E-2</v>
      </c>
      <c r="R316" s="132">
        <f>Q316*H316</f>
        <v>7.6345206400000007</v>
      </c>
      <c r="S316" s="132">
        <v>0</v>
      </c>
      <c r="T316" s="133">
        <f>S316*H316</f>
        <v>0</v>
      </c>
      <c r="AR316" s="134" t="s">
        <v>322</v>
      </c>
      <c r="AT316" s="134" t="s">
        <v>295</v>
      </c>
      <c r="AU316" s="134" t="s">
        <v>131</v>
      </c>
      <c r="AY316" s="17" t="s">
        <v>122</v>
      </c>
      <c r="BE316" s="135">
        <f>IF(N316="základní",J316,0)</f>
        <v>0</v>
      </c>
      <c r="BF316" s="135">
        <f>IF(N316="snížená",J316,0)</f>
        <v>0</v>
      </c>
      <c r="BG316" s="135">
        <f>IF(N316="zákl. přenesená",J316,0)</f>
        <v>0</v>
      </c>
      <c r="BH316" s="135">
        <f>IF(N316="sníž. přenesená",J316,0)</f>
        <v>0</v>
      </c>
      <c r="BI316" s="135">
        <f>IF(N316="nulová",J316,0)</f>
        <v>0</v>
      </c>
      <c r="BJ316" s="17" t="s">
        <v>131</v>
      </c>
      <c r="BK316" s="135">
        <f>ROUND(I316*H316,2)</f>
        <v>0</v>
      </c>
      <c r="BL316" s="17" t="s">
        <v>269</v>
      </c>
      <c r="BM316" s="134" t="s">
        <v>364</v>
      </c>
    </row>
    <row r="317" spans="2:65" s="1" customFormat="1" ht="21.75" customHeight="1">
      <c r="B317" s="32"/>
      <c r="C317" s="123" t="s">
        <v>322</v>
      </c>
      <c r="D317" s="123" t="s">
        <v>125</v>
      </c>
      <c r="E317" s="124" t="s">
        <v>365</v>
      </c>
      <c r="F317" s="125" t="s">
        <v>366</v>
      </c>
      <c r="G317" s="126" t="s">
        <v>128</v>
      </c>
      <c r="H317" s="127">
        <v>18.600000000000001</v>
      </c>
      <c r="I317" s="128"/>
      <c r="J317" s="129">
        <f>ROUND(I317*H317,2)</f>
        <v>0</v>
      </c>
      <c r="K317" s="125" t="s">
        <v>129</v>
      </c>
      <c r="L317" s="32"/>
      <c r="M317" s="130" t="s">
        <v>19</v>
      </c>
      <c r="N317" s="131" t="s">
        <v>45</v>
      </c>
      <c r="P317" s="132">
        <f>O317*H317</f>
        <v>0</v>
      </c>
      <c r="Q317" s="132">
        <v>2.7E-4</v>
      </c>
      <c r="R317" s="132">
        <f>Q317*H317</f>
        <v>5.0220000000000004E-3</v>
      </c>
      <c r="S317" s="132">
        <v>0</v>
      </c>
      <c r="T317" s="133">
        <f>S317*H317</f>
        <v>0</v>
      </c>
      <c r="AR317" s="134" t="s">
        <v>269</v>
      </c>
      <c r="AT317" s="134" t="s">
        <v>125</v>
      </c>
      <c r="AU317" s="134" t="s">
        <v>131</v>
      </c>
      <c r="AY317" s="17" t="s">
        <v>122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7" t="s">
        <v>131</v>
      </c>
      <c r="BK317" s="135">
        <f>ROUND(I317*H317,2)</f>
        <v>0</v>
      </c>
      <c r="BL317" s="17" t="s">
        <v>269</v>
      </c>
      <c r="BM317" s="134" t="s">
        <v>367</v>
      </c>
    </row>
    <row r="318" spans="2:65" s="1" customFormat="1" ht="11.25">
      <c r="B318" s="32"/>
      <c r="D318" s="136" t="s">
        <v>133</v>
      </c>
      <c r="F318" s="137" t="s">
        <v>368</v>
      </c>
      <c r="I318" s="138"/>
      <c r="L318" s="32"/>
      <c r="M318" s="139"/>
      <c r="T318" s="53"/>
      <c r="AT318" s="17" t="s">
        <v>133</v>
      </c>
      <c r="AU318" s="17" t="s">
        <v>131</v>
      </c>
    </row>
    <row r="319" spans="2:65" s="12" customFormat="1" ht="11.25">
      <c r="B319" s="140"/>
      <c r="D319" s="141" t="s">
        <v>135</v>
      </c>
      <c r="E319" s="142" t="s">
        <v>19</v>
      </c>
      <c r="F319" s="143" t="s">
        <v>259</v>
      </c>
      <c r="H319" s="144">
        <v>18.600000000000001</v>
      </c>
      <c r="I319" s="145"/>
      <c r="L319" s="140"/>
      <c r="M319" s="146"/>
      <c r="T319" s="147"/>
      <c r="AT319" s="142" t="s">
        <v>135</v>
      </c>
      <c r="AU319" s="142" t="s">
        <v>131</v>
      </c>
      <c r="AV319" s="12" t="s">
        <v>131</v>
      </c>
      <c r="AW319" s="12" t="s">
        <v>34</v>
      </c>
      <c r="AX319" s="12" t="s">
        <v>81</v>
      </c>
      <c r="AY319" s="142" t="s">
        <v>122</v>
      </c>
    </row>
    <row r="320" spans="2:65" s="1" customFormat="1" ht="16.5" customHeight="1">
      <c r="B320" s="32"/>
      <c r="C320" s="162" t="s">
        <v>369</v>
      </c>
      <c r="D320" s="162" t="s">
        <v>295</v>
      </c>
      <c r="E320" s="163" t="s">
        <v>370</v>
      </c>
      <c r="F320" s="164" t="s">
        <v>371</v>
      </c>
      <c r="G320" s="165" t="s">
        <v>128</v>
      </c>
      <c r="H320" s="166">
        <v>18.600000000000001</v>
      </c>
      <c r="I320" s="167"/>
      <c r="J320" s="168">
        <f>ROUND(I320*H320,2)</f>
        <v>0</v>
      </c>
      <c r="K320" s="164" t="s">
        <v>129</v>
      </c>
      <c r="L320" s="169"/>
      <c r="M320" s="170" t="s">
        <v>19</v>
      </c>
      <c r="N320" s="171" t="s">
        <v>45</v>
      </c>
      <c r="P320" s="132">
        <f>O320*H320</f>
        <v>0</v>
      </c>
      <c r="Q320" s="132">
        <v>3.6420000000000001E-2</v>
      </c>
      <c r="R320" s="132">
        <f>Q320*H320</f>
        <v>0.67741200000000013</v>
      </c>
      <c r="S320" s="132">
        <v>0</v>
      </c>
      <c r="T320" s="133">
        <f>S320*H320</f>
        <v>0</v>
      </c>
      <c r="AR320" s="134" t="s">
        <v>322</v>
      </c>
      <c r="AT320" s="134" t="s">
        <v>295</v>
      </c>
      <c r="AU320" s="134" t="s">
        <v>131</v>
      </c>
      <c r="AY320" s="17" t="s">
        <v>122</v>
      </c>
      <c r="BE320" s="135">
        <f>IF(N320="základní",J320,0)</f>
        <v>0</v>
      </c>
      <c r="BF320" s="135">
        <f>IF(N320="snížená",J320,0)</f>
        <v>0</v>
      </c>
      <c r="BG320" s="135">
        <f>IF(N320="zákl. přenesená",J320,0)</f>
        <v>0</v>
      </c>
      <c r="BH320" s="135">
        <f>IF(N320="sníž. přenesená",J320,0)</f>
        <v>0</v>
      </c>
      <c r="BI320" s="135">
        <f>IF(N320="nulová",J320,0)</f>
        <v>0</v>
      </c>
      <c r="BJ320" s="17" t="s">
        <v>131</v>
      </c>
      <c r="BK320" s="135">
        <f>ROUND(I320*H320,2)</f>
        <v>0</v>
      </c>
      <c r="BL320" s="17" t="s">
        <v>269</v>
      </c>
      <c r="BM320" s="134" t="s">
        <v>372</v>
      </c>
    </row>
    <row r="321" spans="2:65" s="1" customFormat="1" ht="24.2" customHeight="1">
      <c r="B321" s="32"/>
      <c r="C321" s="123" t="s">
        <v>373</v>
      </c>
      <c r="D321" s="123" t="s">
        <v>125</v>
      </c>
      <c r="E321" s="124" t="s">
        <v>374</v>
      </c>
      <c r="F321" s="125" t="s">
        <v>375</v>
      </c>
      <c r="G321" s="126" t="s">
        <v>214</v>
      </c>
      <c r="H321" s="127">
        <v>535.67999999999995</v>
      </c>
      <c r="I321" s="128"/>
      <c r="J321" s="129">
        <f>ROUND(I321*H321,2)</f>
        <v>0</v>
      </c>
      <c r="K321" s="125" t="s">
        <v>129</v>
      </c>
      <c r="L321" s="32"/>
      <c r="M321" s="130" t="s">
        <v>19</v>
      </c>
      <c r="N321" s="131" t="s">
        <v>45</v>
      </c>
      <c r="P321" s="132">
        <f>O321*H321</f>
        <v>0</v>
      </c>
      <c r="Q321" s="132">
        <v>2.7999999999999998E-4</v>
      </c>
      <c r="R321" s="132">
        <f>Q321*H321</f>
        <v>0.14999039999999997</v>
      </c>
      <c r="S321" s="132">
        <v>0</v>
      </c>
      <c r="T321" s="133">
        <f>S321*H321</f>
        <v>0</v>
      </c>
      <c r="AR321" s="134" t="s">
        <v>269</v>
      </c>
      <c r="AT321" s="134" t="s">
        <v>125</v>
      </c>
      <c r="AU321" s="134" t="s">
        <v>131</v>
      </c>
      <c r="AY321" s="17" t="s">
        <v>122</v>
      </c>
      <c r="BE321" s="135">
        <f>IF(N321="základní",J321,0)</f>
        <v>0</v>
      </c>
      <c r="BF321" s="135">
        <f>IF(N321="snížená",J321,0)</f>
        <v>0</v>
      </c>
      <c r="BG321" s="135">
        <f>IF(N321="zákl. přenesená",J321,0)</f>
        <v>0</v>
      </c>
      <c r="BH321" s="135">
        <f>IF(N321="sníž. přenesená",J321,0)</f>
        <v>0</v>
      </c>
      <c r="BI321" s="135">
        <f>IF(N321="nulová",J321,0)</f>
        <v>0</v>
      </c>
      <c r="BJ321" s="17" t="s">
        <v>131</v>
      </c>
      <c r="BK321" s="135">
        <f>ROUND(I321*H321,2)</f>
        <v>0</v>
      </c>
      <c r="BL321" s="17" t="s">
        <v>269</v>
      </c>
      <c r="BM321" s="134" t="s">
        <v>376</v>
      </c>
    </row>
    <row r="322" spans="2:65" s="1" customFormat="1" ht="11.25">
      <c r="B322" s="32"/>
      <c r="D322" s="136" t="s">
        <v>133</v>
      </c>
      <c r="F322" s="137" t="s">
        <v>377</v>
      </c>
      <c r="I322" s="138"/>
      <c r="L322" s="32"/>
      <c r="M322" s="139"/>
      <c r="T322" s="53"/>
      <c r="AT322" s="17" t="s">
        <v>133</v>
      </c>
      <c r="AU322" s="17" t="s">
        <v>131</v>
      </c>
    </row>
    <row r="323" spans="2:65" s="12" customFormat="1" ht="11.25">
      <c r="B323" s="140"/>
      <c r="D323" s="141" t="s">
        <v>135</v>
      </c>
      <c r="E323" s="142" t="s">
        <v>19</v>
      </c>
      <c r="F323" s="143" t="s">
        <v>136</v>
      </c>
      <c r="H323" s="144">
        <v>6.2</v>
      </c>
      <c r="I323" s="145"/>
      <c r="L323" s="140"/>
      <c r="M323" s="146"/>
      <c r="T323" s="147"/>
      <c r="AT323" s="142" t="s">
        <v>135</v>
      </c>
      <c r="AU323" s="142" t="s">
        <v>131</v>
      </c>
      <c r="AV323" s="12" t="s">
        <v>131</v>
      </c>
      <c r="AW323" s="12" t="s">
        <v>34</v>
      </c>
      <c r="AX323" s="12" t="s">
        <v>73</v>
      </c>
      <c r="AY323" s="142" t="s">
        <v>122</v>
      </c>
    </row>
    <row r="324" spans="2:65" s="12" customFormat="1" ht="11.25">
      <c r="B324" s="140"/>
      <c r="D324" s="141" t="s">
        <v>135</v>
      </c>
      <c r="E324" s="142" t="s">
        <v>19</v>
      </c>
      <c r="F324" s="143" t="s">
        <v>137</v>
      </c>
      <c r="H324" s="144">
        <v>7</v>
      </c>
      <c r="I324" s="145"/>
      <c r="L324" s="140"/>
      <c r="M324" s="146"/>
      <c r="T324" s="147"/>
      <c r="AT324" s="142" t="s">
        <v>135</v>
      </c>
      <c r="AU324" s="142" t="s">
        <v>131</v>
      </c>
      <c r="AV324" s="12" t="s">
        <v>131</v>
      </c>
      <c r="AW324" s="12" t="s">
        <v>34</v>
      </c>
      <c r="AX324" s="12" t="s">
        <v>73</v>
      </c>
      <c r="AY324" s="142" t="s">
        <v>122</v>
      </c>
    </row>
    <row r="325" spans="2:65" s="12" customFormat="1" ht="11.25">
      <c r="B325" s="140"/>
      <c r="D325" s="141" t="s">
        <v>135</v>
      </c>
      <c r="E325" s="142" t="s">
        <v>19</v>
      </c>
      <c r="F325" s="143" t="s">
        <v>138</v>
      </c>
      <c r="H325" s="144">
        <v>4.76</v>
      </c>
      <c r="I325" s="145"/>
      <c r="L325" s="140"/>
      <c r="M325" s="146"/>
      <c r="T325" s="147"/>
      <c r="AT325" s="142" t="s">
        <v>135</v>
      </c>
      <c r="AU325" s="142" t="s">
        <v>131</v>
      </c>
      <c r="AV325" s="12" t="s">
        <v>131</v>
      </c>
      <c r="AW325" s="12" t="s">
        <v>34</v>
      </c>
      <c r="AX325" s="12" t="s">
        <v>73</v>
      </c>
      <c r="AY325" s="142" t="s">
        <v>122</v>
      </c>
    </row>
    <row r="326" spans="2:65" s="13" customFormat="1" ht="11.25">
      <c r="B326" s="148"/>
      <c r="D326" s="141" t="s">
        <v>135</v>
      </c>
      <c r="E326" s="149" t="s">
        <v>19</v>
      </c>
      <c r="F326" s="150" t="s">
        <v>139</v>
      </c>
      <c r="H326" s="151">
        <v>17.96</v>
      </c>
      <c r="I326" s="152"/>
      <c r="L326" s="148"/>
      <c r="M326" s="153"/>
      <c r="T326" s="154"/>
      <c r="AT326" s="149" t="s">
        <v>135</v>
      </c>
      <c r="AU326" s="149" t="s">
        <v>131</v>
      </c>
      <c r="AV326" s="13" t="s">
        <v>140</v>
      </c>
      <c r="AW326" s="13" t="s">
        <v>34</v>
      </c>
      <c r="AX326" s="13" t="s">
        <v>73</v>
      </c>
      <c r="AY326" s="149" t="s">
        <v>122</v>
      </c>
    </row>
    <row r="327" spans="2:65" s="12" customFormat="1" ht="11.25">
      <c r="B327" s="140"/>
      <c r="D327" s="141" t="s">
        <v>135</v>
      </c>
      <c r="E327" s="142" t="s">
        <v>19</v>
      </c>
      <c r="F327" s="143" t="s">
        <v>141</v>
      </c>
      <c r="H327" s="144">
        <v>256</v>
      </c>
      <c r="I327" s="145"/>
      <c r="L327" s="140"/>
      <c r="M327" s="146"/>
      <c r="T327" s="147"/>
      <c r="AT327" s="142" t="s">
        <v>135</v>
      </c>
      <c r="AU327" s="142" t="s">
        <v>131</v>
      </c>
      <c r="AV327" s="12" t="s">
        <v>131</v>
      </c>
      <c r="AW327" s="12" t="s">
        <v>34</v>
      </c>
      <c r="AX327" s="12" t="s">
        <v>73</v>
      </c>
      <c r="AY327" s="142" t="s">
        <v>122</v>
      </c>
    </row>
    <row r="328" spans="2:65" s="12" customFormat="1" ht="11.25">
      <c r="B328" s="140"/>
      <c r="D328" s="141" t="s">
        <v>135</v>
      </c>
      <c r="E328" s="142" t="s">
        <v>19</v>
      </c>
      <c r="F328" s="143" t="s">
        <v>142</v>
      </c>
      <c r="H328" s="144">
        <v>40.799999999999997</v>
      </c>
      <c r="I328" s="145"/>
      <c r="L328" s="140"/>
      <c r="M328" s="146"/>
      <c r="T328" s="147"/>
      <c r="AT328" s="142" t="s">
        <v>135</v>
      </c>
      <c r="AU328" s="142" t="s">
        <v>131</v>
      </c>
      <c r="AV328" s="12" t="s">
        <v>131</v>
      </c>
      <c r="AW328" s="12" t="s">
        <v>34</v>
      </c>
      <c r="AX328" s="12" t="s">
        <v>73</v>
      </c>
      <c r="AY328" s="142" t="s">
        <v>122</v>
      </c>
    </row>
    <row r="329" spans="2:65" s="12" customFormat="1" ht="11.25">
      <c r="B329" s="140"/>
      <c r="D329" s="141" t="s">
        <v>135</v>
      </c>
      <c r="E329" s="142" t="s">
        <v>19</v>
      </c>
      <c r="F329" s="143" t="s">
        <v>143</v>
      </c>
      <c r="H329" s="144">
        <v>32</v>
      </c>
      <c r="I329" s="145"/>
      <c r="L329" s="140"/>
      <c r="M329" s="146"/>
      <c r="T329" s="147"/>
      <c r="AT329" s="142" t="s">
        <v>135</v>
      </c>
      <c r="AU329" s="142" t="s">
        <v>131</v>
      </c>
      <c r="AV329" s="12" t="s">
        <v>131</v>
      </c>
      <c r="AW329" s="12" t="s">
        <v>34</v>
      </c>
      <c r="AX329" s="12" t="s">
        <v>73</v>
      </c>
      <c r="AY329" s="142" t="s">
        <v>122</v>
      </c>
    </row>
    <row r="330" spans="2:65" s="12" customFormat="1" ht="11.25">
      <c r="B330" s="140"/>
      <c r="D330" s="141" t="s">
        <v>135</v>
      </c>
      <c r="E330" s="142" t="s">
        <v>19</v>
      </c>
      <c r="F330" s="143" t="s">
        <v>144</v>
      </c>
      <c r="H330" s="144">
        <v>42</v>
      </c>
      <c r="I330" s="145"/>
      <c r="L330" s="140"/>
      <c r="M330" s="146"/>
      <c r="T330" s="147"/>
      <c r="AT330" s="142" t="s">
        <v>135</v>
      </c>
      <c r="AU330" s="142" t="s">
        <v>131</v>
      </c>
      <c r="AV330" s="12" t="s">
        <v>131</v>
      </c>
      <c r="AW330" s="12" t="s">
        <v>34</v>
      </c>
      <c r="AX330" s="12" t="s">
        <v>73</v>
      </c>
      <c r="AY330" s="142" t="s">
        <v>122</v>
      </c>
    </row>
    <row r="331" spans="2:65" s="12" customFormat="1" ht="11.25">
      <c r="B331" s="140"/>
      <c r="D331" s="141" t="s">
        <v>135</v>
      </c>
      <c r="E331" s="142" t="s">
        <v>19</v>
      </c>
      <c r="F331" s="143" t="s">
        <v>145</v>
      </c>
      <c r="H331" s="144">
        <v>29.6</v>
      </c>
      <c r="I331" s="145"/>
      <c r="L331" s="140"/>
      <c r="M331" s="146"/>
      <c r="T331" s="147"/>
      <c r="AT331" s="142" t="s">
        <v>135</v>
      </c>
      <c r="AU331" s="142" t="s">
        <v>131</v>
      </c>
      <c r="AV331" s="12" t="s">
        <v>131</v>
      </c>
      <c r="AW331" s="12" t="s">
        <v>34</v>
      </c>
      <c r="AX331" s="12" t="s">
        <v>73</v>
      </c>
      <c r="AY331" s="142" t="s">
        <v>122</v>
      </c>
    </row>
    <row r="332" spans="2:65" s="12" customFormat="1" ht="11.25">
      <c r="B332" s="140"/>
      <c r="D332" s="141" t="s">
        <v>135</v>
      </c>
      <c r="E332" s="142" t="s">
        <v>19</v>
      </c>
      <c r="F332" s="143" t="s">
        <v>146</v>
      </c>
      <c r="H332" s="144">
        <v>16.399999999999999</v>
      </c>
      <c r="I332" s="145"/>
      <c r="L332" s="140"/>
      <c r="M332" s="146"/>
      <c r="T332" s="147"/>
      <c r="AT332" s="142" t="s">
        <v>135</v>
      </c>
      <c r="AU332" s="142" t="s">
        <v>131</v>
      </c>
      <c r="AV332" s="12" t="s">
        <v>131</v>
      </c>
      <c r="AW332" s="12" t="s">
        <v>34</v>
      </c>
      <c r="AX332" s="12" t="s">
        <v>73</v>
      </c>
      <c r="AY332" s="142" t="s">
        <v>122</v>
      </c>
    </row>
    <row r="333" spans="2:65" s="12" customFormat="1" ht="11.25">
      <c r="B333" s="140"/>
      <c r="D333" s="141" t="s">
        <v>135</v>
      </c>
      <c r="E333" s="142" t="s">
        <v>19</v>
      </c>
      <c r="F333" s="143" t="s">
        <v>147</v>
      </c>
      <c r="H333" s="144">
        <v>12.8</v>
      </c>
      <c r="I333" s="145"/>
      <c r="L333" s="140"/>
      <c r="M333" s="146"/>
      <c r="T333" s="147"/>
      <c r="AT333" s="142" t="s">
        <v>135</v>
      </c>
      <c r="AU333" s="142" t="s">
        <v>131</v>
      </c>
      <c r="AV333" s="12" t="s">
        <v>131</v>
      </c>
      <c r="AW333" s="12" t="s">
        <v>34</v>
      </c>
      <c r="AX333" s="12" t="s">
        <v>73</v>
      </c>
      <c r="AY333" s="142" t="s">
        <v>122</v>
      </c>
    </row>
    <row r="334" spans="2:65" s="12" customFormat="1" ht="11.25">
      <c r="B334" s="140"/>
      <c r="D334" s="141" t="s">
        <v>135</v>
      </c>
      <c r="E334" s="142" t="s">
        <v>19</v>
      </c>
      <c r="F334" s="143" t="s">
        <v>148</v>
      </c>
      <c r="H334" s="144">
        <v>12.8</v>
      </c>
      <c r="I334" s="145"/>
      <c r="L334" s="140"/>
      <c r="M334" s="146"/>
      <c r="T334" s="147"/>
      <c r="AT334" s="142" t="s">
        <v>135</v>
      </c>
      <c r="AU334" s="142" t="s">
        <v>131</v>
      </c>
      <c r="AV334" s="12" t="s">
        <v>131</v>
      </c>
      <c r="AW334" s="12" t="s">
        <v>34</v>
      </c>
      <c r="AX334" s="12" t="s">
        <v>73</v>
      </c>
      <c r="AY334" s="142" t="s">
        <v>122</v>
      </c>
    </row>
    <row r="335" spans="2:65" s="12" customFormat="1" ht="11.25">
      <c r="B335" s="140"/>
      <c r="D335" s="141" t="s">
        <v>135</v>
      </c>
      <c r="E335" s="142" t="s">
        <v>19</v>
      </c>
      <c r="F335" s="143" t="s">
        <v>149</v>
      </c>
      <c r="H335" s="144">
        <v>6.68</v>
      </c>
      <c r="I335" s="145"/>
      <c r="L335" s="140"/>
      <c r="M335" s="146"/>
      <c r="T335" s="147"/>
      <c r="AT335" s="142" t="s">
        <v>135</v>
      </c>
      <c r="AU335" s="142" t="s">
        <v>131</v>
      </c>
      <c r="AV335" s="12" t="s">
        <v>131</v>
      </c>
      <c r="AW335" s="12" t="s">
        <v>34</v>
      </c>
      <c r="AX335" s="12" t="s">
        <v>73</v>
      </c>
      <c r="AY335" s="142" t="s">
        <v>122</v>
      </c>
    </row>
    <row r="336" spans="2:65" s="12" customFormat="1" ht="11.25">
      <c r="B336" s="140"/>
      <c r="D336" s="141" t="s">
        <v>135</v>
      </c>
      <c r="E336" s="142" t="s">
        <v>19</v>
      </c>
      <c r="F336" s="143" t="s">
        <v>150</v>
      </c>
      <c r="H336" s="144">
        <v>7.2</v>
      </c>
      <c r="I336" s="145"/>
      <c r="L336" s="140"/>
      <c r="M336" s="146"/>
      <c r="T336" s="147"/>
      <c r="AT336" s="142" t="s">
        <v>135</v>
      </c>
      <c r="AU336" s="142" t="s">
        <v>131</v>
      </c>
      <c r="AV336" s="12" t="s">
        <v>131</v>
      </c>
      <c r="AW336" s="12" t="s">
        <v>34</v>
      </c>
      <c r="AX336" s="12" t="s">
        <v>73</v>
      </c>
      <c r="AY336" s="142" t="s">
        <v>122</v>
      </c>
    </row>
    <row r="337" spans="2:65" s="12" customFormat="1" ht="11.25">
      <c r="B337" s="140"/>
      <c r="D337" s="141" t="s">
        <v>135</v>
      </c>
      <c r="E337" s="142" t="s">
        <v>19</v>
      </c>
      <c r="F337" s="143" t="s">
        <v>151</v>
      </c>
      <c r="H337" s="144">
        <v>7.2</v>
      </c>
      <c r="I337" s="145"/>
      <c r="L337" s="140"/>
      <c r="M337" s="146"/>
      <c r="T337" s="147"/>
      <c r="AT337" s="142" t="s">
        <v>135</v>
      </c>
      <c r="AU337" s="142" t="s">
        <v>131</v>
      </c>
      <c r="AV337" s="12" t="s">
        <v>131</v>
      </c>
      <c r="AW337" s="12" t="s">
        <v>34</v>
      </c>
      <c r="AX337" s="12" t="s">
        <v>73</v>
      </c>
      <c r="AY337" s="142" t="s">
        <v>122</v>
      </c>
    </row>
    <row r="338" spans="2:65" s="13" customFormat="1" ht="11.25">
      <c r="B338" s="148"/>
      <c r="D338" s="141" t="s">
        <v>135</v>
      </c>
      <c r="E338" s="149" t="s">
        <v>19</v>
      </c>
      <c r="F338" s="150" t="s">
        <v>152</v>
      </c>
      <c r="H338" s="151">
        <v>463.48</v>
      </c>
      <c r="I338" s="152"/>
      <c r="L338" s="148"/>
      <c r="M338" s="153"/>
      <c r="T338" s="154"/>
      <c r="AT338" s="149" t="s">
        <v>135</v>
      </c>
      <c r="AU338" s="149" t="s">
        <v>131</v>
      </c>
      <c r="AV338" s="13" t="s">
        <v>140</v>
      </c>
      <c r="AW338" s="13" t="s">
        <v>34</v>
      </c>
      <c r="AX338" s="13" t="s">
        <v>73</v>
      </c>
      <c r="AY338" s="149" t="s">
        <v>122</v>
      </c>
    </row>
    <row r="339" spans="2:65" s="12" customFormat="1" ht="11.25">
      <c r="B339" s="140"/>
      <c r="D339" s="141" t="s">
        <v>135</v>
      </c>
      <c r="E339" s="142" t="s">
        <v>19</v>
      </c>
      <c r="F339" s="143" t="s">
        <v>153</v>
      </c>
      <c r="H339" s="144">
        <v>20.3</v>
      </c>
      <c r="I339" s="145"/>
      <c r="L339" s="140"/>
      <c r="M339" s="146"/>
      <c r="T339" s="147"/>
      <c r="AT339" s="142" t="s">
        <v>135</v>
      </c>
      <c r="AU339" s="142" t="s">
        <v>131</v>
      </c>
      <c r="AV339" s="12" t="s">
        <v>131</v>
      </c>
      <c r="AW339" s="12" t="s">
        <v>34</v>
      </c>
      <c r="AX339" s="12" t="s">
        <v>73</v>
      </c>
      <c r="AY339" s="142" t="s">
        <v>122</v>
      </c>
    </row>
    <row r="340" spans="2:65" s="13" customFormat="1" ht="11.25">
      <c r="B340" s="148"/>
      <c r="D340" s="141" t="s">
        <v>135</v>
      </c>
      <c r="E340" s="149" t="s">
        <v>19</v>
      </c>
      <c r="F340" s="150" t="s">
        <v>154</v>
      </c>
      <c r="H340" s="151">
        <v>20.3</v>
      </c>
      <c r="I340" s="152"/>
      <c r="L340" s="148"/>
      <c r="M340" s="153"/>
      <c r="T340" s="154"/>
      <c r="AT340" s="149" t="s">
        <v>135</v>
      </c>
      <c r="AU340" s="149" t="s">
        <v>131</v>
      </c>
      <c r="AV340" s="13" t="s">
        <v>140</v>
      </c>
      <c r="AW340" s="13" t="s">
        <v>34</v>
      </c>
      <c r="AX340" s="13" t="s">
        <v>73</v>
      </c>
      <c r="AY340" s="149" t="s">
        <v>122</v>
      </c>
    </row>
    <row r="341" spans="2:65" s="12" customFormat="1" ht="11.25">
      <c r="B341" s="140"/>
      <c r="D341" s="141" t="s">
        <v>135</v>
      </c>
      <c r="E341" s="142" t="s">
        <v>19</v>
      </c>
      <c r="F341" s="143" t="s">
        <v>155</v>
      </c>
      <c r="H341" s="144">
        <v>6.5</v>
      </c>
      <c r="I341" s="145"/>
      <c r="L341" s="140"/>
      <c r="M341" s="146"/>
      <c r="T341" s="147"/>
      <c r="AT341" s="142" t="s">
        <v>135</v>
      </c>
      <c r="AU341" s="142" t="s">
        <v>131</v>
      </c>
      <c r="AV341" s="12" t="s">
        <v>131</v>
      </c>
      <c r="AW341" s="12" t="s">
        <v>34</v>
      </c>
      <c r="AX341" s="12" t="s">
        <v>73</v>
      </c>
      <c r="AY341" s="142" t="s">
        <v>122</v>
      </c>
    </row>
    <row r="342" spans="2:65" s="12" customFormat="1" ht="11.25">
      <c r="B342" s="140"/>
      <c r="D342" s="141" t="s">
        <v>135</v>
      </c>
      <c r="E342" s="142" t="s">
        <v>19</v>
      </c>
      <c r="F342" s="143" t="s">
        <v>156</v>
      </c>
      <c r="H342" s="144">
        <v>6.5</v>
      </c>
      <c r="I342" s="145"/>
      <c r="L342" s="140"/>
      <c r="M342" s="146"/>
      <c r="T342" s="147"/>
      <c r="AT342" s="142" t="s">
        <v>135</v>
      </c>
      <c r="AU342" s="142" t="s">
        <v>131</v>
      </c>
      <c r="AV342" s="12" t="s">
        <v>131</v>
      </c>
      <c r="AW342" s="12" t="s">
        <v>34</v>
      </c>
      <c r="AX342" s="12" t="s">
        <v>73</v>
      </c>
      <c r="AY342" s="142" t="s">
        <v>122</v>
      </c>
    </row>
    <row r="343" spans="2:65" s="13" customFormat="1" ht="11.25">
      <c r="B343" s="148"/>
      <c r="D343" s="141" t="s">
        <v>135</v>
      </c>
      <c r="E343" s="149" t="s">
        <v>19</v>
      </c>
      <c r="F343" s="150" t="s">
        <v>157</v>
      </c>
      <c r="H343" s="151">
        <v>13</v>
      </c>
      <c r="I343" s="152"/>
      <c r="L343" s="148"/>
      <c r="M343" s="153"/>
      <c r="T343" s="154"/>
      <c r="AT343" s="149" t="s">
        <v>135</v>
      </c>
      <c r="AU343" s="149" t="s">
        <v>131</v>
      </c>
      <c r="AV343" s="13" t="s">
        <v>140</v>
      </c>
      <c r="AW343" s="13" t="s">
        <v>34</v>
      </c>
      <c r="AX343" s="13" t="s">
        <v>73</v>
      </c>
      <c r="AY343" s="149" t="s">
        <v>122</v>
      </c>
    </row>
    <row r="344" spans="2:65" s="12" customFormat="1" ht="11.25">
      <c r="B344" s="140"/>
      <c r="D344" s="141" t="s">
        <v>135</v>
      </c>
      <c r="E344" s="142" t="s">
        <v>19</v>
      </c>
      <c r="F344" s="143" t="s">
        <v>158</v>
      </c>
      <c r="H344" s="144">
        <v>5.74</v>
      </c>
      <c r="I344" s="145"/>
      <c r="L344" s="140"/>
      <c r="M344" s="146"/>
      <c r="T344" s="147"/>
      <c r="AT344" s="142" t="s">
        <v>135</v>
      </c>
      <c r="AU344" s="142" t="s">
        <v>131</v>
      </c>
      <c r="AV344" s="12" t="s">
        <v>131</v>
      </c>
      <c r="AW344" s="12" t="s">
        <v>34</v>
      </c>
      <c r="AX344" s="12" t="s">
        <v>73</v>
      </c>
      <c r="AY344" s="142" t="s">
        <v>122</v>
      </c>
    </row>
    <row r="345" spans="2:65" s="12" customFormat="1" ht="11.25">
      <c r="B345" s="140"/>
      <c r="D345" s="141" t="s">
        <v>135</v>
      </c>
      <c r="E345" s="142" t="s">
        <v>19</v>
      </c>
      <c r="F345" s="143" t="s">
        <v>159</v>
      </c>
      <c r="H345" s="144">
        <v>6.6</v>
      </c>
      <c r="I345" s="145"/>
      <c r="L345" s="140"/>
      <c r="M345" s="146"/>
      <c r="T345" s="147"/>
      <c r="AT345" s="142" t="s">
        <v>135</v>
      </c>
      <c r="AU345" s="142" t="s">
        <v>131</v>
      </c>
      <c r="AV345" s="12" t="s">
        <v>131</v>
      </c>
      <c r="AW345" s="12" t="s">
        <v>34</v>
      </c>
      <c r="AX345" s="12" t="s">
        <v>73</v>
      </c>
      <c r="AY345" s="142" t="s">
        <v>122</v>
      </c>
    </row>
    <row r="346" spans="2:65" s="13" customFormat="1" ht="11.25">
      <c r="B346" s="148"/>
      <c r="D346" s="141" t="s">
        <v>135</v>
      </c>
      <c r="E346" s="149" t="s">
        <v>19</v>
      </c>
      <c r="F346" s="150" t="s">
        <v>160</v>
      </c>
      <c r="H346" s="151">
        <v>12.34</v>
      </c>
      <c r="I346" s="152"/>
      <c r="L346" s="148"/>
      <c r="M346" s="153"/>
      <c r="T346" s="154"/>
      <c r="AT346" s="149" t="s">
        <v>135</v>
      </c>
      <c r="AU346" s="149" t="s">
        <v>131</v>
      </c>
      <c r="AV346" s="13" t="s">
        <v>140</v>
      </c>
      <c r="AW346" s="13" t="s">
        <v>34</v>
      </c>
      <c r="AX346" s="13" t="s">
        <v>73</v>
      </c>
      <c r="AY346" s="149" t="s">
        <v>122</v>
      </c>
    </row>
    <row r="347" spans="2:65" s="12" customFormat="1" ht="11.25">
      <c r="B347" s="140"/>
      <c r="D347" s="141" t="s">
        <v>135</v>
      </c>
      <c r="E347" s="142" t="s">
        <v>19</v>
      </c>
      <c r="F347" s="143" t="s">
        <v>161</v>
      </c>
      <c r="H347" s="144">
        <v>8.6</v>
      </c>
      <c r="I347" s="145"/>
      <c r="L347" s="140"/>
      <c r="M347" s="146"/>
      <c r="T347" s="147"/>
      <c r="AT347" s="142" t="s">
        <v>135</v>
      </c>
      <c r="AU347" s="142" t="s">
        <v>131</v>
      </c>
      <c r="AV347" s="12" t="s">
        <v>131</v>
      </c>
      <c r="AW347" s="12" t="s">
        <v>34</v>
      </c>
      <c r="AX347" s="12" t="s">
        <v>73</v>
      </c>
      <c r="AY347" s="142" t="s">
        <v>122</v>
      </c>
    </row>
    <row r="348" spans="2:65" s="13" customFormat="1" ht="11.25">
      <c r="B348" s="148"/>
      <c r="D348" s="141" t="s">
        <v>135</v>
      </c>
      <c r="E348" s="149" t="s">
        <v>19</v>
      </c>
      <c r="F348" s="150" t="s">
        <v>162</v>
      </c>
      <c r="H348" s="151">
        <v>8.6</v>
      </c>
      <c r="I348" s="152"/>
      <c r="L348" s="148"/>
      <c r="M348" s="153"/>
      <c r="T348" s="154"/>
      <c r="AT348" s="149" t="s">
        <v>135</v>
      </c>
      <c r="AU348" s="149" t="s">
        <v>131</v>
      </c>
      <c r="AV348" s="13" t="s">
        <v>140</v>
      </c>
      <c r="AW348" s="13" t="s">
        <v>34</v>
      </c>
      <c r="AX348" s="13" t="s">
        <v>73</v>
      </c>
      <c r="AY348" s="149" t="s">
        <v>122</v>
      </c>
    </row>
    <row r="349" spans="2:65" s="14" customFormat="1" ht="11.25">
      <c r="B349" s="155"/>
      <c r="D349" s="141" t="s">
        <v>135</v>
      </c>
      <c r="E349" s="156" t="s">
        <v>19</v>
      </c>
      <c r="F349" s="157" t="s">
        <v>163</v>
      </c>
      <c r="H349" s="158">
        <v>535.68000000000006</v>
      </c>
      <c r="I349" s="159"/>
      <c r="L349" s="155"/>
      <c r="M349" s="160"/>
      <c r="T349" s="161"/>
      <c r="AT349" s="156" t="s">
        <v>135</v>
      </c>
      <c r="AU349" s="156" t="s">
        <v>131</v>
      </c>
      <c r="AV349" s="14" t="s">
        <v>130</v>
      </c>
      <c r="AW349" s="14" t="s">
        <v>34</v>
      </c>
      <c r="AX349" s="14" t="s">
        <v>81</v>
      </c>
      <c r="AY349" s="156" t="s">
        <v>122</v>
      </c>
    </row>
    <row r="350" spans="2:65" s="1" customFormat="1" ht="24.2" customHeight="1">
      <c r="B350" s="32"/>
      <c r="C350" s="123" t="s">
        <v>378</v>
      </c>
      <c r="D350" s="123" t="s">
        <v>125</v>
      </c>
      <c r="E350" s="124" t="s">
        <v>379</v>
      </c>
      <c r="F350" s="125" t="s">
        <v>380</v>
      </c>
      <c r="G350" s="126" t="s">
        <v>381</v>
      </c>
      <c r="H350" s="127">
        <v>2</v>
      </c>
      <c r="I350" s="128"/>
      <c r="J350" s="129">
        <f>ROUND(I350*H350,2)</f>
        <v>0</v>
      </c>
      <c r="K350" s="125" t="s">
        <v>129</v>
      </c>
      <c r="L350" s="32"/>
      <c r="M350" s="130" t="s">
        <v>19</v>
      </c>
      <c r="N350" s="131" t="s">
        <v>45</v>
      </c>
      <c r="P350" s="132">
        <f>O350*H350</f>
        <v>0</v>
      </c>
      <c r="Q350" s="132">
        <v>2.5999999999999998E-4</v>
      </c>
      <c r="R350" s="132">
        <f>Q350*H350</f>
        <v>5.1999999999999995E-4</v>
      </c>
      <c r="S350" s="132">
        <v>0</v>
      </c>
      <c r="T350" s="133">
        <f>S350*H350</f>
        <v>0</v>
      </c>
      <c r="AR350" s="134" t="s">
        <v>269</v>
      </c>
      <c r="AT350" s="134" t="s">
        <v>125</v>
      </c>
      <c r="AU350" s="134" t="s">
        <v>131</v>
      </c>
      <c r="AY350" s="17" t="s">
        <v>122</v>
      </c>
      <c r="BE350" s="135">
        <f>IF(N350="základní",J350,0)</f>
        <v>0</v>
      </c>
      <c r="BF350" s="135">
        <f>IF(N350="snížená",J350,0)</f>
        <v>0</v>
      </c>
      <c r="BG350" s="135">
        <f>IF(N350="zákl. přenesená",J350,0)</f>
        <v>0</v>
      </c>
      <c r="BH350" s="135">
        <f>IF(N350="sníž. přenesená",J350,0)</f>
        <v>0</v>
      </c>
      <c r="BI350" s="135">
        <f>IF(N350="nulová",J350,0)</f>
        <v>0</v>
      </c>
      <c r="BJ350" s="17" t="s">
        <v>131</v>
      </c>
      <c r="BK350" s="135">
        <f>ROUND(I350*H350,2)</f>
        <v>0</v>
      </c>
      <c r="BL350" s="17" t="s">
        <v>269</v>
      </c>
      <c r="BM350" s="134" t="s">
        <v>382</v>
      </c>
    </row>
    <row r="351" spans="2:65" s="1" customFormat="1" ht="11.25">
      <c r="B351" s="32"/>
      <c r="D351" s="136" t="s">
        <v>133</v>
      </c>
      <c r="F351" s="137" t="s">
        <v>383</v>
      </c>
      <c r="I351" s="138"/>
      <c r="L351" s="32"/>
      <c r="M351" s="139"/>
      <c r="T351" s="53"/>
      <c r="AT351" s="17" t="s">
        <v>133</v>
      </c>
      <c r="AU351" s="17" t="s">
        <v>131</v>
      </c>
    </row>
    <row r="352" spans="2:65" s="1" customFormat="1" ht="16.5" customHeight="1">
      <c r="B352" s="32"/>
      <c r="C352" s="162" t="s">
        <v>384</v>
      </c>
      <c r="D352" s="162" t="s">
        <v>295</v>
      </c>
      <c r="E352" s="163" t="s">
        <v>385</v>
      </c>
      <c r="F352" s="164" t="s">
        <v>386</v>
      </c>
      <c r="G352" s="165" t="s">
        <v>128</v>
      </c>
      <c r="H352" s="166">
        <v>3.92</v>
      </c>
      <c r="I352" s="167"/>
      <c r="J352" s="168">
        <f>ROUND(I352*H352,2)</f>
        <v>0</v>
      </c>
      <c r="K352" s="164" t="s">
        <v>129</v>
      </c>
      <c r="L352" s="169"/>
      <c r="M352" s="170" t="s">
        <v>19</v>
      </c>
      <c r="N352" s="171" t="s">
        <v>45</v>
      </c>
      <c r="P352" s="132">
        <f>O352*H352</f>
        <v>0</v>
      </c>
      <c r="Q352" s="132">
        <v>3.7039999999999997E-2</v>
      </c>
      <c r="R352" s="132">
        <f>Q352*H352</f>
        <v>0.14519679999999999</v>
      </c>
      <c r="S352" s="132">
        <v>0</v>
      </c>
      <c r="T352" s="133">
        <f>S352*H352</f>
        <v>0</v>
      </c>
      <c r="AR352" s="134" t="s">
        <v>322</v>
      </c>
      <c r="AT352" s="134" t="s">
        <v>295</v>
      </c>
      <c r="AU352" s="134" t="s">
        <v>131</v>
      </c>
      <c r="AY352" s="17" t="s">
        <v>122</v>
      </c>
      <c r="BE352" s="135">
        <f>IF(N352="základní",J352,0)</f>
        <v>0</v>
      </c>
      <c r="BF352" s="135">
        <f>IF(N352="snížená",J352,0)</f>
        <v>0</v>
      </c>
      <c r="BG352" s="135">
        <f>IF(N352="zákl. přenesená",J352,0)</f>
        <v>0</v>
      </c>
      <c r="BH352" s="135">
        <f>IF(N352="sníž. přenesená",J352,0)</f>
        <v>0</v>
      </c>
      <c r="BI352" s="135">
        <f>IF(N352="nulová",J352,0)</f>
        <v>0</v>
      </c>
      <c r="BJ352" s="17" t="s">
        <v>131</v>
      </c>
      <c r="BK352" s="135">
        <f>ROUND(I352*H352,2)</f>
        <v>0</v>
      </c>
      <c r="BL352" s="17" t="s">
        <v>269</v>
      </c>
      <c r="BM352" s="134" t="s">
        <v>387</v>
      </c>
    </row>
    <row r="353" spans="2:65" s="12" customFormat="1" ht="11.25">
      <c r="B353" s="140"/>
      <c r="D353" s="141" t="s">
        <v>135</v>
      </c>
      <c r="E353" s="142" t="s">
        <v>19</v>
      </c>
      <c r="F353" s="143" t="s">
        <v>265</v>
      </c>
      <c r="H353" s="144">
        <v>1.96</v>
      </c>
      <c r="I353" s="145"/>
      <c r="L353" s="140"/>
      <c r="M353" s="146"/>
      <c r="T353" s="147"/>
      <c r="AT353" s="142" t="s">
        <v>135</v>
      </c>
      <c r="AU353" s="142" t="s">
        <v>131</v>
      </c>
      <c r="AV353" s="12" t="s">
        <v>131</v>
      </c>
      <c r="AW353" s="12" t="s">
        <v>34</v>
      </c>
      <c r="AX353" s="12" t="s">
        <v>73</v>
      </c>
      <c r="AY353" s="142" t="s">
        <v>122</v>
      </c>
    </row>
    <row r="354" spans="2:65" s="12" customFormat="1" ht="11.25">
      <c r="B354" s="140"/>
      <c r="D354" s="141" t="s">
        <v>135</v>
      </c>
      <c r="E354" s="142" t="s">
        <v>19</v>
      </c>
      <c r="F354" s="143" t="s">
        <v>266</v>
      </c>
      <c r="H354" s="144">
        <v>1.96</v>
      </c>
      <c r="I354" s="145"/>
      <c r="L354" s="140"/>
      <c r="M354" s="146"/>
      <c r="T354" s="147"/>
      <c r="AT354" s="142" t="s">
        <v>135</v>
      </c>
      <c r="AU354" s="142" t="s">
        <v>131</v>
      </c>
      <c r="AV354" s="12" t="s">
        <v>131</v>
      </c>
      <c r="AW354" s="12" t="s">
        <v>34</v>
      </c>
      <c r="AX354" s="12" t="s">
        <v>73</v>
      </c>
      <c r="AY354" s="142" t="s">
        <v>122</v>
      </c>
    </row>
    <row r="355" spans="2:65" s="14" customFormat="1" ht="11.25">
      <c r="B355" s="155"/>
      <c r="D355" s="141" t="s">
        <v>135</v>
      </c>
      <c r="E355" s="156" t="s">
        <v>19</v>
      </c>
      <c r="F355" s="157" t="s">
        <v>163</v>
      </c>
      <c r="H355" s="158">
        <v>3.92</v>
      </c>
      <c r="I355" s="159"/>
      <c r="L355" s="155"/>
      <c r="M355" s="160"/>
      <c r="T355" s="161"/>
      <c r="AT355" s="156" t="s">
        <v>135</v>
      </c>
      <c r="AU355" s="156" t="s">
        <v>131</v>
      </c>
      <c r="AV355" s="14" t="s">
        <v>130</v>
      </c>
      <c r="AW355" s="14" t="s">
        <v>34</v>
      </c>
      <c r="AX355" s="14" t="s">
        <v>81</v>
      </c>
      <c r="AY355" s="156" t="s">
        <v>122</v>
      </c>
    </row>
    <row r="356" spans="2:65" s="1" customFormat="1" ht="16.5" customHeight="1">
      <c r="B356" s="32"/>
      <c r="C356" s="123" t="s">
        <v>388</v>
      </c>
      <c r="D356" s="123" t="s">
        <v>125</v>
      </c>
      <c r="E356" s="124" t="s">
        <v>389</v>
      </c>
      <c r="F356" s="125" t="s">
        <v>390</v>
      </c>
      <c r="G356" s="126" t="s">
        <v>381</v>
      </c>
      <c r="H356" s="127">
        <v>2</v>
      </c>
      <c r="I356" s="128"/>
      <c r="J356" s="129">
        <f>ROUND(I356*H356,2)</f>
        <v>0</v>
      </c>
      <c r="K356" s="125" t="s">
        <v>129</v>
      </c>
      <c r="L356" s="32"/>
      <c r="M356" s="130" t="s">
        <v>19</v>
      </c>
      <c r="N356" s="131" t="s">
        <v>45</v>
      </c>
      <c r="P356" s="132">
        <f>O356*H356</f>
        <v>0</v>
      </c>
      <c r="Q356" s="132">
        <v>9.2000000000000003E-4</v>
      </c>
      <c r="R356" s="132">
        <f>Q356*H356</f>
        <v>1.8400000000000001E-3</v>
      </c>
      <c r="S356" s="132">
        <v>0</v>
      </c>
      <c r="T356" s="133">
        <f>S356*H356</f>
        <v>0</v>
      </c>
      <c r="AR356" s="134" t="s">
        <v>269</v>
      </c>
      <c r="AT356" s="134" t="s">
        <v>125</v>
      </c>
      <c r="AU356" s="134" t="s">
        <v>131</v>
      </c>
      <c r="AY356" s="17" t="s">
        <v>122</v>
      </c>
      <c r="BE356" s="135">
        <f>IF(N356="základní",J356,0)</f>
        <v>0</v>
      </c>
      <c r="BF356" s="135">
        <f>IF(N356="snížená",J356,0)</f>
        <v>0</v>
      </c>
      <c r="BG356" s="135">
        <f>IF(N356="zákl. přenesená",J356,0)</f>
        <v>0</v>
      </c>
      <c r="BH356" s="135">
        <f>IF(N356="sníž. přenesená",J356,0)</f>
        <v>0</v>
      </c>
      <c r="BI356" s="135">
        <f>IF(N356="nulová",J356,0)</f>
        <v>0</v>
      </c>
      <c r="BJ356" s="17" t="s">
        <v>131</v>
      </c>
      <c r="BK356" s="135">
        <f>ROUND(I356*H356,2)</f>
        <v>0</v>
      </c>
      <c r="BL356" s="17" t="s">
        <v>269</v>
      </c>
      <c r="BM356" s="134" t="s">
        <v>391</v>
      </c>
    </row>
    <row r="357" spans="2:65" s="1" customFormat="1" ht="11.25">
      <c r="B357" s="32"/>
      <c r="D357" s="136" t="s">
        <v>133</v>
      </c>
      <c r="F357" s="137" t="s">
        <v>392</v>
      </c>
      <c r="I357" s="138"/>
      <c r="L357" s="32"/>
      <c r="M357" s="139"/>
      <c r="T357" s="53"/>
      <c r="AT357" s="17" t="s">
        <v>133</v>
      </c>
      <c r="AU357" s="17" t="s">
        <v>131</v>
      </c>
    </row>
    <row r="358" spans="2:65" s="1" customFormat="1" ht="16.5" customHeight="1">
      <c r="B358" s="32"/>
      <c r="C358" s="162" t="s">
        <v>393</v>
      </c>
      <c r="D358" s="162" t="s">
        <v>295</v>
      </c>
      <c r="E358" s="163" t="s">
        <v>394</v>
      </c>
      <c r="F358" s="164" t="s">
        <v>395</v>
      </c>
      <c r="G358" s="165" t="s">
        <v>128</v>
      </c>
      <c r="H358" s="166">
        <v>3.9329999999999998</v>
      </c>
      <c r="I358" s="167"/>
      <c r="J358" s="168">
        <f>ROUND(I358*H358,2)</f>
        <v>0</v>
      </c>
      <c r="K358" s="164" t="s">
        <v>129</v>
      </c>
      <c r="L358" s="169"/>
      <c r="M358" s="170" t="s">
        <v>19</v>
      </c>
      <c r="N358" s="171" t="s">
        <v>45</v>
      </c>
      <c r="P358" s="132">
        <f>O358*H358</f>
        <v>0</v>
      </c>
      <c r="Q358" s="132">
        <v>4.0210000000000003E-2</v>
      </c>
      <c r="R358" s="132">
        <f>Q358*H358</f>
        <v>0.15814592999999999</v>
      </c>
      <c r="S358" s="132">
        <v>0</v>
      </c>
      <c r="T358" s="133">
        <f>S358*H358</f>
        <v>0</v>
      </c>
      <c r="AR358" s="134" t="s">
        <v>322</v>
      </c>
      <c r="AT358" s="134" t="s">
        <v>295</v>
      </c>
      <c r="AU358" s="134" t="s">
        <v>131</v>
      </c>
      <c r="AY358" s="17" t="s">
        <v>122</v>
      </c>
      <c r="BE358" s="135">
        <f>IF(N358="základní",J358,0)</f>
        <v>0</v>
      </c>
      <c r="BF358" s="135">
        <f>IF(N358="snížená",J358,0)</f>
        <v>0</v>
      </c>
      <c r="BG358" s="135">
        <f>IF(N358="zákl. přenesená",J358,0)</f>
        <v>0</v>
      </c>
      <c r="BH358" s="135">
        <f>IF(N358="sníž. přenesená",J358,0)</f>
        <v>0</v>
      </c>
      <c r="BI358" s="135">
        <f>IF(N358="nulová",J358,0)</f>
        <v>0</v>
      </c>
      <c r="BJ358" s="17" t="s">
        <v>131</v>
      </c>
      <c r="BK358" s="135">
        <f>ROUND(I358*H358,2)</f>
        <v>0</v>
      </c>
      <c r="BL358" s="17" t="s">
        <v>269</v>
      </c>
      <c r="BM358" s="134" t="s">
        <v>396</v>
      </c>
    </row>
    <row r="359" spans="2:65" s="12" customFormat="1" ht="11.25">
      <c r="B359" s="140"/>
      <c r="D359" s="141" t="s">
        <v>135</v>
      </c>
      <c r="E359" s="142" t="s">
        <v>19</v>
      </c>
      <c r="F359" s="143" t="s">
        <v>267</v>
      </c>
      <c r="H359" s="144">
        <v>1.7729999999999999</v>
      </c>
      <c r="I359" s="145"/>
      <c r="L359" s="140"/>
      <c r="M359" s="146"/>
      <c r="T359" s="147"/>
      <c r="AT359" s="142" t="s">
        <v>135</v>
      </c>
      <c r="AU359" s="142" t="s">
        <v>131</v>
      </c>
      <c r="AV359" s="12" t="s">
        <v>131</v>
      </c>
      <c r="AW359" s="12" t="s">
        <v>34</v>
      </c>
      <c r="AX359" s="12" t="s">
        <v>73</v>
      </c>
      <c r="AY359" s="142" t="s">
        <v>122</v>
      </c>
    </row>
    <row r="360" spans="2:65" s="12" customFormat="1" ht="11.25">
      <c r="B360" s="140"/>
      <c r="D360" s="141" t="s">
        <v>135</v>
      </c>
      <c r="E360" s="142" t="s">
        <v>19</v>
      </c>
      <c r="F360" s="143" t="s">
        <v>268</v>
      </c>
      <c r="H360" s="144">
        <v>2.16</v>
      </c>
      <c r="I360" s="145"/>
      <c r="L360" s="140"/>
      <c r="M360" s="146"/>
      <c r="T360" s="147"/>
      <c r="AT360" s="142" t="s">
        <v>135</v>
      </c>
      <c r="AU360" s="142" t="s">
        <v>131</v>
      </c>
      <c r="AV360" s="12" t="s">
        <v>131</v>
      </c>
      <c r="AW360" s="12" t="s">
        <v>34</v>
      </c>
      <c r="AX360" s="12" t="s">
        <v>73</v>
      </c>
      <c r="AY360" s="142" t="s">
        <v>122</v>
      </c>
    </row>
    <row r="361" spans="2:65" s="14" customFormat="1" ht="11.25">
      <c r="B361" s="155"/>
      <c r="D361" s="141" t="s">
        <v>135</v>
      </c>
      <c r="E361" s="156" t="s">
        <v>19</v>
      </c>
      <c r="F361" s="157" t="s">
        <v>163</v>
      </c>
      <c r="H361" s="158">
        <v>3.9329999999999998</v>
      </c>
      <c r="I361" s="159"/>
      <c r="L361" s="155"/>
      <c r="M361" s="160"/>
      <c r="T361" s="161"/>
      <c r="AT361" s="156" t="s">
        <v>135</v>
      </c>
      <c r="AU361" s="156" t="s">
        <v>131</v>
      </c>
      <c r="AV361" s="14" t="s">
        <v>130</v>
      </c>
      <c r="AW361" s="14" t="s">
        <v>34</v>
      </c>
      <c r="AX361" s="14" t="s">
        <v>81</v>
      </c>
      <c r="AY361" s="156" t="s">
        <v>122</v>
      </c>
    </row>
    <row r="362" spans="2:65" s="1" customFormat="1" ht="16.5" customHeight="1">
      <c r="B362" s="32"/>
      <c r="C362" s="123" t="s">
        <v>397</v>
      </c>
      <c r="D362" s="123" t="s">
        <v>125</v>
      </c>
      <c r="E362" s="124" t="s">
        <v>398</v>
      </c>
      <c r="F362" s="125" t="s">
        <v>399</v>
      </c>
      <c r="G362" s="126" t="s">
        <v>381</v>
      </c>
      <c r="H362" s="127">
        <v>1</v>
      </c>
      <c r="I362" s="128"/>
      <c r="J362" s="129">
        <f>ROUND(I362*H362,2)</f>
        <v>0</v>
      </c>
      <c r="K362" s="125" t="s">
        <v>129</v>
      </c>
      <c r="L362" s="32"/>
      <c r="M362" s="130" t="s">
        <v>19</v>
      </c>
      <c r="N362" s="131" t="s">
        <v>45</v>
      </c>
      <c r="P362" s="132">
        <f>O362*H362</f>
        <v>0</v>
      </c>
      <c r="Q362" s="132">
        <v>8.8000000000000003E-4</v>
      </c>
      <c r="R362" s="132">
        <f>Q362*H362</f>
        <v>8.8000000000000003E-4</v>
      </c>
      <c r="S362" s="132">
        <v>0</v>
      </c>
      <c r="T362" s="133">
        <f>S362*H362</f>
        <v>0</v>
      </c>
      <c r="AR362" s="134" t="s">
        <v>269</v>
      </c>
      <c r="AT362" s="134" t="s">
        <v>125</v>
      </c>
      <c r="AU362" s="134" t="s">
        <v>131</v>
      </c>
      <c r="AY362" s="17" t="s">
        <v>122</v>
      </c>
      <c r="BE362" s="135">
        <f>IF(N362="základní",J362,0)</f>
        <v>0</v>
      </c>
      <c r="BF362" s="135">
        <f>IF(N362="snížená",J362,0)</f>
        <v>0</v>
      </c>
      <c r="BG362" s="135">
        <f>IF(N362="zákl. přenesená",J362,0)</f>
        <v>0</v>
      </c>
      <c r="BH362" s="135">
        <f>IF(N362="sníž. přenesená",J362,0)</f>
        <v>0</v>
      </c>
      <c r="BI362" s="135">
        <f>IF(N362="nulová",J362,0)</f>
        <v>0</v>
      </c>
      <c r="BJ362" s="17" t="s">
        <v>131</v>
      </c>
      <c r="BK362" s="135">
        <f>ROUND(I362*H362,2)</f>
        <v>0</v>
      </c>
      <c r="BL362" s="17" t="s">
        <v>269</v>
      </c>
      <c r="BM362" s="134" t="s">
        <v>400</v>
      </c>
    </row>
    <row r="363" spans="2:65" s="1" customFormat="1" ht="11.25">
      <c r="B363" s="32"/>
      <c r="D363" s="136" t="s">
        <v>133</v>
      </c>
      <c r="F363" s="137" t="s">
        <v>401</v>
      </c>
      <c r="I363" s="138"/>
      <c r="L363" s="32"/>
      <c r="M363" s="139"/>
      <c r="T363" s="53"/>
      <c r="AT363" s="17" t="s">
        <v>133</v>
      </c>
      <c r="AU363" s="17" t="s">
        <v>131</v>
      </c>
    </row>
    <row r="364" spans="2:65" s="1" customFormat="1" ht="16.5" customHeight="1">
      <c r="B364" s="32"/>
      <c r="C364" s="162" t="s">
        <v>402</v>
      </c>
      <c r="D364" s="162" t="s">
        <v>295</v>
      </c>
      <c r="E364" s="163" t="s">
        <v>403</v>
      </c>
      <c r="F364" s="164" t="s">
        <v>404</v>
      </c>
      <c r="G364" s="165" t="s">
        <v>128</v>
      </c>
      <c r="H364" s="166">
        <v>4.5599999999999996</v>
      </c>
      <c r="I364" s="167"/>
      <c r="J364" s="168">
        <f>ROUND(I364*H364,2)</f>
        <v>0</v>
      </c>
      <c r="K364" s="164" t="s">
        <v>129</v>
      </c>
      <c r="L364" s="169"/>
      <c r="M364" s="170" t="s">
        <v>19</v>
      </c>
      <c r="N364" s="171" t="s">
        <v>45</v>
      </c>
      <c r="P364" s="132">
        <f>O364*H364</f>
        <v>0</v>
      </c>
      <c r="Q364" s="132">
        <v>4.0210000000000003E-2</v>
      </c>
      <c r="R364" s="132">
        <f>Q364*H364</f>
        <v>0.18335760000000001</v>
      </c>
      <c r="S364" s="132">
        <v>0</v>
      </c>
      <c r="T364" s="133">
        <f>S364*H364</f>
        <v>0</v>
      </c>
      <c r="AR364" s="134" t="s">
        <v>322</v>
      </c>
      <c r="AT364" s="134" t="s">
        <v>295</v>
      </c>
      <c r="AU364" s="134" t="s">
        <v>131</v>
      </c>
      <c r="AY364" s="17" t="s">
        <v>122</v>
      </c>
      <c r="BE364" s="135">
        <f>IF(N364="základní",J364,0)</f>
        <v>0</v>
      </c>
      <c r="BF364" s="135">
        <f>IF(N364="snížená",J364,0)</f>
        <v>0</v>
      </c>
      <c r="BG364" s="135">
        <f>IF(N364="zákl. přenesená",J364,0)</f>
        <v>0</v>
      </c>
      <c r="BH364" s="135">
        <f>IF(N364="sníž. přenesená",J364,0)</f>
        <v>0</v>
      </c>
      <c r="BI364" s="135">
        <f>IF(N364="nulová",J364,0)</f>
        <v>0</v>
      </c>
      <c r="BJ364" s="17" t="s">
        <v>131</v>
      </c>
      <c r="BK364" s="135">
        <f>ROUND(I364*H364,2)</f>
        <v>0</v>
      </c>
      <c r="BL364" s="17" t="s">
        <v>269</v>
      </c>
      <c r="BM364" s="134" t="s">
        <v>405</v>
      </c>
    </row>
    <row r="365" spans="2:65" s="12" customFormat="1" ht="11.25">
      <c r="B365" s="140"/>
      <c r="D365" s="141" t="s">
        <v>135</v>
      </c>
      <c r="E365" s="142" t="s">
        <v>19</v>
      </c>
      <c r="F365" s="143" t="s">
        <v>274</v>
      </c>
      <c r="H365" s="144">
        <v>4.5599999999999996</v>
      </c>
      <c r="I365" s="145"/>
      <c r="L365" s="140"/>
      <c r="M365" s="146"/>
      <c r="T365" s="147"/>
      <c r="AT365" s="142" t="s">
        <v>135</v>
      </c>
      <c r="AU365" s="142" t="s">
        <v>131</v>
      </c>
      <c r="AV365" s="12" t="s">
        <v>131</v>
      </c>
      <c r="AW365" s="12" t="s">
        <v>34</v>
      </c>
      <c r="AX365" s="12" t="s">
        <v>81</v>
      </c>
      <c r="AY365" s="142" t="s">
        <v>122</v>
      </c>
    </row>
    <row r="366" spans="2:65" s="1" customFormat="1" ht="21.75" customHeight="1">
      <c r="B366" s="32"/>
      <c r="C366" s="123" t="s">
        <v>406</v>
      </c>
      <c r="D366" s="123" t="s">
        <v>125</v>
      </c>
      <c r="E366" s="124" t="s">
        <v>407</v>
      </c>
      <c r="F366" s="125" t="s">
        <v>408</v>
      </c>
      <c r="G366" s="126" t="s">
        <v>214</v>
      </c>
      <c r="H366" s="127">
        <v>111.11</v>
      </c>
      <c r="I366" s="128"/>
      <c r="J366" s="129">
        <f>ROUND(I366*H366,2)</f>
        <v>0</v>
      </c>
      <c r="K366" s="125" t="s">
        <v>129</v>
      </c>
      <c r="L366" s="32"/>
      <c r="M366" s="130" t="s">
        <v>19</v>
      </c>
      <c r="N366" s="131" t="s">
        <v>45</v>
      </c>
      <c r="P366" s="132">
        <f>O366*H366</f>
        <v>0</v>
      </c>
      <c r="Q366" s="132">
        <v>0</v>
      </c>
      <c r="R366" s="132">
        <f>Q366*H366</f>
        <v>0</v>
      </c>
      <c r="S366" s="132">
        <v>0</v>
      </c>
      <c r="T366" s="133">
        <f>S366*H366</f>
        <v>0</v>
      </c>
      <c r="AR366" s="134" t="s">
        <v>269</v>
      </c>
      <c r="AT366" s="134" t="s">
        <v>125</v>
      </c>
      <c r="AU366" s="134" t="s">
        <v>131</v>
      </c>
      <c r="AY366" s="17" t="s">
        <v>122</v>
      </c>
      <c r="BE366" s="135">
        <f>IF(N366="základní",J366,0)</f>
        <v>0</v>
      </c>
      <c r="BF366" s="135">
        <f>IF(N366="snížená",J366,0)</f>
        <v>0</v>
      </c>
      <c r="BG366" s="135">
        <f>IF(N366="zákl. přenesená",J366,0)</f>
        <v>0</v>
      </c>
      <c r="BH366" s="135">
        <f>IF(N366="sníž. přenesená",J366,0)</f>
        <v>0</v>
      </c>
      <c r="BI366" s="135">
        <f>IF(N366="nulová",J366,0)</f>
        <v>0</v>
      </c>
      <c r="BJ366" s="17" t="s">
        <v>131</v>
      </c>
      <c r="BK366" s="135">
        <f>ROUND(I366*H366,2)</f>
        <v>0</v>
      </c>
      <c r="BL366" s="17" t="s">
        <v>269</v>
      </c>
      <c r="BM366" s="134" t="s">
        <v>409</v>
      </c>
    </row>
    <row r="367" spans="2:65" s="1" customFormat="1" ht="11.25">
      <c r="B367" s="32"/>
      <c r="D367" s="136" t="s">
        <v>133</v>
      </c>
      <c r="F367" s="137" t="s">
        <v>410</v>
      </c>
      <c r="I367" s="138"/>
      <c r="L367" s="32"/>
      <c r="M367" s="139"/>
      <c r="T367" s="53"/>
      <c r="AT367" s="17" t="s">
        <v>133</v>
      </c>
      <c r="AU367" s="17" t="s">
        <v>131</v>
      </c>
    </row>
    <row r="368" spans="2:65" s="12" customFormat="1" ht="11.25">
      <c r="B368" s="140"/>
      <c r="D368" s="141" t="s">
        <v>135</v>
      </c>
      <c r="E368" s="142" t="s">
        <v>19</v>
      </c>
      <c r="F368" s="143" t="s">
        <v>217</v>
      </c>
      <c r="H368" s="144">
        <v>51.2</v>
      </c>
      <c r="I368" s="145"/>
      <c r="L368" s="140"/>
      <c r="M368" s="146"/>
      <c r="T368" s="147"/>
      <c r="AT368" s="142" t="s">
        <v>135</v>
      </c>
      <c r="AU368" s="142" t="s">
        <v>131</v>
      </c>
      <c r="AV368" s="12" t="s">
        <v>131</v>
      </c>
      <c r="AW368" s="12" t="s">
        <v>34</v>
      </c>
      <c r="AX368" s="12" t="s">
        <v>73</v>
      </c>
      <c r="AY368" s="142" t="s">
        <v>122</v>
      </c>
    </row>
    <row r="369" spans="2:65" s="12" customFormat="1" ht="11.25">
      <c r="B369" s="140"/>
      <c r="D369" s="141" t="s">
        <v>135</v>
      </c>
      <c r="E369" s="142" t="s">
        <v>19</v>
      </c>
      <c r="F369" s="143" t="s">
        <v>218</v>
      </c>
      <c r="H369" s="144">
        <v>10.8</v>
      </c>
      <c r="I369" s="145"/>
      <c r="L369" s="140"/>
      <c r="M369" s="146"/>
      <c r="T369" s="147"/>
      <c r="AT369" s="142" t="s">
        <v>135</v>
      </c>
      <c r="AU369" s="142" t="s">
        <v>131</v>
      </c>
      <c r="AV369" s="12" t="s">
        <v>131</v>
      </c>
      <c r="AW369" s="12" t="s">
        <v>34</v>
      </c>
      <c r="AX369" s="12" t="s">
        <v>73</v>
      </c>
      <c r="AY369" s="142" t="s">
        <v>122</v>
      </c>
    </row>
    <row r="370" spans="2:65" s="12" customFormat="1" ht="11.25">
      <c r="B370" s="140"/>
      <c r="D370" s="141" t="s">
        <v>135</v>
      </c>
      <c r="E370" s="142" t="s">
        <v>19</v>
      </c>
      <c r="F370" s="143" t="s">
        <v>219</v>
      </c>
      <c r="H370" s="144">
        <v>14.4</v>
      </c>
      <c r="I370" s="145"/>
      <c r="L370" s="140"/>
      <c r="M370" s="146"/>
      <c r="T370" s="147"/>
      <c r="AT370" s="142" t="s">
        <v>135</v>
      </c>
      <c r="AU370" s="142" t="s">
        <v>131</v>
      </c>
      <c r="AV370" s="12" t="s">
        <v>131</v>
      </c>
      <c r="AW370" s="12" t="s">
        <v>34</v>
      </c>
      <c r="AX370" s="12" t="s">
        <v>73</v>
      </c>
      <c r="AY370" s="142" t="s">
        <v>122</v>
      </c>
    </row>
    <row r="371" spans="2:65" s="12" customFormat="1" ht="11.25">
      <c r="B371" s="140"/>
      <c r="D371" s="141" t="s">
        <v>135</v>
      </c>
      <c r="E371" s="142" t="s">
        <v>19</v>
      </c>
      <c r="F371" s="143" t="s">
        <v>220</v>
      </c>
      <c r="H371" s="144">
        <v>11.4</v>
      </c>
      <c r="I371" s="145"/>
      <c r="L371" s="140"/>
      <c r="M371" s="146"/>
      <c r="T371" s="147"/>
      <c r="AT371" s="142" t="s">
        <v>135</v>
      </c>
      <c r="AU371" s="142" t="s">
        <v>131</v>
      </c>
      <c r="AV371" s="12" t="s">
        <v>131</v>
      </c>
      <c r="AW371" s="12" t="s">
        <v>34</v>
      </c>
      <c r="AX371" s="12" t="s">
        <v>73</v>
      </c>
      <c r="AY371" s="142" t="s">
        <v>122</v>
      </c>
    </row>
    <row r="372" spans="2:65" s="12" customFormat="1" ht="11.25">
      <c r="B372" s="140"/>
      <c r="D372" s="141" t="s">
        <v>135</v>
      </c>
      <c r="E372" s="142" t="s">
        <v>19</v>
      </c>
      <c r="F372" s="143" t="s">
        <v>221</v>
      </c>
      <c r="H372" s="144">
        <v>10.5</v>
      </c>
      <c r="I372" s="145"/>
      <c r="L372" s="140"/>
      <c r="M372" s="146"/>
      <c r="T372" s="147"/>
      <c r="AT372" s="142" t="s">
        <v>135</v>
      </c>
      <c r="AU372" s="142" t="s">
        <v>131</v>
      </c>
      <c r="AV372" s="12" t="s">
        <v>131</v>
      </c>
      <c r="AW372" s="12" t="s">
        <v>34</v>
      </c>
      <c r="AX372" s="12" t="s">
        <v>73</v>
      </c>
      <c r="AY372" s="142" t="s">
        <v>122</v>
      </c>
    </row>
    <row r="373" spans="2:65" s="12" customFormat="1" ht="11.25">
      <c r="B373" s="140"/>
      <c r="D373" s="141" t="s">
        <v>135</v>
      </c>
      <c r="E373" s="142" t="s">
        <v>19</v>
      </c>
      <c r="F373" s="143" t="s">
        <v>222</v>
      </c>
      <c r="H373" s="144">
        <v>7.5</v>
      </c>
      <c r="I373" s="145"/>
      <c r="L373" s="140"/>
      <c r="M373" s="146"/>
      <c r="T373" s="147"/>
      <c r="AT373" s="142" t="s">
        <v>135</v>
      </c>
      <c r="AU373" s="142" t="s">
        <v>131</v>
      </c>
      <c r="AV373" s="12" t="s">
        <v>131</v>
      </c>
      <c r="AW373" s="12" t="s">
        <v>34</v>
      </c>
      <c r="AX373" s="12" t="s">
        <v>73</v>
      </c>
      <c r="AY373" s="142" t="s">
        <v>122</v>
      </c>
    </row>
    <row r="374" spans="2:65" s="12" customFormat="1" ht="11.25">
      <c r="B374" s="140"/>
      <c r="D374" s="141" t="s">
        <v>135</v>
      </c>
      <c r="E374" s="142" t="s">
        <v>19</v>
      </c>
      <c r="F374" s="143" t="s">
        <v>223</v>
      </c>
      <c r="H374" s="144">
        <v>2.4500000000000002</v>
      </c>
      <c r="I374" s="145"/>
      <c r="L374" s="140"/>
      <c r="M374" s="146"/>
      <c r="T374" s="147"/>
      <c r="AT374" s="142" t="s">
        <v>135</v>
      </c>
      <c r="AU374" s="142" t="s">
        <v>131</v>
      </c>
      <c r="AV374" s="12" t="s">
        <v>131</v>
      </c>
      <c r="AW374" s="12" t="s">
        <v>34</v>
      </c>
      <c r="AX374" s="12" t="s">
        <v>73</v>
      </c>
      <c r="AY374" s="142" t="s">
        <v>122</v>
      </c>
    </row>
    <row r="375" spans="2:65" s="12" customFormat="1" ht="11.25">
      <c r="B375" s="140"/>
      <c r="D375" s="141" t="s">
        <v>135</v>
      </c>
      <c r="E375" s="142" t="s">
        <v>19</v>
      </c>
      <c r="F375" s="143" t="s">
        <v>224</v>
      </c>
      <c r="H375" s="144">
        <v>1.1200000000000001</v>
      </c>
      <c r="I375" s="145"/>
      <c r="L375" s="140"/>
      <c r="M375" s="146"/>
      <c r="T375" s="147"/>
      <c r="AT375" s="142" t="s">
        <v>135</v>
      </c>
      <c r="AU375" s="142" t="s">
        <v>131</v>
      </c>
      <c r="AV375" s="12" t="s">
        <v>131</v>
      </c>
      <c r="AW375" s="12" t="s">
        <v>34</v>
      </c>
      <c r="AX375" s="12" t="s">
        <v>73</v>
      </c>
      <c r="AY375" s="142" t="s">
        <v>122</v>
      </c>
    </row>
    <row r="376" spans="2:65" s="12" customFormat="1" ht="11.25">
      <c r="B376" s="140"/>
      <c r="D376" s="141" t="s">
        <v>135</v>
      </c>
      <c r="E376" s="142" t="s">
        <v>19</v>
      </c>
      <c r="F376" s="143" t="s">
        <v>225</v>
      </c>
      <c r="H376" s="144">
        <v>1.74</v>
      </c>
      <c r="I376" s="145"/>
      <c r="L376" s="140"/>
      <c r="M376" s="146"/>
      <c r="T376" s="147"/>
      <c r="AT376" s="142" t="s">
        <v>135</v>
      </c>
      <c r="AU376" s="142" t="s">
        <v>131</v>
      </c>
      <c r="AV376" s="12" t="s">
        <v>131</v>
      </c>
      <c r="AW376" s="12" t="s">
        <v>34</v>
      </c>
      <c r="AX376" s="12" t="s">
        <v>73</v>
      </c>
      <c r="AY376" s="142" t="s">
        <v>122</v>
      </c>
    </row>
    <row r="377" spans="2:65" s="14" customFormat="1" ht="11.25">
      <c r="B377" s="155"/>
      <c r="D377" s="141" t="s">
        <v>135</v>
      </c>
      <c r="E377" s="156" t="s">
        <v>19</v>
      </c>
      <c r="F377" s="157" t="s">
        <v>163</v>
      </c>
      <c r="H377" s="158">
        <v>111.11000000000001</v>
      </c>
      <c r="I377" s="159"/>
      <c r="L377" s="155"/>
      <c r="M377" s="160"/>
      <c r="T377" s="161"/>
      <c r="AT377" s="156" t="s">
        <v>135</v>
      </c>
      <c r="AU377" s="156" t="s">
        <v>131</v>
      </c>
      <c r="AV377" s="14" t="s">
        <v>130</v>
      </c>
      <c r="AW377" s="14" t="s">
        <v>34</v>
      </c>
      <c r="AX377" s="14" t="s">
        <v>81</v>
      </c>
      <c r="AY377" s="156" t="s">
        <v>122</v>
      </c>
    </row>
    <row r="378" spans="2:65" s="1" customFormat="1" ht="16.5" customHeight="1">
      <c r="B378" s="32"/>
      <c r="C378" s="162" t="s">
        <v>411</v>
      </c>
      <c r="D378" s="162" t="s">
        <v>295</v>
      </c>
      <c r="E378" s="163" t="s">
        <v>412</v>
      </c>
      <c r="F378" s="164" t="s">
        <v>413</v>
      </c>
      <c r="G378" s="165" t="s">
        <v>214</v>
      </c>
      <c r="H378" s="166">
        <v>111.11</v>
      </c>
      <c r="I378" s="167"/>
      <c r="J378" s="168">
        <f>ROUND(I378*H378,2)</f>
        <v>0</v>
      </c>
      <c r="K378" s="164" t="s">
        <v>129</v>
      </c>
      <c r="L378" s="169"/>
      <c r="M378" s="170" t="s">
        <v>19</v>
      </c>
      <c r="N378" s="171" t="s">
        <v>45</v>
      </c>
      <c r="P378" s="132">
        <f>O378*H378</f>
        <v>0</v>
      </c>
      <c r="Q378" s="132">
        <v>2.0999999999999999E-3</v>
      </c>
      <c r="R378" s="132">
        <f>Q378*H378</f>
        <v>0.23333099999999998</v>
      </c>
      <c r="S378" s="132">
        <v>0</v>
      </c>
      <c r="T378" s="133">
        <f>S378*H378</f>
        <v>0</v>
      </c>
      <c r="AR378" s="134" t="s">
        <v>322</v>
      </c>
      <c r="AT378" s="134" t="s">
        <v>295</v>
      </c>
      <c r="AU378" s="134" t="s">
        <v>131</v>
      </c>
      <c r="AY378" s="17" t="s">
        <v>122</v>
      </c>
      <c r="BE378" s="135">
        <f>IF(N378="základní",J378,0)</f>
        <v>0</v>
      </c>
      <c r="BF378" s="135">
        <f>IF(N378="snížená",J378,0)</f>
        <v>0</v>
      </c>
      <c r="BG378" s="135">
        <f>IF(N378="zákl. přenesená",J378,0)</f>
        <v>0</v>
      </c>
      <c r="BH378" s="135">
        <f>IF(N378="sníž. přenesená",J378,0)</f>
        <v>0</v>
      </c>
      <c r="BI378" s="135">
        <f>IF(N378="nulová",J378,0)</f>
        <v>0</v>
      </c>
      <c r="BJ378" s="17" t="s">
        <v>131</v>
      </c>
      <c r="BK378" s="135">
        <f>ROUND(I378*H378,2)</f>
        <v>0</v>
      </c>
      <c r="BL378" s="17" t="s">
        <v>269</v>
      </c>
      <c r="BM378" s="134" t="s">
        <v>414</v>
      </c>
    </row>
    <row r="379" spans="2:65" s="1" customFormat="1" ht="16.5" customHeight="1">
      <c r="B379" s="32"/>
      <c r="C379" s="162" t="s">
        <v>415</v>
      </c>
      <c r="D379" s="162" t="s">
        <v>295</v>
      </c>
      <c r="E379" s="163" t="s">
        <v>416</v>
      </c>
      <c r="F379" s="164" t="s">
        <v>417</v>
      </c>
      <c r="G379" s="165" t="s">
        <v>418</v>
      </c>
      <c r="H379" s="166">
        <v>64</v>
      </c>
      <c r="I379" s="167"/>
      <c r="J379" s="168">
        <f>ROUND(I379*H379,2)</f>
        <v>0</v>
      </c>
      <c r="K379" s="164" t="s">
        <v>129</v>
      </c>
      <c r="L379" s="169"/>
      <c r="M379" s="170" t="s">
        <v>19</v>
      </c>
      <c r="N379" s="171" t="s">
        <v>45</v>
      </c>
      <c r="P379" s="132">
        <f>O379*H379</f>
        <v>0</v>
      </c>
      <c r="Q379" s="132">
        <v>2.0000000000000001E-4</v>
      </c>
      <c r="R379" s="132">
        <f>Q379*H379</f>
        <v>1.2800000000000001E-2</v>
      </c>
      <c r="S379" s="132">
        <v>0</v>
      </c>
      <c r="T379" s="133">
        <f>S379*H379</f>
        <v>0</v>
      </c>
      <c r="AR379" s="134" t="s">
        <v>322</v>
      </c>
      <c r="AT379" s="134" t="s">
        <v>295</v>
      </c>
      <c r="AU379" s="134" t="s">
        <v>131</v>
      </c>
      <c r="AY379" s="17" t="s">
        <v>122</v>
      </c>
      <c r="BE379" s="135">
        <f>IF(N379="základní",J379,0)</f>
        <v>0</v>
      </c>
      <c r="BF379" s="135">
        <f>IF(N379="snížená",J379,0)</f>
        <v>0</v>
      </c>
      <c r="BG379" s="135">
        <f>IF(N379="zákl. přenesená",J379,0)</f>
        <v>0</v>
      </c>
      <c r="BH379" s="135">
        <f>IF(N379="sníž. přenesená",J379,0)</f>
        <v>0</v>
      </c>
      <c r="BI379" s="135">
        <f>IF(N379="nulová",J379,0)</f>
        <v>0</v>
      </c>
      <c r="BJ379" s="17" t="s">
        <v>131</v>
      </c>
      <c r="BK379" s="135">
        <f>ROUND(I379*H379,2)</f>
        <v>0</v>
      </c>
      <c r="BL379" s="17" t="s">
        <v>269</v>
      </c>
      <c r="BM379" s="134" t="s">
        <v>419</v>
      </c>
    </row>
    <row r="380" spans="2:65" s="12" customFormat="1" ht="11.25">
      <c r="B380" s="140"/>
      <c r="D380" s="141" t="s">
        <v>135</v>
      </c>
      <c r="E380" s="142" t="s">
        <v>19</v>
      </c>
      <c r="F380" s="143" t="s">
        <v>420</v>
      </c>
      <c r="H380" s="144">
        <v>64</v>
      </c>
      <c r="I380" s="145"/>
      <c r="L380" s="140"/>
      <c r="M380" s="146"/>
      <c r="T380" s="147"/>
      <c r="AT380" s="142" t="s">
        <v>135</v>
      </c>
      <c r="AU380" s="142" t="s">
        <v>131</v>
      </c>
      <c r="AV380" s="12" t="s">
        <v>131</v>
      </c>
      <c r="AW380" s="12" t="s">
        <v>34</v>
      </c>
      <c r="AX380" s="12" t="s">
        <v>81</v>
      </c>
      <c r="AY380" s="142" t="s">
        <v>122</v>
      </c>
    </row>
    <row r="381" spans="2:65" s="1" customFormat="1" ht="24.2" customHeight="1">
      <c r="B381" s="32"/>
      <c r="C381" s="123" t="s">
        <v>421</v>
      </c>
      <c r="D381" s="123" t="s">
        <v>125</v>
      </c>
      <c r="E381" s="124" t="s">
        <v>422</v>
      </c>
      <c r="F381" s="125" t="s">
        <v>423</v>
      </c>
      <c r="G381" s="126" t="s">
        <v>280</v>
      </c>
      <c r="H381" s="127">
        <v>9.4809999999999999</v>
      </c>
      <c r="I381" s="128"/>
      <c r="J381" s="129">
        <f>ROUND(I381*H381,2)</f>
        <v>0</v>
      </c>
      <c r="K381" s="125" t="s">
        <v>129</v>
      </c>
      <c r="L381" s="32"/>
      <c r="M381" s="130" t="s">
        <v>19</v>
      </c>
      <c r="N381" s="131" t="s">
        <v>45</v>
      </c>
      <c r="P381" s="132">
        <f>O381*H381</f>
        <v>0</v>
      </c>
      <c r="Q381" s="132">
        <v>0</v>
      </c>
      <c r="R381" s="132">
        <f>Q381*H381</f>
        <v>0</v>
      </c>
      <c r="S381" s="132">
        <v>0</v>
      </c>
      <c r="T381" s="133">
        <f>S381*H381</f>
        <v>0</v>
      </c>
      <c r="AR381" s="134" t="s">
        <v>269</v>
      </c>
      <c r="AT381" s="134" t="s">
        <v>125</v>
      </c>
      <c r="AU381" s="134" t="s">
        <v>131</v>
      </c>
      <c r="AY381" s="17" t="s">
        <v>122</v>
      </c>
      <c r="BE381" s="135">
        <f>IF(N381="základní",J381,0)</f>
        <v>0</v>
      </c>
      <c r="BF381" s="135">
        <f>IF(N381="snížená",J381,0)</f>
        <v>0</v>
      </c>
      <c r="BG381" s="135">
        <f>IF(N381="zákl. přenesená",J381,0)</f>
        <v>0</v>
      </c>
      <c r="BH381" s="135">
        <f>IF(N381="sníž. přenesená",J381,0)</f>
        <v>0</v>
      </c>
      <c r="BI381" s="135">
        <f>IF(N381="nulová",J381,0)</f>
        <v>0</v>
      </c>
      <c r="BJ381" s="17" t="s">
        <v>131</v>
      </c>
      <c r="BK381" s="135">
        <f>ROUND(I381*H381,2)</f>
        <v>0</v>
      </c>
      <c r="BL381" s="17" t="s">
        <v>269</v>
      </c>
      <c r="BM381" s="134" t="s">
        <v>424</v>
      </c>
    </row>
    <row r="382" spans="2:65" s="1" customFormat="1" ht="11.25">
      <c r="B382" s="32"/>
      <c r="D382" s="136" t="s">
        <v>133</v>
      </c>
      <c r="F382" s="137" t="s">
        <v>425</v>
      </c>
      <c r="I382" s="138"/>
      <c r="L382" s="32"/>
      <c r="M382" s="139"/>
      <c r="T382" s="53"/>
      <c r="AT382" s="17" t="s">
        <v>133</v>
      </c>
      <c r="AU382" s="17" t="s">
        <v>131</v>
      </c>
    </row>
    <row r="383" spans="2:65" s="11" customFormat="1" ht="22.9" customHeight="1">
      <c r="B383" s="111"/>
      <c r="D383" s="112" t="s">
        <v>72</v>
      </c>
      <c r="E383" s="121" t="s">
        <v>426</v>
      </c>
      <c r="F383" s="121" t="s">
        <v>427</v>
      </c>
      <c r="I383" s="114"/>
      <c r="J383" s="122">
        <f>BK383</f>
        <v>0</v>
      </c>
      <c r="L383" s="111"/>
      <c r="M383" s="116"/>
      <c r="P383" s="117">
        <f>SUM(P384:P392)</f>
        <v>0</v>
      </c>
      <c r="R383" s="117">
        <f>SUM(R384:R392)</f>
        <v>1.748E-3</v>
      </c>
      <c r="T383" s="118">
        <f>SUM(T384:T392)</f>
        <v>9.1999999999999998E-2</v>
      </c>
      <c r="AR383" s="112" t="s">
        <v>131</v>
      </c>
      <c r="AT383" s="119" t="s">
        <v>72</v>
      </c>
      <c r="AU383" s="119" t="s">
        <v>81</v>
      </c>
      <c r="AY383" s="112" t="s">
        <v>122</v>
      </c>
      <c r="BK383" s="120">
        <f>SUM(BK384:BK392)</f>
        <v>0</v>
      </c>
    </row>
    <row r="384" spans="2:65" s="1" customFormat="1" ht="16.5" customHeight="1">
      <c r="B384" s="32"/>
      <c r="C384" s="123" t="s">
        <v>428</v>
      </c>
      <c r="D384" s="123" t="s">
        <v>125</v>
      </c>
      <c r="E384" s="124" t="s">
        <v>429</v>
      </c>
      <c r="F384" s="125" t="s">
        <v>430</v>
      </c>
      <c r="G384" s="126" t="s">
        <v>128</v>
      </c>
      <c r="H384" s="127">
        <v>4.5999999999999996</v>
      </c>
      <c r="I384" s="128"/>
      <c r="J384" s="129">
        <f>ROUND(I384*H384,2)</f>
        <v>0</v>
      </c>
      <c r="K384" s="125" t="s">
        <v>129</v>
      </c>
      <c r="L384" s="32"/>
      <c r="M384" s="130" t="s">
        <v>19</v>
      </c>
      <c r="N384" s="131" t="s">
        <v>45</v>
      </c>
      <c r="P384" s="132">
        <f>O384*H384</f>
        <v>0</v>
      </c>
      <c r="Q384" s="132">
        <v>0</v>
      </c>
      <c r="R384" s="132">
        <f>Q384*H384</f>
        <v>0</v>
      </c>
      <c r="S384" s="132">
        <v>0.02</v>
      </c>
      <c r="T384" s="133">
        <f>S384*H384</f>
        <v>9.1999999999999998E-2</v>
      </c>
      <c r="AR384" s="134" t="s">
        <v>269</v>
      </c>
      <c r="AT384" s="134" t="s">
        <v>125</v>
      </c>
      <c r="AU384" s="134" t="s">
        <v>131</v>
      </c>
      <c r="AY384" s="17" t="s">
        <v>122</v>
      </c>
      <c r="BE384" s="135">
        <f>IF(N384="základní",J384,0)</f>
        <v>0</v>
      </c>
      <c r="BF384" s="135">
        <f>IF(N384="snížená",J384,0)</f>
        <v>0</v>
      </c>
      <c r="BG384" s="135">
        <f>IF(N384="zákl. přenesená",J384,0)</f>
        <v>0</v>
      </c>
      <c r="BH384" s="135">
        <f>IF(N384="sníž. přenesená",J384,0)</f>
        <v>0</v>
      </c>
      <c r="BI384" s="135">
        <f>IF(N384="nulová",J384,0)</f>
        <v>0</v>
      </c>
      <c r="BJ384" s="17" t="s">
        <v>131</v>
      </c>
      <c r="BK384" s="135">
        <f>ROUND(I384*H384,2)</f>
        <v>0</v>
      </c>
      <c r="BL384" s="17" t="s">
        <v>269</v>
      </c>
      <c r="BM384" s="134" t="s">
        <v>431</v>
      </c>
    </row>
    <row r="385" spans="2:65" s="1" customFormat="1" ht="11.25">
      <c r="B385" s="32"/>
      <c r="D385" s="136" t="s">
        <v>133</v>
      </c>
      <c r="F385" s="137" t="s">
        <v>432</v>
      </c>
      <c r="I385" s="138"/>
      <c r="L385" s="32"/>
      <c r="M385" s="139"/>
      <c r="T385" s="53"/>
      <c r="AT385" s="17" t="s">
        <v>133</v>
      </c>
      <c r="AU385" s="17" t="s">
        <v>131</v>
      </c>
    </row>
    <row r="386" spans="2:65" s="12" customFormat="1" ht="11.25">
      <c r="B386" s="140"/>
      <c r="D386" s="141" t="s">
        <v>135</v>
      </c>
      <c r="E386" s="142" t="s">
        <v>19</v>
      </c>
      <c r="F386" s="143" t="s">
        <v>433</v>
      </c>
      <c r="H386" s="144">
        <v>2.1</v>
      </c>
      <c r="I386" s="145"/>
      <c r="L386" s="140"/>
      <c r="M386" s="146"/>
      <c r="T386" s="147"/>
      <c r="AT386" s="142" t="s">
        <v>135</v>
      </c>
      <c r="AU386" s="142" t="s">
        <v>131</v>
      </c>
      <c r="AV386" s="12" t="s">
        <v>131</v>
      </c>
      <c r="AW386" s="12" t="s">
        <v>34</v>
      </c>
      <c r="AX386" s="12" t="s">
        <v>73</v>
      </c>
      <c r="AY386" s="142" t="s">
        <v>122</v>
      </c>
    </row>
    <row r="387" spans="2:65" s="12" customFormat="1" ht="11.25">
      <c r="B387" s="140"/>
      <c r="D387" s="141" t="s">
        <v>135</v>
      </c>
      <c r="E387" s="142" t="s">
        <v>19</v>
      </c>
      <c r="F387" s="143" t="s">
        <v>434</v>
      </c>
      <c r="H387" s="144">
        <v>2.5</v>
      </c>
      <c r="I387" s="145"/>
      <c r="L387" s="140"/>
      <c r="M387" s="146"/>
      <c r="T387" s="147"/>
      <c r="AT387" s="142" t="s">
        <v>135</v>
      </c>
      <c r="AU387" s="142" t="s">
        <v>131</v>
      </c>
      <c r="AV387" s="12" t="s">
        <v>131</v>
      </c>
      <c r="AW387" s="12" t="s">
        <v>34</v>
      </c>
      <c r="AX387" s="12" t="s">
        <v>73</v>
      </c>
      <c r="AY387" s="142" t="s">
        <v>122</v>
      </c>
    </row>
    <row r="388" spans="2:65" s="14" customFormat="1" ht="11.25">
      <c r="B388" s="155"/>
      <c r="D388" s="141" t="s">
        <v>135</v>
      </c>
      <c r="E388" s="156" t="s">
        <v>19</v>
      </c>
      <c r="F388" s="157" t="s">
        <v>163</v>
      </c>
      <c r="H388" s="158">
        <v>4.5999999999999996</v>
      </c>
      <c r="I388" s="159"/>
      <c r="L388" s="155"/>
      <c r="M388" s="160"/>
      <c r="T388" s="161"/>
      <c r="AT388" s="156" t="s">
        <v>135</v>
      </c>
      <c r="AU388" s="156" t="s">
        <v>131</v>
      </c>
      <c r="AV388" s="14" t="s">
        <v>130</v>
      </c>
      <c r="AW388" s="14" t="s">
        <v>34</v>
      </c>
      <c r="AX388" s="14" t="s">
        <v>81</v>
      </c>
      <c r="AY388" s="156" t="s">
        <v>122</v>
      </c>
    </row>
    <row r="389" spans="2:65" s="1" customFormat="1" ht="16.5" customHeight="1">
      <c r="B389" s="32"/>
      <c r="C389" s="123" t="s">
        <v>435</v>
      </c>
      <c r="D389" s="123" t="s">
        <v>125</v>
      </c>
      <c r="E389" s="124" t="s">
        <v>436</v>
      </c>
      <c r="F389" s="125" t="s">
        <v>437</v>
      </c>
      <c r="G389" s="126" t="s">
        <v>128</v>
      </c>
      <c r="H389" s="127">
        <v>4.5999999999999996</v>
      </c>
      <c r="I389" s="128"/>
      <c r="J389" s="129">
        <f>ROUND(I389*H389,2)</f>
        <v>0</v>
      </c>
      <c r="K389" s="125" t="s">
        <v>129</v>
      </c>
      <c r="L389" s="32"/>
      <c r="M389" s="130" t="s">
        <v>19</v>
      </c>
      <c r="N389" s="131" t="s">
        <v>45</v>
      </c>
      <c r="P389" s="132">
        <f>O389*H389</f>
        <v>0</v>
      </c>
      <c r="Q389" s="132">
        <v>3.8000000000000002E-4</v>
      </c>
      <c r="R389" s="132">
        <f>Q389*H389</f>
        <v>1.748E-3</v>
      </c>
      <c r="S389" s="132">
        <v>0</v>
      </c>
      <c r="T389" s="133">
        <f>S389*H389</f>
        <v>0</v>
      </c>
      <c r="AR389" s="134" t="s">
        <v>269</v>
      </c>
      <c r="AT389" s="134" t="s">
        <v>125</v>
      </c>
      <c r="AU389" s="134" t="s">
        <v>131</v>
      </c>
      <c r="AY389" s="17" t="s">
        <v>122</v>
      </c>
      <c r="BE389" s="135">
        <f>IF(N389="základní",J389,0)</f>
        <v>0</v>
      </c>
      <c r="BF389" s="135">
        <f>IF(N389="snížená",J389,0)</f>
        <v>0</v>
      </c>
      <c r="BG389" s="135">
        <f>IF(N389="zákl. přenesená",J389,0)</f>
        <v>0</v>
      </c>
      <c r="BH389" s="135">
        <f>IF(N389="sníž. přenesená",J389,0)</f>
        <v>0</v>
      </c>
      <c r="BI389" s="135">
        <f>IF(N389="nulová",J389,0)</f>
        <v>0</v>
      </c>
      <c r="BJ389" s="17" t="s">
        <v>131</v>
      </c>
      <c r="BK389" s="135">
        <f>ROUND(I389*H389,2)</f>
        <v>0</v>
      </c>
      <c r="BL389" s="17" t="s">
        <v>269</v>
      </c>
      <c r="BM389" s="134" t="s">
        <v>438</v>
      </c>
    </row>
    <row r="390" spans="2:65" s="1" customFormat="1" ht="11.25">
      <c r="B390" s="32"/>
      <c r="D390" s="136" t="s">
        <v>133</v>
      </c>
      <c r="F390" s="137" t="s">
        <v>439</v>
      </c>
      <c r="I390" s="138"/>
      <c r="L390" s="32"/>
      <c r="M390" s="139"/>
      <c r="T390" s="53"/>
      <c r="AT390" s="17" t="s">
        <v>133</v>
      </c>
      <c r="AU390" s="17" t="s">
        <v>131</v>
      </c>
    </row>
    <row r="391" spans="2:65" s="1" customFormat="1" ht="33" customHeight="1">
      <c r="B391" s="32"/>
      <c r="C391" s="123" t="s">
        <v>440</v>
      </c>
      <c r="D391" s="123" t="s">
        <v>125</v>
      </c>
      <c r="E391" s="124" t="s">
        <v>441</v>
      </c>
      <c r="F391" s="125" t="s">
        <v>442</v>
      </c>
      <c r="G391" s="126" t="s">
        <v>280</v>
      </c>
      <c r="H391" s="127">
        <v>2E-3</v>
      </c>
      <c r="I391" s="128"/>
      <c r="J391" s="129">
        <f>ROUND(I391*H391,2)</f>
        <v>0</v>
      </c>
      <c r="K391" s="125" t="s">
        <v>129</v>
      </c>
      <c r="L391" s="32"/>
      <c r="M391" s="130" t="s">
        <v>19</v>
      </c>
      <c r="N391" s="131" t="s">
        <v>45</v>
      </c>
      <c r="P391" s="132">
        <f>O391*H391</f>
        <v>0</v>
      </c>
      <c r="Q391" s="132">
        <v>0</v>
      </c>
      <c r="R391" s="132">
        <f>Q391*H391</f>
        <v>0</v>
      </c>
      <c r="S391" s="132">
        <v>0</v>
      </c>
      <c r="T391" s="133">
        <f>S391*H391</f>
        <v>0</v>
      </c>
      <c r="AR391" s="134" t="s">
        <v>269</v>
      </c>
      <c r="AT391" s="134" t="s">
        <v>125</v>
      </c>
      <c r="AU391" s="134" t="s">
        <v>131</v>
      </c>
      <c r="AY391" s="17" t="s">
        <v>122</v>
      </c>
      <c r="BE391" s="135">
        <f>IF(N391="základní",J391,0)</f>
        <v>0</v>
      </c>
      <c r="BF391" s="135">
        <f>IF(N391="snížená",J391,0)</f>
        <v>0</v>
      </c>
      <c r="BG391" s="135">
        <f>IF(N391="zákl. přenesená",J391,0)</f>
        <v>0</v>
      </c>
      <c r="BH391" s="135">
        <f>IF(N391="sníž. přenesená",J391,0)</f>
        <v>0</v>
      </c>
      <c r="BI391" s="135">
        <f>IF(N391="nulová",J391,0)</f>
        <v>0</v>
      </c>
      <c r="BJ391" s="17" t="s">
        <v>131</v>
      </c>
      <c r="BK391" s="135">
        <f>ROUND(I391*H391,2)</f>
        <v>0</v>
      </c>
      <c r="BL391" s="17" t="s">
        <v>269</v>
      </c>
      <c r="BM391" s="134" t="s">
        <v>443</v>
      </c>
    </row>
    <row r="392" spans="2:65" s="1" customFormat="1" ht="11.25">
      <c r="B392" s="32"/>
      <c r="D392" s="136" t="s">
        <v>133</v>
      </c>
      <c r="F392" s="137" t="s">
        <v>444</v>
      </c>
      <c r="I392" s="138"/>
      <c r="L392" s="32"/>
      <c r="M392" s="139"/>
      <c r="T392" s="53"/>
      <c r="AT392" s="17" t="s">
        <v>133</v>
      </c>
      <c r="AU392" s="17" t="s">
        <v>131</v>
      </c>
    </row>
    <row r="393" spans="2:65" s="11" customFormat="1" ht="22.9" customHeight="1">
      <c r="B393" s="111"/>
      <c r="D393" s="112" t="s">
        <v>72</v>
      </c>
      <c r="E393" s="121" t="s">
        <v>445</v>
      </c>
      <c r="F393" s="121" t="s">
        <v>446</v>
      </c>
      <c r="I393" s="114"/>
      <c r="J393" s="122">
        <f>BK393</f>
        <v>0</v>
      </c>
      <c r="L393" s="111"/>
      <c r="M393" s="116"/>
      <c r="P393" s="117">
        <f>SUM(P394:P402)</f>
        <v>0</v>
      </c>
      <c r="R393" s="117">
        <f>SUM(R394:R402)</f>
        <v>3.7720000000000002E-3</v>
      </c>
      <c r="T393" s="118">
        <f>SUM(T394:T402)</f>
        <v>0</v>
      </c>
      <c r="AR393" s="112" t="s">
        <v>131</v>
      </c>
      <c r="AT393" s="119" t="s">
        <v>72</v>
      </c>
      <c r="AU393" s="119" t="s">
        <v>81</v>
      </c>
      <c r="AY393" s="112" t="s">
        <v>122</v>
      </c>
      <c r="BK393" s="120">
        <f>SUM(BK394:BK402)</f>
        <v>0</v>
      </c>
    </row>
    <row r="394" spans="2:65" s="1" customFormat="1" ht="16.5" customHeight="1">
      <c r="B394" s="32"/>
      <c r="C394" s="123" t="s">
        <v>447</v>
      </c>
      <c r="D394" s="123" t="s">
        <v>125</v>
      </c>
      <c r="E394" s="124" t="s">
        <v>448</v>
      </c>
      <c r="F394" s="125" t="s">
        <v>449</v>
      </c>
      <c r="G394" s="126" t="s">
        <v>128</v>
      </c>
      <c r="H394" s="127">
        <v>9.1999999999999993</v>
      </c>
      <c r="I394" s="128"/>
      <c r="J394" s="129">
        <f>ROUND(I394*H394,2)</f>
        <v>0</v>
      </c>
      <c r="K394" s="125" t="s">
        <v>129</v>
      </c>
      <c r="L394" s="32"/>
      <c r="M394" s="130" t="s">
        <v>19</v>
      </c>
      <c r="N394" s="131" t="s">
        <v>45</v>
      </c>
      <c r="P394" s="132">
        <f>O394*H394</f>
        <v>0</v>
      </c>
      <c r="Q394" s="132">
        <v>1.7000000000000001E-4</v>
      </c>
      <c r="R394" s="132">
        <f>Q394*H394</f>
        <v>1.5640000000000001E-3</v>
      </c>
      <c r="S394" s="132">
        <v>0</v>
      </c>
      <c r="T394" s="133">
        <f>S394*H394</f>
        <v>0</v>
      </c>
      <c r="AR394" s="134" t="s">
        <v>269</v>
      </c>
      <c r="AT394" s="134" t="s">
        <v>125</v>
      </c>
      <c r="AU394" s="134" t="s">
        <v>131</v>
      </c>
      <c r="AY394" s="17" t="s">
        <v>122</v>
      </c>
      <c r="BE394" s="135">
        <f>IF(N394="základní",J394,0)</f>
        <v>0</v>
      </c>
      <c r="BF394" s="135">
        <f>IF(N394="snížená",J394,0)</f>
        <v>0</v>
      </c>
      <c r="BG394" s="135">
        <f>IF(N394="zákl. přenesená",J394,0)</f>
        <v>0</v>
      </c>
      <c r="BH394" s="135">
        <f>IF(N394="sníž. přenesená",J394,0)</f>
        <v>0</v>
      </c>
      <c r="BI394" s="135">
        <f>IF(N394="nulová",J394,0)</f>
        <v>0</v>
      </c>
      <c r="BJ394" s="17" t="s">
        <v>131</v>
      </c>
      <c r="BK394" s="135">
        <f>ROUND(I394*H394,2)</f>
        <v>0</v>
      </c>
      <c r="BL394" s="17" t="s">
        <v>269</v>
      </c>
      <c r="BM394" s="134" t="s">
        <v>450</v>
      </c>
    </row>
    <row r="395" spans="2:65" s="1" customFormat="1" ht="11.25">
      <c r="B395" s="32"/>
      <c r="D395" s="136" t="s">
        <v>133</v>
      </c>
      <c r="F395" s="137" t="s">
        <v>451</v>
      </c>
      <c r="I395" s="138"/>
      <c r="L395" s="32"/>
      <c r="M395" s="139"/>
      <c r="T395" s="53"/>
      <c r="AT395" s="17" t="s">
        <v>133</v>
      </c>
      <c r="AU395" s="17" t="s">
        <v>131</v>
      </c>
    </row>
    <row r="396" spans="2:65" s="12" customFormat="1" ht="11.25">
      <c r="B396" s="140"/>
      <c r="D396" s="141" t="s">
        <v>135</v>
      </c>
      <c r="E396" s="142" t="s">
        <v>19</v>
      </c>
      <c r="F396" s="143" t="s">
        <v>452</v>
      </c>
      <c r="H396" s="144">
        <v>4.2</v>
      </c>
      <c r="I396" s="145"/>
      <c r="L396" s="140"/>
      <c r="M396" s="146"/>
      <c r="T396" s="147"/>
      <c r="AT396" s="142" t="s">
        <v>135</v>
      </c>
      <c r="AU396" s="142" t="s">
        <v>131</v>
      </c>
      <c r="AV396" s="12" t="s">
        <v>131</v>
      </c>
      <c r="AW396" s="12" t="s">
        <v>34</v>
      </c>
      <c r="AX396" s="12" t="s">
        <v>73</v>
      </c>
      <c r="AY396" s="142" t="s">
        <v>122</v>
      </c>
    </row>
    <row r="397" spans="2:65" s="12" customFormat="1" ht="11.25">
      <c r="B397" s="140"/>
      <c r="D397" s="141" t="s">
        <v>135</v>
      </c>
      <c r="E397" s="142" t="s">
        <v>19</v>
      </c>
      <c r="F397" s="143" t="s">
        <v>453</v>
      </c>
      <c r="H397" s="144">
        <v>5</v>
      </c>
      <c r="I397" s="145"/>
      <c r="L397" s="140"/>
      <c r="M397" s="146"/>
      <c r="T397" s="147"/>
      <c r="AT397" s="142" t="s">
        <v>135</v>
      </c>
      <c r="AU397" s="142" t="s">
        <v>131</v>
      </c>
      <c r="AV397" s="12" t="s">
        <v>131</v>
      </c>
      <c r="AW397" s="12" t="s">
        <v>34</v>
      </c>
      <c r="AX397" s="12" t="s">
        <v>73</v>
      </c>
      <c r="AY397" s="142" t="s">
        <v>122</v>
      </c>
    </row>
    <row r="398" spans="2:65" s="14" customFormat="1" ht="11.25">
      <c r="B398" s="155"/>
      <c r="D398" s="141" t="s">
        <v>135</v>
      </c>
      <c r="E398" s="156" t="s">
        <v>19</v>
      </c>
      <c r="F398" s="157" t="s">
        <v>163</v>
      </c>
      <c r="H398" s="158">
        <v>9.1999999999999993</v>
      </c>
      <c r="I398" s="159"/>
      <c r="L398" s="155"/>
      <c r="M398" s="160"/>
      <c r="T398" s="161"/>
      <c r="AT398" s="156" t="s">
        <v>135</v>
      </c>
      <c r="AU398" s="156" t="s">
        <v>131</v>
      </c>
      <c r="AV398" s="14" t="s">
        <v>130</v>
      </c>
      <c r="AW398" s="14" t="s">
        <v>34</v>
      </c>
      <c r="AX398" s="14" t="s">
        <v>81</v>
      </c>
      <c r="AY398" s="156" t="s">
        <v>122</v>
      </c>
    </row>
    <row r="399" spans="2:65" s="1" customFormat="1" ht="16.5" customHeight="1">
      <c r="B399" s="32"/>
      <c r="C399" s="123" t="s">
        <v>454</v>
      </c>
      <c r="D399" s="123" t="s">
        <v>125</v>
      </c>
      <c r="E399" s="124" t="s">
        <v>455</v>
      </c>
      <c r="F399" s="125" t="s">
        <v>456</v>
      </c>
      <c r="G399" s="126" t="s">
        <v>128</v>
      </c>
      <c r="H399" s="127">
        <v>9.1999999999999993</v>
      </c>
      <c r="I399" s="128"/>
      <c r="J399" s="129">
        <f>ROUND(I399*H399,2)</f>
        <v>0</v>
      </c>
      <c r="K399" s="125" t="s">
        <v>129</v>
      </c>
      <c r="L399" s="32"/>
      <c r="M399" s="130" t="s">
        <v>19</v>
      </c>
      <c r="N399" s="131" t="s">
        <v>45</v>
      </c>
      <c r="P399" s="132">
        <f>O399*H399</f>
        <v>0</v>
      </c>
      <c r="Q399" s="132">
        <v>1.2E-4</v>
      </c>
      <c r="R399" s="132">
        <f>Q399*H399</f>
        <v>1.1039999999999999E-3</v>
      </c>
      <c r="S399" s="132">
        <v>0</v>
      </c>
      <c r="T399" s="133">
        <f>S399*H399</f>
        <v>0</v>
      </c>
      <c r="AR399" s="134" t="s">
        <v>269</v>
      </c>
      <c r="AT399" s="134" t="s">
        <v>125</v>
      </c>
      <c r="AU399" s="134" t="s">
        <v>131</v>
      </c>
      <c r="AY399" s="17" t="s">
        <v>122</v>
      </c>
      <c r="BE399" s="135">
        <f>IF(N399="základní",J399,0)</f>
        <v>0</v>
      </c>
      <c r="BF399" s="135">
        <f>IF(N399="snížená",J399,0)</f>
        <v>0</v>
      </c>
      <c r="BG399" s="135">
        <f>IF(N399="zákl. přenesená",J399,0)</f>
        <v>0</v>
      </c>
      <c r="BH399" s="135">
        <f>IF(N399="sníž. přenesená",J399,0)</f>
        <v>0</v>
      </c>
      <c r="BI399" s="135">
        <f>IF(N399="nulová",J399,0)</f>
        <v>0</v>
      </c>
      <c r="BJ399" s="17" t="s">
        <v>131</v>
      </c>
      <c r="BK399" s="135">
        <f>ROUND(I399*H399,2)</f>
        <v>0</v>
      </c>
      <c r="BL399" s="17" t="s">
        <v>269</v>
      </c>
      <c r="BM399" s="134" t="s">
        <v>457</v>
      </c>
    </row>
    <row r="400" spans="2:65" s="1" customFormat="1" ht="11.25">
      <c r="B400" s="32"/>
      <c r="D400" s="136" t="s">
        <v>133</v>
      </c>
      <c r="F400" s="137" t="s">
        <v>458</v>
      </c>
      <c r="I400" s="138"/>
      <c r="L400" s="32"/>
      <c r="M400" s="139"/>
      <c r="T400" s="53"/>
      <c r="AT400" s="17" t="s">
        <v>133</v>
      </c>
      <c r="AU400" s="17" t="s">
        <v>131</v>
      </c>
    </row>
    <row r="401" spans="2:65" s="1" customFormat="1" ht="16.5" customHeight="1">
      <c r="B401" s="32"/>
      <c r="C401" s="123" t="s">
        <v>459</v>
      </c>
      <c r="D401" s="123" t="s">
        <v>125</v>
      </c>
      <c r="E401" s="124" t="s">
        <v>460</v>
      </c>
      <c r="F401" s="125" t="s">
        <v>461</v>
      </c>
      <c r="G401" s="126" t="s">
        <v>128</v>
      </c>
      <c r="H401" s="127">
        <v>9.1999999999999993</v>
      </c>
      <c r="I401" s="128"/>
      <c r="J401" s="129">
        <f>ROUND(I401*H401,2)</f>
        <v>0</v>
      </c>
      <c r="K401" s="125" t="s">
        <v>129</v>
      </c>
      <c r="L401" s="32"/>
      <c r="M401" s="130" t="s">
        <v>19</v>
      </c>
      <c r="N401" s="131" t="s">
        <v>45</v>
      </c>
      <c r="P401" s="132">
        <f>O401*H401</f>
        <v>0</v>
      </c>
      <c r="Q401" s="132">
        <v>1.2E-4</v>
      </c>
      <c r="R401" s="132">
        <f>Q401*H401</f>
        <v>1.1039999999999999E-3</v>
      </c>
      <c r="S401" s="132">
        <v>0</v>
      </c>
      <c r="T401" s="133">
        <f>S401*H401</f>
        <v>0</v>
      </c>
      <c r="AR401" s="134" t="s">
        <v>269</v>
      </c>
      <c r="AT401" s="134" t="s">
        <v>125</v>
      </c>
      <c r="AU401" s="134" t="s">
        <v>131</v>
      </c>
      <c r="AY401" s="17" t="s">
        <v>122</v>
      </c>
      <c r="BE401" s="135">
        <f>IF(N401="základní",J401,0)</f>
        <v>0</v>
      </c>
      <c r="BF401" s="135">
        <f>IF(N401="snížená",J401,0)</f>
        <v>0</v>
      </c>
      <c r="BG401" s="135">
        <f>IF(N401="zákl. přenesená",J401,0)</f>
        <v>0</v>
      </c>
      <c r="BH401" s="135">
        <f>IF(N401="sníž. přenesená",J401,0)</f>
        <v>0</v>
      </c>
      <c r="BI401" s="135">
        <f>IF(N401="nulová",J401,0)</f>
        <v>0</v>
      </c>
      <c r="BJ401" s="17" t="s">
        <v>131</v>
      </c>
      <c r="BK401" s="135">
        <f>ROUND(I401*H401,2)</f>
        <v>0</v>
      </c>
      <c r="BL401" s="17" t="s">
        <v>269</v>
      </c>
      <c r="BM401" s="134" t="s">
        <v>462</v>
      </c>
    </row>
    <row r="402" spans="2:65" s="1" customFormat="1" ht="11.25">
      <c r="B402" s="32"/>
      <c r="D402" s="136" t="s">
        <v>133</v>
      </c>
      <c r="F402" s="137" t="s">
        <v>463</v>
      </c>
      <c r="I402" s="138"/>
      <c r="L402" s="32"/>
      <c r="M402" s="139"/>
      <c r="T402" s="53"/>
      <c r="AT402" s="17" t="s">
        <v>133</v>
      </c>
      <c r="AU402" s="17" t="s">
        <v>131</v>
      </c>
    </row>
    <row r="403" spans="2:65" s="11" customFormat="1" ht="22.9" customHeight="1">
      <c r="B403" s="111"/>
      <c r="D403" s="112" t="s">
        <v>72</v>
      </c>
      <c r="E403" s="121" t="s">
        <v>464</v>
      </c>
      <c r="F403" s="121" t="s">
        <v>465</v>
      </c>
      <c r="I403" s="114"/>
      <c r="J403" s="122">
        <f>BK403</f>
        <v>0</v>
      </c>
      <c r="L403" s="111"/>
      <c r="M403" s="116"/>
      <c r="P403" s="117">
        <f>SUM(P404:P412)</f>
        <v>0</v>
      </c>
      <c r="R403" s="117">
        <f>SUM(R404:R412)</f>
        <v>0.12625535999999998</v>
      </c>
      <c r="T403" s="118">
        <f>SUM(T404:T412)</f>
        <v>6.49995E-3</v>
      </c>
      <c r="AR403" s="112" t="s">
        <v>131</v>
      </c>
      <c r="AT403" s="119" t="s">
        <v>72</v>
      </c>
      <c r="AU403" s="119" t="s">
        <v>81</v>
      </c>
      <c r="AY403" s="112" t="s">
        <v>122</v>
      </c>
      <c r="BK403" s="120">
        <f>SUM(BK404:BK412)</f>
        <v>0</v>
      </c>
    </row>
    <row r="404" spans="2:65" s="1" customFormat="1" ht="16.5" customHeight="1">
      <c r="B404" s="32"/>
      <c r="C404" s="123" t="s">
        <v>466</v>
      </c>
      <c r="D404" s="123" t="s">
        <v>125</v>
      </c>
      <c r="E404" s="124" t="s">
        <v>467</v>
      </c>
      <c r="F404" s="125" t="s">
        <v>468</v>
      </c>
      <c r="G404" s="126" t="s">
        <v>128</v>
      </c>
      <c r="H404" s="127">
        <v>216.66499999999999</v>
      </c>
      <c r="I404" s="128"/>
      <c r="J404" s="129">
        <f>ROUND(I404*H404,2)</f>
        <v>0</v>
      </c>
      <c r="K404" s="125" t="s">
        <v>129</v>
      </c>
      <c r="L404" s="32"/>
      <c r="M404" s="130" t="s">
        <v>19</v>
      </c>
      <c r="N404" s="131" t="s">
        <v>45</v>
      </c>
      <c r="P404" s="132">
        <f>O404*H404</f>
        <v>0</v>
      </c>
      <c r="Q404" s="132">
        <v>0</v>
      </c>
      <c r="R404" s="132">
        <f>Q404*H404</f>
        <v>0</v>
      </c>
      <c r="S404" s="132">
        <v>3.0000000000000001E-5</v>
      </c>
      <c r="T404" s="133">
        <f>S404*H404</f>
        <v>6.49995E-3</v>
      </c>
      <c r="AR404" s="134" t="s">
        <v>269</v>
      </c>
      <c r="AT404" s="134" t="s">
        <v>125</v>
      </c>
      <c r="AU404" s="134" t="s">
        <v>131</v>
      </c>
      <c r="AY404" s="17" t="s">
        <v>122</v>
      </c>
      <c r="BE404" s="135">
        <f>IF(N404="základní",J404,0)</f>
        <v>0</v>
      </c>
      <c r="BF404" s="135">
        <f>IF(N404="snížená",J404,0)</f>
        <v>0</v>
      </c>
      <c r="BG404" s="135">
        <f>IF(N404="zákl. přenesená",J404,0)</f>
        <v>0</v>
      </c>
      <c r="BH404" s="135">
        <f>IF(N404="sníž. přenesená",J404,0)</f>
        <v>0</v>
      </c>
      <c r="BI404" s="135">
        <f>IF(N404="nulová",J404,0)</f>
        <v>0</v>
      </c>
      <c r="BJ404" s="17" t="s">
        <v>131</v>
      </c>
      <c r="BK404" s="135">
        <f>ROUND(I404*H404,2)</f>
        <v>0</v>
      </c>
      <c r="BL404" s="17" t="s">
        <v>269</v>
      </c>
      <c r="BM404" s="134" t="s">
        <v>469</v>
      </c>
    </row>
    <row r="405" spans="2:65" s="1" customFormat="1" ht="11.25">
      <c r="B405" s="32"/>
      <c r="D405" s="136" t="s">
        <v>133</v>
      </c>
      <c r="F405" s="137" t="s">
        <v>470</v>
      </c>
      <c r="I405" s="138"/>
      <c r="L405" s="32"/>
      <c r="M405" s="139"/>
      <c r="T405" s="53"/>
      <c r="AT405" s="17" t="s">
        <v>133</v>
      </c>
      <c r="AU405" s="17" t="s">
        <v>131</v>
      </c>
    </row>
    <row r="406" spans="2:65" s="1" customFormat="1" ht="16.5" customHeight="1">
      <c r="B406" s="32"/>
      <c r="C406" s="162" t="s">
        <v>471</v>
      </c>
      <c r="D406" s="162" t="s">
        <v>295</v>
      </c>
      <c r="E406" s="163" t="s">
        <v>472</v>
      </c>
      <c r="F406" s="164" t="s">
        <v>473</v>
      </c>
      <c r="G406" s="165" t="s">
        <v>128</v>
      </c>
      <c r="H406" s="166">
        <v>227.49799999999999</v>
      </c>
      <c r="I406" s="167"/>
      <c r="J406" s="168">
        <f>ROUND(I406*H406,2)</f>
        <v>0</v>
      </c>
      <c r="K406" s="164" t="s">
        <v>129</v>
      </c>
      <c r="L406" s="169"/>
      <c r="M406" s="170" t="s">
        <v>19</v>
      </c>
      <c r="N406" s="171" t="s">
        <v>45</v>
      </c>
      <c r="P406" s="132">
        <f>O406*H406</f>
        <v>0</v>
      </c>
      <c r="Q406" s="132">
        <v>0</v>
      </c>
      <c r="R406" s="132">
        <f>Q406*H406</f>
        <v>0</v>
      </c>
      <c r="S406" s="132">
        <v>0</v>
      </c>
      <c r="T406" s="133">
        <f>S406*H406</f>
        <v>0</v>
      </c>
      <c r="AR406" s="134" t="s">
        <v>322</v>
      </c>
      <c r="AT406" s="134" t="s">
        <v>295</v>
      </c>
      <c r="AU406" s="134" t="s">
        <v>131</v>
      </c>
      <c r="AY406" s="17" t="s">
        <v>122</v>
      </c>
      <c r="BE406" s="135">
        <f>IF(N406="základní",J406,0)</f>
        <v>0</v>
      </c>
      <c r="BF406" s="135">
        <f>IF(N406="snížená",J406,0)</f>
        <v>0</v>
      </c>
      <c r="BG406" s="135">
        <f>IF(N406="zákl. přenesená",J406,0)</f>
        <v>0</v>
      </c>
      <c r="BH406" s="135">
        <f>IF(N406="sníž. přenesená",J406,0)</f>
        <v>0</v>
      </c>
      <c r="BI406" s="135">
        <f>IF(N406="nulová",J406,0)</f>
        <v>0</v>
      </c>
      <c r="BJ406" s="17" t="s">
        <v>131</v>
      </c>
      <c r="BK406" s="135">
        <f>ROUND(I406*H406,2)</f>
        <v>0</v>
      </c>
      <c r="BL406" s="17" t="s">
        <v>269</v>
      </c>
      <c r="BM406" s="134" t="s">
        <v>474</v>
      </c>
    </row>
    <row r="407" spans="2:65" s="12" customFormat="1" ht="11.25">
      <c r="B407" s="140"/>
      <c r="D407" s="141" t="s">
        <v>135</v>
      </c>
      <c r="F407" s="143" t="s">
        <v>475</v>
      </c>
      <c r="H407" s="144">
        <v>227.49799999999999</v>
      </c>
      <c r="I407" s="145"/>
      <c r="L407" s="140"/>
      <c r="M407" s="146"/>
      <c r="T407" s="147"/>
      <c r="AT407" s="142" t="s">
        <v>135</v>
      </c>
      <c r="AU407" s="142" t="s">
        <v>131</v>
      </c>
      <c r="AV407" s="12" t="s">
        <v>131</v>
      </c>
      <c r="AW407" s="12" t="s">
        <v>4</v>
      </c>
      <c r="AX407" s="12" t="s">
        <v>81</v>
      </c>
      <c r="AY407" s="142" t="s">
        <v>122</v>
      </c>
    </row>
    <row r="408" spans="2:65" s="1" customFormat="1" ht="16.5" customHeight="1">
      <c r="B408" s="32"/>
      <c r="C408" s="123" t="s">
        <v>476</v>
      </c>
      <c r="D408" s="123" t="s">
        <v>125</v>
      </c>
      <c r="E408" s="124" t="s">
        <v>477</v>
      </c>
      <c r="F408" s="125" t="s">
        <v>478</v>
      </c>
      <c r="G408" s="126" t="s">
        <v>128</v>
      </c>
      <c r="H408" s="127">
        <v>257.66399999999999</v>
      </c>
      <c r="I408" s="128"/>
      <c r="J408" s="129">
        <f>ROUND(I408*H408,2)</f>
        <v>0</v>
      </c>
      <c r="K408" s="125" t="s">
        <v>129</v>
      </c>
      <c r="L408" s="32"/>
      <c r="M408" s="130" t="s">
        <v>19</v>
      </c>
      <c r="N408" s="131" t="s">
        <v>45</v>
      </c>
      <c r="P408" s="132">
        <f>O408*H408</f>
        <v>0</v>
      </c>
      <c r="Q408" s="132">
        <v>2.0000000000000001E-4</v>
      </c>
      <c r="R408" s="132">
        <f>Q408*H408</f>
        <v>5.1532799999999997E-2</v>
      </c>
      <c r="S408" s="132">
        <v>0</v>
      </c>
      <c r="T408" s="133">
        <f>S408*H408</f>
        <v>0</v>
      </c>
      <c r="AR408" s="134" t="s">
        <v>269</v>
      </c>
      <c r="AT408" s="134" t="s">
        <v>125</v>
      </c>
      <c r="AU408" s="134" t="s">
        <v>131</v>
      </c>
      <c r="AY408" s="17" t="s">
        <v>122</v>
      </c>
      <c r="BE408" s="135">
        <f>IF(N408="základní",J408,0)</f>
        <v>0</v>
      </c>
      <c r="BF408" s="135">
        <f>IF(N408="snížená",J408,0)</f>
        <v>0</v>
      </c>
      <c r="BG408" s="135">
        <f>IF(N408="zákl. přenesená",J408,0)</f>
        <v>0</v>
      </c>
      <c r="BH408" s="135">
        <f>IF(N408="sníž. přenesená",J408,0)</f>
        <v>0</v>
      </c>
      <c r="BI408" s="135">
        <f>IF(N408="nulová",J408,0)</f>
        <v>0</v>
      </c>
      <c r="BJ408" s="17" t="s">
        <v>131</v>
      </c>
      <c r="BK408" s="135">
        <f>ROUND(I408*H408,2)</f>
        <v>0</v>
      </c>
      <c r="BL408" s="17" t="s">
        <v>269</v>
      </c>
      <c r="BM408" s="134" t="s">
        <v>479</v>
      </c>
    </row>
    <row r="409" spans="2:65" s="1" customFormat="1" ht="11.25">
      <c r="B409" s="32"/>
      <c r="D409" s="136" t="s">
        <v>133</v>
      </c>
      <c r="F409" s="137" t="s">
        <v>480</v>
      </c>
      <c r="I409" s="138"/>
      <c r="L409" s="32"/>
      <c r="M409" s="139"/>
      <c r="T409" s="53"/>
      <c r="AT409" s="17" t="s">
        <v>133</v>
      </c>
      <c r="AU409" s="17" t="s">
        <v>131</v>
      </c>
    </row>
    <row r="410" spans="2:65" s="12" customFormat="1" ht="11.25">
      <c r="B410" s="140"/>
      <c r="D410" s="141" t="s">
        <v>135</v>
      </c>
      <c r="F410" s="143" t="s">
        <v>481</v>
      </c>
      <c r="H410" s="144">
        <v>257.66399999999999</v>
      </c>
      <c r="I410" s="145"/>
      <c r="L410" s="140"/>
      <c r="M410" s="146"/>
      <c r="T410" s="147"/>
      <c r="AT410" s="142" t="s">
        <v>135</v>
      </c>
      <c r="AU410" s="142" t="s">
        <v>131</v>
      </c>
      <c r="AV410" s="12" t="s">
        <v>131</v>
      </c>
      <c r="AW410" s="12" t="s">
        <v>4</v>
      </c>
      <c r="AX410" s="12" t="s">
        <v>81</v>
      </c>
      <c r="AY410" s="142" t="s">
        <v>122</v>
      </c>
    </row>
    <row r="411" spans="2:65" s="1" customFormat="1" ht="24.2" customHeight="1">
      <c r="B411" s="32"/>
      <c r="C411" s="123" t="s">
        <v>482</v>
      </c>
      <c r="D411" s="123" t="s">
        <v>125</v>
      </c>
      <c r="E411" s="124" t="s">
        <v>483</v>
      </c>
      <c r="F411" s="125" t="s">
        <v>484</v>
      </c>
      <c r="G411" s="126" t="s">
        <v>128</v>
      </c>
      <c r="H411" s="127">
        <v>257.66399999999999</v>
      </c>
      <c r="I411" s="128"/>
      <c r="J411" s="129">
        <f>ROUND(I411*H411,2)</f>
        <v>0</v>
      </c>
      <c r="K411" s="125" t="s">
        <v>129</v>
      </c>
      <c r="L411" s="32"/>
      <c r="M411" s="130" t="s">
        <v>19</v>
      </c>
      <c r="N411" s="131" t="s">
        <v>45</v>
      </c>
      <c r="P411" s="132">
        <f>O411*H411</f>
        <v>0</v>
      </c>
      <c r="Q411" s="132">
        <v>2.9E-4</v>
      </c>
      <c r="R411" s="132">
        <f>Q411*H411</f>
        <v>7.4722559999999993E-2</v>
      </c>
      <c r="S411" s="132">
        <v>0</v>
      </c>
      <c r="T411" s="133">
        <f>S411*H411</f>
        <v>0</v>
      </c>
      <c r="AR411" s="134" t="s">
        <v>269</v>
      </c>
      <c r="AT411" s="134" t="s">
        <v>125</v>
      </c>
      <c r="AU411" s="134" t="s">
        <v>131</v>
      </c>
      <c r="AY411" s="17" t="s">
        <v>122</v>
      </c>
      <c r="BE411" s="135">
        <f>IF(N411="základní",J411,0)</f>
        <v>0</v>
      </c>
      <c r="BF411" s="135">
        <f>IF(N411="snížená",J411,0)</f>
        <v>0</v>
      </c>
      <c r="BG411" s="135">
        <f>IF(N411="zákl. přenesená",J411,0)</f>
        <v>0</v>
      </c>
      <c r="BH411" s="135">
        <f>IF(N411="sníž. přenesená",J411,0)</f>
        <v>0</v>
      </c>
      <c r="BI411" s="135">
        <f>IF(N411="nulová",J411,0)</f>
        <v>0</v>
      </c>
      <c r="BJ411" s="17" t="s">
        <v>131</v>
      </c>
      <c r="BK411" s="135">
        <f>ROUND(I411*H411,2)</f>
        <v>0</v>
      </c>
      <c r="BL411" s="17" t="s">
        <v>269</v>
      </c>
      <c r="BM411" s="134" t="s">
        <v>485</v>
      </c>
    </row>
    <row r="412" spans="2:65" s="1" customFormat="1" ht="11.25">
      <c r="B412" s="32"/>
      <c r="D412" s="136" t="s">
        <v>133</v>
      </c>
      <c r="F412" s="137" t="s">
        <v>486</v>
      </c>
      <c r="I412" s="138"/>
      <c r="L412" s="32"/>
      <c r="M412" s="139"/>
      <c r="T412" s="53"/>
      <c r="AT412" s="17" t="s">
        <v>133</v>
      </c>
      <c r="AU412" s="17" t="s">
        <v>131</v>
      </c>
    </row>
    <row r="413" spans="2:65" s="11" customFormat="1" ht="25.9" customHeight="1">
      <c r="B413" s="111"/>
      <c r="D413" s="112" t="s">
        <v>72</v>
      </c>
      <c r="E413" s="113" t="s">
        <v>487</v>
      </c>
      <c r="F413" s="113" t="s">
        <v>488</v>
      </c>
      <c r="I413" s="114"/>
      <c r="J413" s="115">
        <f>BK413</f>
        <v>0</v>
      </c>
      <c r="L413" s="111"/>
      <c r="M413" s="116"/>
      <c r="P413" s="117">
        <f>P414+P417+P420</f>
        <v>0</v>
      </c>
      <c r="R413" s="117">
        <f>R414+R417+R420</f>
        <v>0</v>
      </c>
      <c r="T413" s="118">
        <f>T414+T417+T420</f>
        <v>0</v>
      </c>
      <c r="AR413" s="112" t="s">
        <v>178</v>
      </c>
      <c r="AT413" s="119" t="s">
        <v>72</v>
      </c>
      <c r="AU413" s="119" t="s">
        <v>73</v>
      </c>
      <c r="AY413" s="112" t="s">
        <v>122</v>
      </c>
      <c r="BK413" s="120">
        <f>BK414+BK417+BK420</f>
        <v>0</v>
      </c>
    </row>
    <row r="414" spans="2:65" s="11" customFormat="1" ht="22.9" customHeight="1">
      <c r="B414" s="111"/>
      <c r="D414" s="112" t="s">
        <v>72</v>
      </c>
      <c r="E414" s="121" t="s">
        <v>489</v>
      </c>
      <c r="F414" s="121" t="s">
        <v>490</v>
      </c>
      <c r="I414" s="114"/>
      <c r="J414" s="122">
        <f>BK414</f>
        <v>0</v>
      </c>
      <c r="L414" s="111"/>
      <c r="M414" s="116"/>
      <c r="P414" s="117">
        <f>SUM(P415:P416)</f>
        <v>0</v>
      </c>
      <c r="R414" s="117">
        <f>SUM(R415:R416)</f>
        <v>0</v>
      </c>
      <c r="T414" s="118">
        <f>SUM(T415:T416)</f>
        <v>0</v>
      </c>
      <c r="AR414" s="112" t="s">
        <v>178</v>
      </c>
      <c r="AT414" s="119" t="s">
        <v>72</v>
      </c>
      <c r="AU414" s="119" t="s">
        <v>81</v>
      </c>
      <c r="AY414" s="112" t="s">
        <v>122</v>
      </c>
      <c r="BK414" s="120">
        <f>SUM(BK415:BK416)</f>
        <v>0</v>
      </c>
    </row>
    <row r="415" spans="2:65" s="1" customFormat="1" ht="16.5" customHeight="1">
      <c r="B415" s="32"/>
      <c r="C415" s="123" t="s">
        <v>491</v>
      </c>
      <c r="D415" s="123" t="s">
        <v>125</v>
      </c>
      <c r="E415" s="124" t="s">
        <v>492</v>
      </c>
      <c r="F415" s="125" t="s">
        <v>493</v>
      </c>
      <c r="G415" s="126" t="s">
        <v>494</v>
      </c>
      <c r="H415" s="127">
        <v>1</v>
      </c>
      <c r="I415" s="128"/>
      <c r="J415" s="129">
        <f>ROUND(I415*H415,2)</f>
        <v>0</v>
      </c>
      <c r="K415" s="125" t="s">
        <v>129</v>
      </c>
      <c r="L415" s="32"/>
      <c r="M415" s="130" t="s">
        <v>19</v>
      </c>
      <c r="N415" s="131" t="s">
        <v>45</v>
      </c>
      <c r="P415" s="132">
        <f>O415*H415</f>
        <v>0</v>
      </c>
      <c r="Q415" s="132">
        <v>0</v>
      </c>
      <c r="R415" s="132">
        <f>Q415*H415</f>
        <v>0</v>
      </c>
      <c r="S415" s="132">
        <v>0</v>
      </c>
      <c r="T415" s="133">
        <f>S415*H415</f>
        <v>0</v>
      </c>
      <c r="AR415" s="134" t="s">
        <v>495</v>
      </c>
      <c r="AT415" s="134" t="s">
        <v>125</v>
      </c>
      <c r="AU415" s="134" t="s">
        <v>131</v>
      </c>
      <c r="AY415" s="17" t="s">
        <v>122</v>
      </c>
      <c r="BE415" s="135">
        <f>IF(N415="základní",J415,0)</f>
        <v>0</v>
      </c>
      <c r="BF415" s="135">
        <f>IF(N415="snížená",J415,0)</f>
        <v>0</v>
      </c>
      <c r="BG415" s="135">
        <f>IF(N415="zákl. přenesená",J415,0)</f>
        <v>0</v>
      </c>
      <c r="BH415" s="135">
        <f>IF(N415="sníž. přenesená",J415,0)</f>
        <v>0</v>
      </c>
      <c r="BI415" s="135">
        <f>IF(N415="nulová",J415,0)</f>
        <v>0</v>
      </c>
      <c r="BJ415" s="17" t="s">
        <v>131</v>
      </c>
      <c r="BK415" s="135">
        <f>ROUND(I415*H415,2)</f>
        <v>0</v>
      </c>
      <c r="BL415" s="17" t="s">
        <v>495</v>
      </c>
      <c r="BM415" s="134" t="s">
        <v>496</v>
      </c>
    </row>
    <row r="416" spans="2:65" s="1" customFormat="1" ht="11.25">
      <c r="B416" s="32"/>
      <c r="D416" s="136" t="s">
        <v>133</v>
      </c>
      <c r="F416" s="137" t="s">
        <v>497</v>
      </c>
      <c r="I416" s="138"/>
      <c r="L416" s="32"/>
      <c r="M416" s="139"/>
      <c r="T416" s="53"/>
      <c r="AT416" s="17" t="s">
        <v>133</v>
      </c>
      <c r="AU416" s="17" t="s">
        <v>131</v>
      </c>
    </row>
    <row r="417" spans="2:65" s="11" customFormat="1" ht="22.9" customHeight="1">
      <c r="B417" s="111"/>
      <c r="D417" s="112" t="s">
        <v>72</v>
      </c>
      <c r="E417" s="121" t="s">
        <v>498</v>
      </c>
      <c r="F417" s="121" t="s">
        <v>499</v>
      </c>
      <c r="I417" s="114"/>
      <c r="J417" s="122">
        <f>BK417</f>
        <v>0</v>
      </c>
      <c r="L417" s="111"/>
      <c r="M417" s="116"/>
      <c r="P417" s="117">
        <f>SUM(P418:P419)</f>
        <v>0</v>
      </c>
      <c r="R417" s="117">
        <f>SUM(R418:R419)</f>
        <v>0</v>
      </c>
      <c r="T417" s="118">
        <f>SUM(T418:T419)</f>
        <v>0</v>
      </c>
      <c r="AR417" s="112" t="s">
        <v>178</v>
      </c>
      <c r="AT417" s="119" t="s">
        <v>72</v>
      </c>
      <c r="AU417" s="119" t="s">
        <v>81</v>
      </c>
      <c r="AY417" s="112" t="s">
        <v>122</v>
      </c>
      <c r="BK417" s="120">
        <f>SUM(BK418:BK419)</f>
        <v>0</v>
      </c>
    </row>
    <row r="418" spans="2:65" s="1" customFormat="1" ht="16.5" customHeight="1">
      <c r="B418" s="32"/>
      <c r="C418" s="123" t="s">
        <v>500</v>
      </c>
      <c r="D418" s="123" t="s">
        <v>125</v>
      </c>
      <c r="E418" s="124" t="s">
        <v>501</v>
      </c>
      <c r="F418" s="125" t="s">
        <v>499</v>
      </c>
      <c r="G418" s="126" t="s">
        <v>494</v>
      </c>
      <c r="H418" s="127">
        <v>1</v>
      </c>
      <c r="I418" s="128"/>
      <c r="J418" s="129">
        <f>ROUND(I418*H418,2)</f>
        <v>0</v>
      </c>
      <c r="K418" s="125" t="s">
        <v>129</v>
      </c>
      <c r="L418" s="32"/>
      <c r="M418" s="130" t="s">
        <v>19</v>
      </c>
      <c r="N418" s="131" t="s">
        <v>45</v>
      </c>
      <c r="P418" s="132">
        <f>O418*H418</f>
        <v>0</v>
      </c>
      <c r="Q418" s="132">
        <v>0</v>
      </c>
      <c r="R418" s="132">
        <f>Q418*H418</f>
        <v>0</v>
      </c>
      <c r="S418" s="132">
        <v>0</v>
      </c>
      <c r="T418" s="133">
        <f>S418*H418</f>
        <v>0</v>
      </c>
      <c r="AR418" s="134" t="s">
        <v>495</v>
      </c>
      <c r="AT418" s="134" t="s">
        <v>125</v>
      </c>
      <c r="AU418" s="134" t="s">
        <v>131</v>
      </c>
      <c r="AY418" s="17" t="s">
        <v>122</v>
      </c>
      <c r="BE418" s="135">
        <f>IF(N418="základní",J418,0)</f>
        <v>0</v>
      </c>
      <c r="BF418" s="135">
        <f>IF(N418="snížená",J418,0)</f>
        <v>0</v>
      </c>
      <c r="BG418" s="135">
        <f>IF(N418="zákl. přenesená",J418,0)</f>
        <v>0</v>
      </c>
      <c r="BH418" s="135">
        <f>IF(N418="sníž. přenesená",J418,0)</f>
        <v>0</v>
      </c>
      <c r="BI418" s="135">
        <f>IF(N418="nulová",J418,0)</f>
        <v>0</v>
      </c>
      <c r="BJ418" s="17" t="s">
        <v>131</v>
      </c>
      <c r="BK418" s="135">
        <f>ROUND(I418*H418,2)</f>
        <v>0</v>
      </c>
      <c r="BL418" s="17" t="s">
        <v>495</v>
      </c>
      <c r="BM418" s="134" t="s">
        <v>502</v>
      </c>
    </row>
    <row r="419" spans="2:65" s="1" customFormat="1" ht="11.25">
      <c r="B419" s="32"/>
      <c r="D419" s="136" t="s">
        <v>133</v>
      </c>
      <c r="F419" s="137" t="s">
        <v>503</v>
      </c>
      <c r="I419" s="138"/>
      <c r="L419" s="32"/>
      <c r="M419" s="139"/>
      <c r="T419" s="53"/>
      <c r="AT419" s="17" t="s">
        <v>133</v>
      </c>
      <c r="AU419" s="17" t="s">
        <v>131</v>
      </c>
    </row>
    <row r="420" spans="2:65" s="11" customFormat="1" ht="22.9" customHeight="1">
      <c r="B420" s="111"/>
      <c r="D420" s="112" t="s">
        <v>72</v>
      </c>
      <c r="E420" s="121" t="s">
        <v>504</v>
      </c>
      <c r="F420" s="121" t="s">
        <v>505</v>
      </c>
      <c r="I420" s="114"/>
      <c r="J420" s="122">
        <f>BK420</f>
        <v>0</v>
      </c>
      <c r="L420" s="111"/>
      <c r="M420" s="116"/>
      <c r="P420" s="117">
        <f>SUM(P421:P422)</f>
        <v>0</v>
      </c>
      <c r="R420" s="117">
        <f>SUM(R421:R422)</f>
        <v>0</v>
      </c>
      <c r="T420" s="118">
        <f>SUM(T421:T422)</f>
        <v>0</v>
      </c>
      <c r="AR420" s="112" t="s">
        <v>178</v>
      </c>
      <c r="AT420" s="119" t="s">
        <v>72</v>
      </c>
      <c r="AU420" s="119" t="s">
        <v>81</v>
      </c>
      <c r="AY420" s="112" t="s">
        <v>122</v>
      </c>
      <c r="BK420" s="120">
        <f>SUM(BK421:BK422)</f>
        <v>0</v>
      </c>
    </row>
    <row r="421" spans="2:65" s="1" customFormat="1" ht="16.5" customHeight="1">
      <c r="B421" s="32"/>
      <c r="C421" s="123" t="s">
        <v>506</v>
      </c>
      <c r="D421" s="123" t="s">
        <v>125</v>
      </c>
      <c r="E421" s="124" t="s">
        <v>507</v>
      </c>
      <c r="F421" s="125" t="s">
        <v>508</v>
      </c>
      <c r="G421" s="126" t="s">
        <v>494</v>
      </c>
      <c r="H421" s="127">
        <v>1</v>
      </c>
      <c r="I421" s="128"/>
      <c r="J421" s="129">
        <f>ROUND(I421*H421,2)</f>
        <v>0</v>
      </c>
      <c r="K421" s="125" t="s">
        <v>129</v>
      </c>
      <c r="L421" s="32"/>
      <c r="M421" s="130" t="s">
        <v>19</v>
      </c>
      <c r="N421" s="131" t="s">
        <v>45</v>
      </c>
      <c r="P421" s="132">
        <f>O421*H421</f>
        <v>0</v>
      </c>
      <c r="Q421" s="132">
        <v>0</v>
      </c>
      <c r="R421" s="132">
        <f>Q421*H421</f>
        <v>0</v>
      </c>
      <c r="S421" s="132">
        <v>0</v>
      </c>
      <c r="T421" s="133">
        <f>S421*H421</f>
        <v>0</v>
      </c>
      <c r="AR421" s="134" t="s">
        <v>495</v>
      </c>
      <c r="AT421" s="134" t="s">
        <v>125</v>
      </c>
      <c r="AU421" s="134" t="s">
        <v>131</v>
      </c>
      <c r="AY421" s="17" t="s">
        <v>122</v>
      </c>
      <c r="BE421" s="135">
        <f>IF(N421="základní",J421,0)</f>
        <v>0</v>
      </c>
      <c r="BF421" s="135">
        <f>IF(N421="snížená",J421,0)</f>
        <v>0</v>
      </c>
      <c r="BG421" s="135">
        <f>IF(N421="zákl. přenesená",J421,0)</f>
        <v>0</v>
      </c>
      <c r="BH421" s="135">
        <f>IF(N421="sníž. přenesená",J421,0)</f>
        <v>0</v>
      </c>
      <c r="BI421" s="135">
        <f>IF(N421="nulová",J421,0)</f>
        <v>0</v>
      </c>
      <c r="BJ421" s="17" t="s">
        <v>131</v>
      </c>
      <c r="BK421" s="135">
        <f>ROUND(I421*H421,2)</f>
        <v>0</v>
      </c>
      <c r="BL421" s="17" t="s">
        <v>495</v>
      </c>
      <c r="BM421" s="134" t="s">
        <v>509</v>
      </c>
    </row>
    <row r="422" spans="2:65" s="1" customFormat="1" ht="11.25">
      <c r="B422" s="32"/>
      <c r="D422" s="136" t="s">
        <v>133</v>
      </c>
      <c r="F422" s="137" t="s">
        <v>510</v>
      </c>
      <c r="I422" s="138"/>
      <c r="L422" s="32"/>
      <c r="M422" s="173"/>
      <c r="N422" s="174"/>
      <c r="O422" s="174"/>
      <c r="P422" s="174"/>
      <c r="Q422" s="174"/>
      <c r="R422" s="174"/>
      <c r="S422" s="174"/>
      <c r="T422" s="175"/>
      <c r="AT422" s="17" t="s">
        <v>133</v>
      </c>
      <c r="AU422" s="17" t="s">
        <v>131</v>
      </c>
    </row>
    <row r="423" spans="2:65" s="1" customFormat="1" ht="6.95" customHeight="1">
      <c r="B423" s="41"/>
      <c r="C423" s="42"/>
      <c r="D423" s="42"/>
      <c r="E423" s="42"/>
      <c r="F423" s="42"/>
      <c r="G423" s="42"/>
      <c r="H423" s="42"/>
      <c r="I423" s="42"/>
      <c r="J423" s="42"/>
      <c r="K423" s="42"/>
      <c r="L423" s="32"/>
    </row>
  </sheetData>
  <sheetProtection algorithmName="SHA-512" hashValue="4JRR/K28PJfru0LfSWRT67kvbHOX/RL2czIih3YJFJXqQeH4yQ0lLJ1WfyLwWWMMoRfyUkCQ1M9OJeoLF85X+A==" saltValue="VIgQ+YM86tDBWkGTrMXQnibOekWO9SfAFhgKV+KRHWaBT5XNLrLeRLqlRxJg1iuzf+mHbkpWzo0bxXn0vDmH1w==" spinCount="100000" sheet="1" objects="1" scenarios="1" formatColumns="0" formatRows="0" autoFilter="0"/>
  <autoFilter ref="C95:K422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130" r:id="rId2" xr:uid="{00000000-0004-0000-0100-000001000000}"/>
    <hyperlink ref="F132" r:id="rId3" xr:uid="{00000000-0004-0000-0100-000002000000}"/>
    <hyperlink ref="F134" r:id="rId4" xr:uid="{00000000-0004-0000-0100-000003000000}"/>
    <hyperlink ref="F164" r:id="rId5" xr:uid="{00000000-0004-0000-0100-000004000000}"/>
    <hyperlink ref="F167" r:id="rId6" xr:uid="{00000000-0004-0000-0100-000005000000}"/>
    <hyperlink ref="F169" r:id="rId7" xr:uid="{00000000-0004-0000-0100-000006000000}"/>
    <hyperlink ref="F172" r:id="rId8" xr:uid="{00000000-0004-0000-0100-000007000000}"/>
    <hyperlink ref="F174" r:id="rId9" xr:uid="{00000000-0004-0000-0100-000008000000}"/>
    <hyperlink ref="F179" r:id="rId10" xr:uid="{00000000-0004-0000-0100-000009000000}"/>
    <hyperlink ref="F191" r:id="rId11" xr:uid="{00000000-0004-0000-0100-00000A000000}"/>
    <hyperlink ref="F221" r:id="rId12" xr:uid="{00000000-0004-0000-0100-00000B000000}"/>
    <hyperlink ref="F224" r:id="rId13" xr:uid="{00000000-0004-0000-0100-00000C000000}"/>
    <hyperlink ref="F242" r:id="rId14" xr:uid="{00000000-0004-0000-0100-00000D000000}"/>
    <hyperlink ref="F245" r:id="rId15" xr:uid="{00000000-0004-0000-0100-00000E000000}"/>
    <hyperlink ref="F254" r:id="rId16" xr:uid="{00000000-0004-0000-0100-00000F000000}"/>
    <hyperlink ref="F258" r:id="rId17" xr:uid="{00000000-0004-0000-0100-000010000000}"/>
    <hyperlink ref="F260" r:id="rId18" xr:uid="{00000000-0004-0000-0100-000011000000}"/>
    <hyperlink ref="F262" r:id="rId19" xr:uid="{00000000-0004-0000-0100-000012000000}"/>
    <hyperlink ref="F268" r:id="rId20" xr:uid="{00000000-0004-0000-0100-000013000000}"/>
    <hyperlink ref="F287" r:id="rId21" xr:uid="{00000000-0004-0000-0100-000014000000}"/>
    <hyperlink ref="F290" r:id="rId22" xr:uid="{00000000-0004-0000-0100-000015000000}"/>
    <hyperlink ref="F293" r:id="rId23" xr:uid="{00000000-0004-0000-0100-000016000000}"/>
    <hyperlink ref="F296" r:id="rId24" xr:uid="{00000000-0004-0000-0100-000017000000}"/>
    <hyperlink ref="F303" r:id="rId25" xr:uid="{00000000-0004-0000-0100-000018000000}"/>
    <hyperlink ref="F318" r:id="rId26" xr:uid="{00000000-0004-0000-0100-000019000000}"/>
    <hyperlink ref="F322" r:id="rId27" xr:uid="{00000000-0004-0000-0100-00001A000000}"/>
    <hyperlink ref="F351" r:id="rId28" xr:uid="{00000000-0004-0000-0100-00001B000000}"/>
    <hyperlink ref="F357" r:id="rId29" xr:uid="{00000000-0004-0000-0100-00001C000000}"/>
    <hyperlink ref="F363" r:id="rId30" xr:uid="{00000000-0004-0000-0100-00001D000000}"/>
    <hyperlink ref="F367" r:id="rId31" xr:uid="{00000000-0004-0000-0100-00001E000000}"/>
    <hyperlink ref="F382" r:id="rId32" xr:uid="{00000000-0004-0000-0100-00001F000000}"/>
    <hyperlink ref="F385" r:id="rId33" xr:uid="{00000000-0004-0000-0100-000020000000}"/>
    <hyperlink ref="F390" r:id="rId34" xr:uid="{00000000-0004-0000-0100-000021000000}"/>
    <hyperlink ref="F392" r:id="rId35" xr:uid="{00000000-0004-0000-0100-000022000000}"/>
    <hyperlink ref="F395" r:id="rId36" xr:uid="{00000000-0004-0000-0100-000023000000}"/>
    <hyperlink ref="F400" r:id="rId37" xr:uid="{00000000-0004-0000-0100-000024000000}"/>
    <hyperlink ref="F402" r:id="rId38" xr:uid="{00000000-0004-0000-0100-000025000000}"/>
    <hyperlink ref="F405" r:id="rId39" xr:uid="{00000000-0004-0000-0100-000026000000}"/>
    <hyperlink ref="F409" r:id="rId40" xr:uid="{00000000-0004-0000-0100-000027000000}"/>
    <hyperlink ref="F412" r:id="rId41" xr:uid="{00000000-0004-0000-0100-000028000000}"/>
    <hyperlink ref="F416" r:id="rId42" xr:uid="{00000000-0004-0000-0100-000029000000}"/>
    <hyperlink ref="F419" r:id="rId43" xr:uid="{00000000-0004-0000-0100-00002A000000}"/>
    <hyperlink ref="F422" r:id="rId44" xr:uid="{00000000-0004-0000-0100-00002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76" customWidth="1"/>
    <col min="2" max="2" width="1.6640625" style="176" customWidth="1"/>
    <col min="3" max="4" width="5" style="176" customWidth="1"/>
    <col min="5" max="5" width="11.6640625" style="176" customWidth="1"/>
    <col min="6" max="6" width="9.1640625" style="176" customWidth="1"/>
    <col min="7" max="7" width="5" style="176" customWidth="1"/>
    <col min="8" max="8" width="77.83203125" style="176" customWidth="1"/>
    <col min="9" max="10" width="20" style="176" customWidth="1"/>
    <col min="11" max="11" width="1.6640625" style="176" customWidth="1"/>
  </cols>
  <sheetData>
    <row r="1" spans="2:11" customFormat="1" ht="37.5" customHeight="1"/>
    <row r="2" spans="2:11" customFormat="1" ht="7.5" customHeight="1">
      <c r="B2" s="177"/>
      <c r="C2" s="178"/>
      <c r="D2" s="178"/>
      <c r="E2" s="178"/>
      <c r="F2" s="178"/>
      <c r="G2" s="178"/>
      <c r="H2" s="178"/>
      <c r="I2" s="178"/>
      <c r="J2" s="178"/>
      <c r="K2" s="179"/>
    </row>
    <row r="3" spans="2:11" s="15" customFormat="1" ht="45" customHeight="1">
      <c r="B3" s="180"/>
      <c r="C3" s="304" t="s">
        <v>511</v>
      </c>
      <c r="D3" s="304"/>
      <c r="E3" s="304"/>
      <c r="F3" s="304"/>
      <c r="G3" s="304"/>
      <c r="H3" s="304"/>
      <c r="I3" s="304"/>
      <c r="J3" s="304"/>
      <c r="K3" s="181"/>
    </row>
    <row r="4" spans="2:11" customFormat="1" ht="25.5" customHeight="1">
      <c r="B4" s="182"/>
      <c r="C4" s="303" t="s">
        <v>512</v>
      </c>
      <c r="D4" s="303"/>
      <c r="E4" s="303"/>
      <c r="F4" s="303"/>
      <c r="G4" s="303"/>
      <c r="H4" s="303"/>
      <c r="I4" s="303"/>
      <c r="J4" s="303"/>
      <c r="K4" s="183"/>
    </row>
    <row r="5" spans="2:11" customFormat="1" ht="5.25" customHeight="1">
      <c r="B5" s="182"/>
      <c r="C5" s="184"/>
      <c r="D5" s="184"/>
      <c r="E5" s="184"/>
      <c r="F5" s="184"/>
      <c r="G5" s="184"/>
      <c r="H5" s="184"/>
      <c r="I5" s="184"/>
      <c r="J5" s="184"/>
      <c r="K5" s="183"/>
    </row>
    <row r="6" spans="2:11" customFormat="1" ht="15" customHeight="1">
      <c r="B6" s="182"/>
      <c r="C6" s="302" t="s">
        <v>513</v>
      </c>
      <c r="D6" s="302"/>
      <c r="E6" s="302"/>
      <c r="F6" s="302"/>
      <c r="G6" s="302"/>
      <c r="H6" s="302"/>
      <c r="I6" s="302"/>
      <c r="J6" s="302"/>
      <c r="K6" s="183"/>
    </row>
    <row r="7" spans="2:11" customFormat="1" ht="15" customHeight="1">
      <c r="B7" s="186"/>
      <c r="C7" s="302" t="s">
        <v>514</v>
      </c>
      <c r="D7" s="302"/>
      <c r="E7" s="302"/>
      <c r="F7" s="302"/>
      <c r="G7" s="302"/>
      <c r="H7" s="302"/>
      <c r="I7" s="302"/>
      <c r="J7" s="302"/>
      <c r="K7" s="183"/>
    </row>
    <row r="8" spans="2:11" customFormat="1" ht="12.75" customHeight="1">
      <c r="B8" s="186"/>
      <c r="C8" s="185"/>
      <c r="D8" s="185"/>
      <c r="E8" s="185"/>
      <c r="F8" s="185"/>
      <c r="G8" s="185"/>
      <c r="H8" s="185"/>
      <c r="I8" s="185"/>
      <c r="J8" s="185"/>
      <c r="K8" s="183"/>
    </row>
    <row r="9" spans="2:11" customFormat="1" ht="15" customHeight="1">
      <c r="B9" s="186"/>
      <c r="C9" s="302" t="s">
        <v>515</v>
      </c>
      <c r="D9" s="302"/>
      <c r="E9" s="302"/>
      <c r="F9" s="302"/>
      <c r="G9" s="302"/>
      <c r="H9" s="302"/>
      <c r="I9" s="302"/>
      <c r="J9" s="302"/>
      <c r="K9" s="183"/>
    </row>
    <row r="10" spans="2:11" customFormat="1" ht="15" customHeight="1">
      <c r="B10" s="186"/>
      <c r="C10" s="185"/>
      <c r="D10" s="302" t="s">
        <v>516</v>
      </c>
      <c r="E10" s="302"/>
      <c r="F10" s="302"/>
      <c r="G10" s="302"/>
      <c r="H10" s="302"/>
      <c r="I10" s="302"/>
      <c r="J10" s="302"/>
      <c r="K10" s="183"/>
    </row>
    <row r="11" spans="2:11" customFormat="1" ht="15" customHeight="1">
      <c r="B11" s="186"/>
      <c r="C11" s="187"/>
      <c r="D11" s="302" t="s">
        <v>517</v>
      </c>
      <c r="E11" s="302"/>
      <c r="F11" s="302"/>
      <c r="G11" s="302"/>
      <c r="H11" s="302"/>
      <c r="I11" s="302"/>
      <c r="J11" s="302"/>
      <c r="K11" s="183"/>
    </row>
    <row r="12" spans="2:11" customFormat="1" ht="15" customHeight="1">
      <c r="B12" s="186"/>
      <c r="C12" s="187"/>
      <c r="D12" s="185"/>
      <c r="E12" s="185"/>
      <c r="F12" s="185"/>
      <c r="G12" s="185"/>
      <c r="H12" s="185"/>
      <c r="I12" s="185"/>
      <c r="J12" s="185"/>
      <c r="K12" s="183"/>
    </row>
    <row r="13" spans="2:11" customFormat="1" ht="15" customHeight="1">
      <c r="B13" s="186"/>
      <c r="C13" s="187"/>
      <c r="D13" s="188" t="s">
        <v>518</v>
      </c>
      <c r="E13" s="185"/>
      <c r="F13" s="185"/>
      <c r="G13" s="185"/>
      <c r="H13" s="185"/>
      <c r="I13" s="185"/>
      <c r="J13" s="185"/>
      <c r="K13" s="183"/>
    </row>
    <row r="14" spans="2:11" customFormat="1" ht="12.75" customHeight="1">
      <c r="B14" s="186"/>
      <c r="C14" s="187"/>
      <c r="D14" s="187"/>
      <c r="E14" s="187"/>
      <c r="F14" s="187"/>
      <c r="G14" s="187"/>
      <c r="H14" s="187"/>
      <c r="I14" s="187"/>
      <c r="J14" s="187"/>
      <c r="K14" s="183"/>
    </row>
    <row r="15" spans="2:11" customFormat="1" ht="15" customHeight="1">
      <c r="B15" s="186"/>
      <c r="C15" s="187"/>
      <c r="D15" s="302" t="s">
        <v>519</v>
      </c>
      <c r="E15" s="302"/>
      <c r="F15" s="302"/>
      <c r="G15" s="302"/>
      <c r="H15" s="302"/>
      <c r="I15" s="302"/>
      <c r="J15" s="302"/>
      <c r="K15" s="183"/>
    </row>
    <row r="16" spans="2:11" customFormat="1" ht="15" customHeight="1">
      <c r="B16" s="186"/>
      <c r="C16" s="187"/>
      <c r="D16" s="302" t="s">
        <v>520</v>
      </c>
      <c r="E16" s="302"/>
      <c r="F16" s="302"/>
      <c r="G16" s="302"/>
      <c r="H16" s="302"/>
      <c r="I16" s="302"/>
      <c r="J16" s="302"/>
      <c r="K16" s="183"/>
    </row>
    <row r="17" spans="2:11" customFormat="1" ht="15" customHeight="1">
      <c r="B17" s="186"/>
      <c r="C17" s="187"/>
      <c r="D17" s="302" t="s">
        <v>521</v>
      </c>
      <c r="E17" s="302"/>
      <c r="F17" s="302"/>
      <c r="G17" s="302"/>
      <c r="H17" s="302"/>
      <c r="I17" s="302"/>
      <c r="J17" s="302"/>
      <c r="K17" s="183"/>
    </row>
    <row r="18" spans="2:11" customFormat="1" ht="15" customHeight="1">
      <c r="B18" s="186"/>
      <c r="C18" s="187"/>
      <c r="D18" s="187"/>
      <c r="E18" s="189" t="s">
        <v>80</v>
      </c>
      <c r="F18" s="302" t="s">
        <v>522</v>
      </c>
      <c r="G18" s="302"/>
      <c r="H18" s="302"/>
      <c r="I18" s="302"/>
      <c r="J18" s="302"/>
      <c r="K18" s="183"/>
    </row>
    <row r="19" spans="2:11" customFormat="1" ht="15" customHeight="1">
      <c r="B19" s="186"/>
      <c r="C19" s="187"/>
      <c r="D19" s="187"/>
      <c r="E19" s="189" t="s">
        <v>523</v>
      </c>
      <c r="F19" s="302" t="s">
        <v>524</v>
      </c>
      <c r="G19" s="302"/>
      <c r="H19" s="302"/>
      <c r="I19" s="302"/>
      <c r="J19" s="302"/>
      <c r="K19" s="183"/>
    </row>
    <row r="20" spans="2:11" customFormat="1" ht="15" customHeight="1">
      <c r="B20" s="186"/>
      <c r="C20" s="187"/>
      <c r="D20" s="187"/>
      <c r="E20" s="189" t="s">
        <v>525</v>
      </c>
      <c r="F20" s="302" t="s">
        <v>526</v>
      </c>
      <c r="G20" s="302"/>
      <c r="H20" s="302"/>
      <c r="I20" s="302"/>
      <c r="J20" s="302"/>
      <c r="K20" s="183"/>
    </row>
    <row r="21" spans="2:11" customFormat="1" ht="15" customHeight="1">
      <c r="B21" s="186"/>
      <c r="C21" s="187"/>
      <c r="D21" s="187"/>
      <c r="E21" s="189" t="s">
        <v>527</v>
      </c>
      <c r="F21" s="302" t="s">
        <v>528</v>
      </c>
      <c r="G21" s="302"/>
      <c r="H21" s="302"/>
      <c r="I21" s="302"/>
      <c r="J21" s="302"/>
      <c r="K21" s="183"/>
    </row>
    <row r="22" spans="2:11" customFormat="1" ht="15" customHeight="1">
      <c r="B22" s="186"/>
      <c r="C22" s="187"/>
      <c r="D22" s="187"/>
      <c r="E22" s="189" t="s">
        <v>529</v>
      </c>
      <c r="F22" s="302" t="s">
        <v>530</v>
      </c>
      <c r="G22" s="302"/>
      <c r="H22" s="302"/>
      <c r="I22" s="302"/>
      <c r="J22" s="302"/>
      <c r="K22" s="183"/>
    </row>
    <row r="23" spans="2:11" customFormat="1" ht="15" customHeight="1">
      <c r="B23" s="186"/>
      <c r="C23" s="187"/>
      <c r="D23" s="187"/>
      <c r="E23" s="189" t="s">
        <v>531</v>
      </c>
      <c r="F23" s="302" t="s">
        <v>532</v>
      </c>
      <c r="G23" s="302"/>
      <c r="H23" s="302"/>
      <c r="I23" s="302"/>
      <c r="J23" s="302"/>
      <c r="K23" s="183"/>
    </row>
    <row r="24" spans="2:11" customFormat="1" ht="12.75" customHeight="1">
      <c r="B24" s="186"/>
      <c r="C24" s="187"/>
      <c r="D24" s="187"/>
      <c r="E24" s="187"/>
      <c r="F24" s="187"/>
      <c r="G24" s="187"/>
      <c r="H24" s="187"/>
      <c r="I24" s="187"/>
      <c r="J24" s="187"/>
      <c r="K24" s="183"/>
    </row>
    <row r="25" spans="2:11" customFormat="1" ht="15" customHeight="1">
      <c r="B25" s="186"/>
      <c r="C25" s="302" t="s">
        <v>533</v>
      </c>
      <c r="D25" s="302"/>
      <c r="E25" s="302"/>
      <c r="F25" s="302"/>
      <c r="G25" s="302"/>
      <c r="H25" s="302"/>
      <c r="I25" s="302"/>
      <c r="J25" s="302"/>
      <c r="K25" s="183"/>
    </row>
    <row r="26" spans="2:11" customFormat="1" ht="15" customHeight="1">
      <c r="B26" s="186"/>
      <c r="C26" s="302" t="s">
        <v>534</v>
      </c>
      <c r="D26" s="302"/>
      <c r="E26" s="302"/>
      <c r="F26" s="302"/>
      <c r="G26" s="302"/>
      <c r="H26" s="302"/>
      <c r="I26" s="302"/>
      <c r="J26" s="302"/>
      <c r="K26" s="183"/>
    </row>
    <row r="27" spans="2:11" customFormat="1" ht="15" customHeight="1">
      <c r="B27" s="186"/>
      <c r="C27" s="185"/>
      <c r="D27" s="302" t="s">
        <v>535</v>
      </c>
      <c r="E27" s="302"/>
      <c r="F27" s="302"/>
      <c r="G27" s="302"/>
      <c r="H27" s="302"/>
      <c r="I27" s="302"/>
      <c r="J27" s="302"/>
      <c r="K27" s="183"/>
    </row>
    <row r="28" spans="2:11" customFormat="1" ht="15" customHeight="1">
      <c r="B28" s="186"/>
      <c r="C28" s="187"/>
      <c r="D28" s="302" t="s">
        <v>536</v>
      </c>
      <c r="E28" s="302"/>
      <c r="F28" s="302"/>
      <c r="G28" s="302"/>
      <c r="H28" s="302"/>
      <c r="I28" s="302"/>
      <c r="J28" s="302"/>
      <c r="K28" s="183"/>
    </row>
    <row r="29" spans="2:11" customFormat="1" ht="12.75" customHeight="1">
      <c r="B29" s="186"/>
      <c r="C29" s="187"/>
      <c r="D29" s="187"/>
      <c r="E29" s="187"/>
      <c r="F29" s="187"/>
      <c r="G29" s="187"/>
      <c r="H29" s="187"/>
      <c r="I29" s="187"/>
      <c r="J29" s="187"/>
      <c r="K29" s="183"/>
    </row>
    <row r="30" spans="2:11" customFormat="1" ht="15" customHeight="1">
      <c r="B30" s="186"/>
      <c r="C30" s="187"/>
      <c r="D30" s="302" t="s">
        <v>537</v>
      </c>
      <c r="E30" s="302"/>
      <c r="F30" s="302"/>
      <c r="G30" s="302"/>
      <c r="H30" s="302"/>
      <c r="I30" s="302"/>
      <c r="J30" s="302"/>
      <c r="K30" s="183"/>
    </row>
    <row r="31" spans="2:11" customFormat="1" ht="15" customHeight="1">
      <c r="B31" s="186"/>
      <c r="C31" s="187"/>
      <c r="D31" s="302" t="s">
        <v>538</v>
      </c>
      <c r="E31" s="302"/>
      <c r="F31" s="302"/>
      <c r="G31" s="302"/>
      <c r="H31" s="302"/>
      <c r="I31" s="302"/>
      <c r="J31" s="302"/>
      <c r="K31" s="183"/>
    </row>
    <row r="32" spans="2:11" customFormat="1" ht="12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3"/>
    </row>
    <row r="33" spans="2:11" customFormat="1" ht="15" customHeight="1">
      <c r="B33" s="186"/>
      <c r="C33" s="187"/>
      <c r="D33" s="302" t="s">
        <v>539</v>
      </c>
      <c r="E33" s="302"/>
      <c r="F33" s="302"/>
      <c r="G33" s="302"/>
      <c r="H33" s="302"/>
      <c r="I33" s="302"/>
      <c r="J33" s="302"/>
      <c r="K33" s="183"/>
    </row>
    <row r="34" spans="2:11" customFormat="1" ht="15" customHeight="1">
      <c r="B34" s="186"/>
      <c r="C34" s="187"/>
      <c r="D34" s="302" t="s">
        <v>540</v>
      </c>
      <c r="E34" s="302"/>
      <c r="F34" s="302"/>
      <c r="G34" s="302"/>
      <c r="H34" s="302"/>
      <c r="I34" s="302"/>
      <c r="J34" s="302"/>
      <c r="K34" s="183"/>
    </row>
    <row r="35" spans="2:11" customFormat="1" ht="15" customHeight="1">
      <c r="B35" s="186"/>
      <c r="C35" s="187"/>
      <c r="D35" s="302" t="s">
        <v>541</v>
      </c>
      <c r="E35" s="302"/>
      <c r="F35" s="302"/>
      <c r="G35" s="302"/>
      <c r="H35" s="302"/>
      <c r="I35" s="302"/>
      <c r="J35" s="302"/>
      <c r="K35" s="183"/>
    </row>
    <row r="36" spans="2:11" customFormat="1" ht="15" customHeight="1">
      <c r="B36" s="186"/>
      <c r="C36" s="187"/>
      <c r="D36" s="185"/>
      <c r="E36" s="188" t="s">
        <v>108</v>
      </c>
      <c r="F36" s="185"/>
      <c r="G36" s="302" t="s">
        <v>542</v>
      </c>
      <c r="H36" s="302"/>
      <c r="I36" s="302"/>
      <c r="J36" s="302"/>
      <c r="K36" s="183"/>
    </row>
    <row r="37" spans="2:11" customFormat="1" ht="30.75" customHeight="1">
      <c r="B37" s="186"/>
      <c r="C37" s="187"/>
      <c r="D37" s="185"/>
      <c r="E37" s="188" t="s">
        <v>543</v>
      </c>
      <c r="F37" s="185"/>
      <c r="G37" s="302" t="s">
        <v>544</v>
      </c>
      <c r="H37" s="302"/>
      <c r="I37" s="302"/>
      <c r="J37" s="302"/>
      <c r="K37" s="183"/>
    </row>
    <row r="38" spans="2:11" customFormat="1" ht="15" customHeight="1">
      <c r="B38" s="186"/>
      <c r="C38" s="187"/>
      <c r="D38" s="185"/>
      <c r="E38" s="188" t="s">
        <v>54</v>
      </c>
      <c r="F38" s="185"/>
      <c r="G38" s="302" t="s">
        <v>545</v>
      </c>
      <c r="H38" s="302"/>
      <c r="I38" s="302"/>
      <c r="J38" s="302"/>
      <c r="K38" s="183"/>
    </row>
    <row r="39" spans="2:11" customFormat="1" ht="15" customHeight="1">
      <c r="B39" s="186"/>
      <c r="C39" s="187"/>
      <c r="D39" s="185"/>
      <c r="E39" s="188" t="s">
        <v>55</v>
      </c>
      <c r="F39" s="185"/>
      <c r="G39" s="302" t="s">
        <v>546</v>
      </c>
      <c r="H39" s="302"/>
      <c r="I39" s="302"/>
      <c r="J39" s="302"/>
      <c r="K39" s="183"/>
    </row>
    <row r="40" spans="2:11" customFormat="1" ht="15" customHeight="1">
      <c r="B40" s="186"/>
      <c r="C40" s="187"/>
      <c r="D40" s="185"/>
      <c r="E40" s="188" t="s">
        <v>109</v>
      </c>
      <c r="F40" s="185"/>
      <c r="G40" s="302" t="s">
        <v>547</v>
      </c>
      <c r="H40" s="302"/>
      <c r="I40" s="302"/>
      <c r="J40" s="302"/>
      <c r="K40" s="183"/>
    </row>
    <row r="41" spans="2:11" customFormat="1" ht="15" customHeight="1">
      <c r="B41" s="186"/>
      <c r="C41" s="187"/>
      <c r="D41" s="185"/>
      <c r="E41" s="188" t="s">
        <v>110</v>
      </c>
      <c r="F41" s="185"/>
      <c r="G41" s="302" t="s">
        <v>548</v>
      </c>
      <c r="H41" s="302"/>
      <c r="I41" s="302"/>
      <c r="J41" s="302"/>
      <c r="K41" s="183"/>
    </row>
    <row r="42" spans="2:11" customFormat="1" ht="15" customHeight="1">
      <c r="B42" s="186"/>
      <c r="C42" s="187"/>
      <c r="D42" s="185"/>
      <c r="E42" s="188" t="s">
        <v>549</v>
      </c>
      <c r="F42" s="185"/>
      <c r="G42" s="302" t="s">
        <v>550</v>
      </c>
      <c r="H42" s="302"/>
      <c r="I42" s="302"/>
      <c r="J42" s="302"/>
      <c r="K42" s="183"/>
    </row>
    <row r="43" spans="2:11" customFormat="1" ht="15" customHeight="1">
      <c r="B43" s="186"/>
      <c r="C43" s="187"/>
      <c r="D43" s="185"/>
      <c r="E43" s="188"/>
      <c r="F43" s="185"/>
      <c r="G43" s="302" t="s">
        <v>551</v>
      </c>
      <c r="H43" s="302"/>
      <c r="I43" s="302"/>
      <c r="J43" s="302"/>
      <c r="K43" s="183"/>
    </row>
    <row r="44" spans="2:11" customFormat="1" ht="15" customHeight="1">
      <c r="B44" s="186"/>
      <c r="C44" s="187"/>
      <c r="D44" s="185"/>
      <c r="E44" s="188" t="s">
        <v>552</v>
      </c>
      <c r="F44" s="185"/>
      <c r="G44" s="302" t="s">
        <v>553</v>
      </c>
      <c r="H44" s="302"/>
      <c r="I44" s="302"/>
      <c r="J44" s="302"/>
      <c r="K44" s="183"/>
    </row>
    <row r="45" spans="2:11" customFormat="1" ht="15" customHeight="1">
      <c r="B45" s="186"/>
      <c r="C45" s="187"/>
      <c r="D45" s="185"/>
      <c r="E45" s="188" t="s">
        <v>112</v>
      </c>
      <c r="F45" s="185"/>
      <c r="G45" s="302" t="s">
        <v>554</v>
      </c>
      <c r="H45" s="302"/>
      <c r="I45" s="302"/>
      <c r="J45" s="302"/>
      <c r="K45" s="183"/>
    </row>
    <row r="46" spans="2:11" customFormat="1" ht="12.75" customHeight="1">
      <c r="B46" s="186"/>
      <c r="C46" s="187"/>
      <c r="D46" s="185"/>
      <c r="E46" s="185"/>
      <c r="F46" s="185"/>
      <c r="G46" s="185"/>
      <c r="H46" s="185"/>
      <c r="I46" s="185"/>
      <c r="J46" s="185"/>
      <c r="K46" s="183"/>
    </row>
    <row r="47" spans="2:11" customFormat="1" ht="15" customHeight="1">
      <c r="B47" s="186"/>
      <c r="C47" s="187"/>
      <c r="D47" s="302" t="s">
        <v>555</v>
      </c>
      <c r="E47" s="302"/>
      <c r="F47" s="302"/>
      <c r="G47" s="302"/>
      <c r="H47" s="302"/>
      <c r="I47" s="302"/>
      <c r="J47" s="302"/>
      <c r="K47" s="183"/>
    </row>
    <row r="48" spans="2:11" customFormat="1" ht="15" customHeight="1">
      <c r="B48" s="186"/>
      <c r="C48" s="187"/>
      <c r="D48" s="187"/>
      <c r="E48" s="302" t="s">
        <v>556</v>
      </c>
      <c r="F48" s="302"/>
      <c r="G48" s="302"/>
      <c r="H48" s="302"/>
      <c r="I48" s="302"/>
      <c r="J48" s="302"/>
      <c r="K48" s="183"/>
    </row>
    <row r="49" spans="2:11" customFormat="1" ht="15" customHeight="1">
      <c r="B49" s="186"/>
      <c r="C49" s="187"/>
      <c r="D49" s="187"/>
      <c r="E49" s="302" t="s">
        <v>557</v>
      </c>
      <c r="F49" s="302"/>
      <c r="G49" s="302"/>
      <c r="H49" s="302"/>
      <c r="I49" s="302"/>
      <c r="J49" s="302"/>
      <c r="K49" s="183"/>
    </row>
    <row r="50" spans="2:11" customFormat="1" ht="15" customHeight="1">
      <c r="B50" s="186"/>
      <c r="C50" s="187"/>
      <c r="D50" s="187"/>
      <c r="E50" s="302" t="s">
        <v>558</v>
      </c>
      <c r="F50" s="302"/>
      <c r="G50" s="302"/>
      <c r="H50" s="302"/>
      <c r="I50" s="302"/>
      <c r="J50" s="302"/>
      <c r="K50" s="183"/>
    </row>
    <row r="51" spans="2:11" customFormat="1" ht="15" customHeight="1">
      <c r="B51" s="186"/>
      <c r="C51" s="187"/>
      <c r="D51" s="302" t="s">
        <v>559</v>
      </c>
      <c r="E51" s="302"/>
      <c r="F51" s="302"/>
      <c r="G51" s="302"/>
      <c r="H51" s="302"/>
      <c r="I51" s="302"/>
      <c r="J51" s="302"/>
      <c r="K51" s="183"/>
    </row>
    <row r="52" spans="2:11" customFormat="1" ht="25.5" customHeight="1">
      <c r="B52" s="182"/>
      <c r="C52" s="303" t="s">
        <v>560</v>
      </c>
      <c r="D52" s="303"/>
      <c r="E52" s="303"/>
      <c r="F52" s="303"/>
      <c r="G52" s="303"/>
      <c r="H52" s="303"/>
      <c r="I52" s="303"/>
      <c r="J52" s="303"/>
      <c r="K52" s="183"/>
    </row>
    <row r="53" spans="2:11" customFormat="1" ht="5.25" customHeight="1">
      <c r="B53" s="182"/>
      <c r="C53" s="184"/>
      <c r="D53" s="184"/>
      <c r="E53" s="184"/>
      <c r="F53" s="184"/>
      <c r="G53" s="184"/>
      <c r="H53" s="184"/>
      <c r="I53" s="184"/>
      <c r="J53" s="184"/>
      <c r="K53" s="183"/>
    </row>
    <row r="54" spans="2:11" customFormat="1" ht="15" customHeight="1">
      <c r="B54" s="182"/>
      <c r="C54" s="302" t="s">
        <v>561</v>
      </c>
      <c r="D54" s="302"/>
      <c r="E54" s="302"/>
      <c r="F54" s="302"/>
      <c r="G54" s="302"/>
      <c r="H54" s="302"/>
      <c r="I54" s="302"/>
      <c r="J54" s="302"/>
      <c r="K54" s="183"/>
    </row>
    <row r="55" spans="2:11" customFormat="1" ht="15" customHeight="1">
      <c r="B55" s="182"/>
      <c r="C55" s="302" t="s">
        <v>562</v>
      </c>
      <c r="D55" s="302"/>
      <c r="E55" s="302"/>
      <c r="F55" s="302"/>
      <c r="G55" s="302"/>
      <c r="H55" s="302"/>
      <c r="I55" s="302"/>
      <c r="J55" s="302"/>
      <c r="K55" s="183"/>
    </row>
    <row r="56" spans="2:11" customFormat="1" ht="12.75" customHeight="1">
      <c r="B56" s="182"/>
      <c r="C56" s="185"/>
      <c r="D56" s="185"/>
      <c r="E56" s="185"/>
      <c r="F56" s="185"/>
      <c r="G56" s="185"/>
      <c r="H56" s="185"/>
      <c r="I56" s="185"/>
      <c r="J56" s="185"/>
      <c r="K56" s="183"/>
    </row>
    <row r="57" spans="2:11" customFormat="1" ht="15" customHeight="1">
      <c r="B57" s="182"/>
      <c r="C57" s="302" t="s">
        <v>563</v>
      </c>
      <c r="D57" s="302"/>
      <c r="E57" s="302"/>
      <c r="F57" s="302"/>
      <c r="G57" s="302"/>
      <c r="H57" s="302"/>
      <c r="I57" s="302"/>
      <c r="J57" s="302"/>
      <c r="K57" s="183"/>
    </row>
    <row r="58" spans="2:11" customFormat="1" ht="15" customHeight="1">
      <c r="B58" s="182"/>
      <c r="C58" s="187"/>
      <c r="D58" s="302" t="s">
        <v>564</v>
      </c>
      <c r="E58" s="302"/>
      <c r="F58" s="302"/>
      <c r="G58" s="302"/>
      <c r="H58" s="302"/>
      <c r="I58" s="302"/>
      <c r="J58" s="302"/>
      <c r="K58" s="183"/>
    </row>
    <row r="59" spans="2:11" customFormat="1" ht="15" customHeight="1">
      <c r="B59" s="182"/>
      <c r="C59" s="187"/>
      <c r="D59" s="302" t="s">
        <v>565</v>
      </c>
      <c r="E59" s="302"/>
      <c r="F59" s="302"/>
      <c r="G59" s="302"/>
      <c r="H59" s="302"/>
      <c r="I59" s="302"/>
      <c r="J59" s="302"/>
      <c r="K59" s="183"/>
    </row>
    <row r="60" spans="2:11" customFormat="1" ht="15" customHeight="1">
      <c r="B60" s="182"/>
      <c r="C60" s="187"/>
      <c r="D60" s="302" t="s">
        <v>566</v>
      </c>
      <c r="E60" s="302"/>
      <c r="F60" s="302"/>
      <c r="G60" s="302"/>
      <c r="H60" s="302"/>
      <c r="I60" s="302"/>
      <c r="J60" s="302"/>
      <c r="K60" s="183"/>
    </row>
    <row r="61" spans="2:11" customFormat="1" ht="15" customHeight="1">
      <c r="B61" s="182"/>
      <c r="C61" s="187"/>
      <c r="D61" s="302" t="s">
        <v>567</v>
      </c>
      <c r="E61" s="302"/>
      <c r="F61" s="302"/>
      <c r="G61" s="302"/>
      <c r="H61" s="302"/>
      <c r="I61" s="302"/>
      <c r="J61" s="302"/>
      <c r="K61" s="183"/>
    </row>
    <row r="62" spans="2:11" customFormat="1" ht="15" customHeight="1">
      <c r="B62" s="182"/>
      <c r="C62" s="187"/>
      <c r="D62" s="305" t="s">
        <v>568</v>
      </c>
      <c r="E62" s="305"/>
      <c r="F62" s="305"/>
      <c r="G62" s="305"/>
      <c r="H62" s="305"/>
      <c r="I62" s="305"/>
      <c r="J62" s="305"/>
      <c r="K62" s="183"/>
    </row>
    <row r="63" spans="2:11" customFormat="1" ht="15" customHeight="1">
      <c r="B63" s="182"/>
      <c r="C63" s="187"/>
      <c r="D63" s="302" t="s">
        <v>569</v>
      </c>
      <c r="E63" s="302"/>
      <c r="F63" s="302"/>
      <c r="G63" s="302"/>
      <c r="H63" s="302"/>
      <c r="I63" s="302"/>
      <c r="J63" s="302"/>
      <c r="K63" s="183"/>
    </row>
    <row r="64" spans="2:11" customFormat="1" ht="12.75" customHeight="1">
      <c r="B64" s="182"/>
      <c r="C64" s="187"/>
      <c r="D64" s="187"/>
      <c r="E64" s="190"/>
      <c r="F64" s="187"/>
      <c r="G64" s="187"/>
      <c r="H64" s="187"/>
      <c r="I64" s="187"/>
      <c r="J64" s="187"/>
      <c r="K64" s="183"/>
    </row>
    <row r="65" spans="2:11" customFormat="1" ht="15" customHeight="1">
      <c r="B65" s="182"/>
      <c r="C65" s="187"/>
      <c r="D65" s="302" t="s">
        <v>570</v>
      </c>
      <c r="E65" s="302"/>
      <c r="F65" s="302"/>
      <c r="G65" s="302"/>
      <c r="H65" s="302"/>
      <c r="I65" s="302"/>
      <c r="J65" s="302"/>
      <c r="K65" s="183"/>
    </row>
    <row r="66" spans="2:11" customFormat="1" ht="15" customHeight="1">
      <c r="B66" s="182"/>
      <c r="C66" s="187"/>
      <c r="D66" s="305" t="s">
        <v>571</v>
      </c>
      <c r="E66" s="305"/>
      <c r="F66" s="305"/>
      <c r="G66" s="305"/>
      <c r="H66" s="305"/>
      <c r="I66" s="305"/>
      <c r="J66" s="305"/>
      <c r="K66" s="183"/>
    </row>
    <row r="67" spans="2:11" customFormat="1" ht="15" customHeight="1">
      <c r="B67" s="182"/>
      <c r="C67" s="187"/>
      <c r="D67" s="302" t="s">
        <v>572</v>
      </c>
      <c r="E67" s="302"/>
      <c r="F67" s="302"/>
      <c r="G67" s="302"/>
      <c r="H67" s="302"/>
      <c r="I67" s="302"/>
      <c r="J67" s="302"/>
      <c r="K67" s="183"/>
    </row>
    <row r="68" spans="2:11" customFormat="1" ht="15" customHeight="1">
      <c r="B68" s="182"/>
      <c r="C68" s="187"/>
      <c r="D68" s="302" t="s">
        <v>573</v>
      </c>
      <c r="E68" s="302"/>
      <c r="F68" s="302"/>
      <c r="G68" s="302"/>
      <c r="H68" s="302"/>
      <c r="I68" s="302"/>
      <c r="J68" s="302"/>
      <c r="K68" s="183"/>
    </row>
    <row r="69" spans="2:11" customFormat="1" ht="15" customHeight="1">
      <c r="B69" s="182"/>
      <c r="C69" s="187"/>
      <c r="D69" s="302" t="s">
        <v>574</v>
      </c>
      <c r="E69" s="302"/>
      <c r="F69" s="302"/>
      <c r="G69" s="302"/>
      <c r="H69" s="302"/>
      <c r="I69" s="302"/>
      <c r="J69" s="302"/>
      <c r="K69" s="183"/>
    </row>
    <row r="70" spans="2:11" customFormat="1" ht="15" customHeight="1">
      <c r="B70" s="182"/>
      <c r="C70" s="187"/>
      <c r="D70" s="302" t="s">
        <v>575</v>
      </c>
      <c r="E70" s="302"/>
      <c r="F70" s="302"/>
      <c r="G70" s="302"/>
      <c r="H70" s="302"/>
      <c r="I70" s="302"/>
      <c r="J70" s="302"/>
      <c r="K70" s="183"/>
    </row>
    <row r="71" spans="2:11" customFormat="1" ht="12.75" customHeight="1">
      <c r="B71" s="191"/>
      <c r="C71" s="192"/>
      <c r="D71" s="192"/>
      <c r="E71" s="192"/>
      <c r="F71" s="192"/>
      <c r="G71" s="192"/>
      <c r="H71" s="192"/>
      <c r="I71" s="192"/>
      <c r="J71" s="192"/>
      <c r="K71" s="193"/>
    </row>
    <row r="72" spans="2:11" customFormat="1" ht="18.75" customHeight="1">
      <c r="B72" s="194"/>
      <c r="C72" s="194"/>
      <c r="D72" s="194"/>
      <c r="E72" s="194"/>
      <c r="F72" s="194"/>
      <c r="G72" s="194"/>
      <c r="H72" s="194"/>
      <c r="I72" s="194"/>
      <c r="J72" s="194"/>
      <c r="K72" s="195"/>
    </row>
    <row r="73" spans="2:11" customFormat="1" ht="18.75" customHeight="1">
      <c r="B73" s="195"/>
      <c r="C73" s="195"/>
      <c r="D73" s="195"/>
      <c r="E73" s="195"/>
      <c r="F73" s="195"/>
      <c r="G73" s="195"/>
      <c r="H73" s="195"/>
      <c r="I73" s="195"/>
      <c r="J73" s="195"/>
      <c r="K73" s="195"/>
    </row>
    <row r="74" spans="2:11" customFormat="1" ht="7.5" customHeight="1">
      <c r="B74" s="196"/>
      <c r="C74" s="197"/>
      <c r="D74" s="197"/>
      <c r="E74" s="197"/>
      <c r="F74" s="197"/>
      <c r="G74" s="197"/>
      <c r="H74" s="197"/>
      <c r="I74" s="197"/>
      <c r="J74" s="197"/>
      <c r="K74" s="198"/>
    </row>
    <row r="75" spans="2:11" customFormat="1" ht="45" customHeight="1">
      <c r="B75" s="199"/>
      <c r="C75" s="306" t="s">
        <v>576</v>
      </c>
      <c r="D75" s="306"/>
      <c r="E75" s="306"/>
      <c r="F75" s="306"/>
      <c r="G75" s="306"/>
      <c r="H75" s="306"/>
      <c r="I75" s="306"/>
      <c r="J75" s="306"/>
      <c r="K75" s="200"/>
    </row>
    <row r="76" spans="2:11" customFormat="1" ht="17.25" customHeight="1">
      <c r="B76" s="199"/>
      <c r="C76" s="201" t="s">
        <v>577</v>
      </c>
      <c r="D76" s="201"/>
      <c r="E76" s="201"/>
      <c r="F76" s="201" t="s">
        <v>578</v>
      </c>
      <c r="G76" s="202"/>
      <c r="H76" s="201" t="s">
        <v>55</v>
      </c>
      <c r="I76" s="201" t="s">
        <v>58</v>
      </c>
      <c r="J76" s="201" t="s">
        <v>579</v>
      </c>
      <c r="K76" s="200"/>
    </row>
    <row r="77" spans="2:11" customFormat="1" ht="17.25" customHeight="1">
      <c r="B77" s="199"/>
      <c r="C77" s="203" t="s">
        <v>580</v>
      </c>
      <c r="D77" s="203"/>
      <c r="E77" s="203"/>
      <c r="F77" s="204" t="s">
        <v>581</v>
      </c>
      <c r="G77" s="205"/>
      <c r="H77" s="203"/>
      <c r="I77" s="203"/>
      <c r="J77" s="203" t="s">
        <v>582</v>
      </c>
      <c r="K77" s="200"/>
    </row>
    <row r="78" spans="2:11" customFormat="1" ht="5.25" customHeight="1">
      <c r="B78" s="199"/>
      <c r="C78" s="206"/>
      <c r="D78" s="206"/>
      <c r="E78" s="206"/>
      <c r="F78" s="206"/>
      <c r="G78" s="207"/>
      <c r="H78" s="206"/>
      <c r="I78" s="206"/>
      <c r="J78" s="206"/>
      <c r="K78" s="200"/>
    </row>
    <row r="79" spans="2:11" customFormat="1" ht="15" customHeight="1">
      <c r="B79" s="199"/>
      <c r="C79" s="188" t="s">
        <v>54</v>
      </c>
      <c r="D79" s="208"/>
      <c r="E79" s="208"/>
      <c r="F79" s="209" t="s">
        <v>583</v>
      </c>
      <c r="G79" s="210"/>
      <c r="H79" s="188" t="s">
        <v>584</v>
      </c>
      <c r="I79" s="188" t="s">
        <v>585</v>
      </c>
      <c r="J79" s="188">
        <v>20</v>
      </c>
      <c r="K79" s="200"/>
    </row>
    <row r="80" spans="2:11" customFormat="1" ht="15" customHeight="1">
      <c r="B80" s="199"/>
      <c r="C80" s="188" t="s">
        <v>586</v>
      </c>
      <c r="D80" s="188"/>
      <c r="E80" s="188"/>
      <c r="F80" s="209" t="s">
        <v>583</v>
      </c>
      <c r="G80" s="210"/>
      <c r="H80" s="188" t="s">
        <v>587</v>
      </c>
      <c r="I80" s="188" t="s">
        <v>585</v>
      </c>
      <c r="J80" s="188">
        <v>120</v>
      </c>
      <c r="K80" s="200"/>
    </row>
    <row r="81" spans="2:11" customFormat="1" ht="15" customHeight="1">
      <c r="B81" s="211"/>
      <c r="C81" s="188" t="s">
        <v>588</v>
      </c>
      <c r="D81" s="188"/>
      <c r="E81" s="188"/>
      <c r="F81" s="209" t="s">
        <v>589</v>
      </c>
      <c r="G81" s="210"/>
      <c r="H81" s="188" t="s">
        <v>590</v>
      </c>
      <c r="I81" s="188" t="s">
        <v>585</v>
      </c>
      <c r="J81" s="188">
        <v>50</v>
      </c>
      <c r="K81" s="200"/>
    </row>
    <row r="82" spans="2:11" customFormat="1" ht="15" customHeight="1">
      <c r="B82" s="211"/>
      <c r="C82" s="188" t="s">
        <v>591</v>
      </c>
      <c r="D82" s="188"/>
      <c r="E82" s="188"/>
      <c r="F82" s="209" t="s">
        <v>583</v>
      </c>
      <c r="G82" s="210"/>
      <c r="H82" s="188" t="s">
        <v>592</v>
      </c>
      <c r="I82" s="188" t="s">
        <v>593</v>
      </c>
      <c r="J82" s="188"/>
      <c r="K82" s="200"/>
    </row>
    <row r="83" spans="2:11" customFormat="1" ht="15" customHeight="1">
      <c r="B83" s="211"/>
      <c r="C83" s="188" t="s">
        <v>594</v>
      </c>
      <c r="D83" s="188"/>
      <c r="E83" s="188"/>
      <c r="F83" s="209" t="s">
        <v>589</v>
      </c>
      <c r="G83" s="188"/>
      <c r="H83" s="188" t="s">
        <v>595</v>
      </c>
      <c r="I83" s="188" t="s">
        <v>585</v>
      </c>
      <c r="J83" s="188">
        <v>15</v>
      </c>
      <c r="K83" s="200"/>
    </row>
    <row r="84" spans="2:11" customFormat="1" ht="15" customHeight="1">
      <c r="B84" s="211"/>
      <c r="C84" s="188" t="s">
        <v>596</v>
      </c>
      <c r="D84" s="188"/>
      <c r="E84" s="188"/>
      <c r="F84" s="209" t="s">
        <v>589</v>
      </c>
      <c r="G84" s="188"/>
      <c r="H84" s="188" t="s">
        <v>597</v>
      </c>
      <c r="I84" s="188" t="s">
        <v>585</v>
      </c>
      <c r="J84" s="188">
        <v>15</v>
      </c>
      <c r="K84" s="200"/>
    </row>
    <row r="85" spans="2:11" customFormat="1" ht="15" customHeight="1">
      <c r="B85" s="211"/>
      <c r="C85" s="188" t="s">
        <v>598</v>
      </c>
      <c r="D85" s="188"/>
      <c r="E85" s="188"/>
      <c r="F85" s="209" t="s">
        <v>589</v>
      </c>
      <c r="G85" s="188"/>
      <c r="H85" s="188" t="s">
        <v>599</v>
      </c>
      <c r="I85" s="188" t="s">
        <v>585</v>
      </c>
      <c r="J85" s="188">
        <v>20</v>
      </c>
      <c r="K85" s="200"/>
    </row>
    <row r="86" spans="2:11" customFormat="1" ht="15" customHeight="1">
      <c r="B86" s="211"/>
      <c r="C86" s="188" t="s">
        <v>600</v>
      </c>
      <c r="D86" s="188"/>
      <c r="E86" s="188"/>
      <c r="F86" s="209" t="s">
        <v>589</v>
      </c>
      <c r="G86" s="188"/>
      <c r="H86" s="188" t="s">
        <v>601</v>
      </c>
      <c r="I86" s="188" t="s">
        <v>585</v>
      </c>
      <c r="J86" s="188">
        <v>20</v>
      </c>
      <c r="K86" s="200"/>
    </row>
    <row r="87" spans="2:11" customFormat="1" ht="15" customHeight="1">
      <c r="B87" s="211"/>
      <c r="C87" s="188" t="s">
        <v>602</v>
      </c>
      <c r="D87" s="188"/>
      <c r="E87" s="188"/>
      <c r="F87" s="209" t="s">
        <v>589</v>
      </c>
      <c r="G87" s="210"/>
      <c r="H87" s="188" t="s">
        <v>603</v>
      </c>
      <c r="I87" s="188" t="s">
        <v>585</v>
      </c>
      <c r="J87" s="188">
        <v>50</v>
      </c>
      <c r="K87" s="200"/>
    </row>
    <row r="88" spans="2:11" customFormat="1" ht="15" customHeight="1">
      <c r="B88" s="211"/>
      <c r="C88" s="188" t="s">
        <v>604</v>
      </c>
      <c r="D88" s="188"/>
      <c r="E88" s="188"/>
      <c r="F88" s="209" t="s">
        <v>589</v>
      </c>
      <c r="G88" s="210"/>
      <c r="H88" s="188" t="s">
        <v>605</v>
      </c>
      <c r="I88" s="188" t="s">
        <v>585</v>
      </c>
      <c r="J88" s="188">
        <v>20</v>
      </c>
      <c r="K88" s="200"/>
    </row>
    <row r="89" spans="2:11" customFormat="1" ht="15" customHeight="1">
      <c r="B89" s="211"/>
      <c r="C89" s="188" t="s">
        <v>606</v>
      </c>
      <c r="D89" s="188"/>
      <c r="E89" s="188"/>
      <c r="F89" s="209" t="s">
        <v>589</v>
      </c>
      <c r="G89" s="210"/>
      <c r="H89" s="188" t="s">
        <v>607</v>
      </c>
      <c r="I89" s="188" t="s">
        <v>585</v>
      </c>
      <c r="J89" s="188">
        <v>20</v>
      </c>
      <c r="K89" s="200"/>
    </row>
    <row r="90" spans="2:11" customFormat="1" ht="15" customHeight="1">
      <c r="B90" s="211"/>
      <c r="C90" s="188" t="s">
        <v>608</v>
      </c>
      <c r="D90" s="188"/>
      <c r="E90" s="188"/>
      <c r="F90" s="209" t="s">
        <v>589</v>
      </c>
      <c r="G90" s="210"/>
      <c r="H90" s="188" t="s">
        <v>609</v>
      </c>
      <c r="I90" s="188" t="s">
        <v>585</v>
      </c>
      <c r="J90" s="188">
        <v>50</v>
      </c>
      <c r="K90" s="200"/>
    </row>
    <row r="91" spans="2:11" customFormat="1" ht="15" customHeight="1">
      <c r="B91" s="211"/>
      <c r="C91" s="188" t="s">
        <v>610</v>
      </c>
      <c r="D91" s="188"/>
      <c r="E91" s="188"/>
      <c r="F91" s="209" t="s">
        <v>589</v>
      </c>
      <c r="G91" s="210"/>
      <c r="H91" s="188" t="s">
        <v>610</v>
      </c>
      <c r="I91" s="188" t="s">
        <v>585</v>
      </c>
      <c r="J91" s="188">
        <v>50</v>
      </c>
      <c r="K91" s="200"/>
    </row>
    <row r="92" spans="2:11" customFormat="1" ht="15" customHeight="1">
      <c r="B92" s="211"/>
      <c r="C92" s="188" t="s">
        <v>611</v>
      </c>
      <c r="D92" s="188"/>
      <c r="E92" s="188"/>
      <c r="F92" s="209" t="s">
        <v>589</v>
      </c>
      <c r="G92" s="210"/>
      <c r="H92" s="188" t="s">
        <v>612</v>
      </c>
      <c r="I92" s="188" t="s">
        <v>585</v>
      </c>
      <c r="J92" s="188">
        <v>255</v>
      </c>
      <c r="K92" s="200"/>
    </row>
    <row r="93" spans="2:11" customFormat="1" ht="15" customHeight="1">
      <c r="B93" s="211"/>
      <c r="C93" s="188" t="s">
        <v>613</v>
      </c>
      <c r="D93" s="188"/>
      <c r="E93" s="188"/>
      <c r="F93" s="209" t="s">
        <v>583</v>
      </c>
      <c r="G93" s="210"/>
      <c r="H93" s="188" t="s">
        <v>614</v>
      </c>
      <c r="I93" s="188" t="s">
        <v>615</v>
      </c>
      <c r="J93" s="188"/>
      <c r="K93" s="200"/>
    </row>
    <row r="94" spans="2:11" customFormat="1" ht="15" customHeight="1">
      <c r="B94" s="211"/>
      <c r="C94" s="188" t="s">
        <v>616</v>
      </c>
      <c r="D94" s="188"/>
      <c r="E94" s="188"/>
      <c r="F94" s="209" t="s">
        <v>583</v>
      </c>
      <c r="G94" s="210"/>
      <c r="H94" s="188" t="s">
        <v>617</v>
      </c>
      <c r="I94" s="188" t="s">
        <v>618</v>
      </c>
      <c r="J94" s="188"/>
      <c r="K94" s="200"/>
    </row>
    <row r="95" spans="2:11" customFormat="1" ht="15" customHeight="1">
      <c r="B95" s="211"/>
      <c r="C95" s="188" t="s">
        <v>619</v>
      </c>
      <c r="D95" s="188"/>
      <c r="E95" s="188"/>
      <c r="F95" s="209" t="s">
        <v>583</v>
      </c>
      <c r="G95" s="210"/>
      <c r="H95" s="188" t="s">
        <v>619</v>
      </c>
      <c r="I95" s="188" t="s">
        <v>618</v>
      </c>
      <c r="J95" s="188"/>
      <c r="K95" s="200"/>
    </row>
    <row r="96" spans="2:11" customFormat="1" ht="15" customHeight="1">
      <c r="B96" s="211"/>
      <c r="C96" s="188" t="s">
        <v>39</v>
      </c>
      <c r="D96" s="188"/>
      <c r="E96" s="188"/>
      <c r="F96" s="209" t="s">
        <v>583</v>
      </c>
      <c r="G96" s="210"/>
      <c r="H96" s="188" t="s">
        <v>620</v>
      </c>
      <c r="I96" s="188" t="s">
        <v>618</v>
      </c>
      <c r="J96" s="188"/>
      <c r="K96" s="200"/>
    </row>
    <row r="97" spans="2:11" customFormat="1" ht="15" customHeight="1">
      <c r="B97" s="211"/>
      <c r="C97" s="188" t="s">
        <v>49</v>
      </c>
      <c r="D97" s="188"/>
      <c r="E97" s="188"/>
      <c r="F97" s="209" t="s">
        <v>583</v>
      </c>
      <c r="G97" s="210"/>
      <c r="H97" s="188" t="s">
        <v>621</v>
      </c>
      <c r="I97" s="188" t="s">
        <v>618</v>
      </c>
      <c r="J97" s="188"/>
      <c r="K97" s="200"/>
    </row>
    <row r="98" spans="2:11" customFormat="1" ht="15" customHeight="1">
      <c r="B98" s="212"/>
      <c r="C98" s="213"/>
      <c r="D98" s="213"/>
      <c r="E98" s="213"/>
      <c r="F98" s="213"/>
      <c r="G98" s="213"/>
      <c r="H98" s="213"/>
      <c r="I98" s="213"/>
      <c r="J98" s="213"/>
      <c r="K98" s="214"/>
    </row>
    <row r="99" spans="2:11" customFormat="1" ht="18.75" customHeight="1">
      <c r="B99" s="215"/>
      <c r="C99" s="216"/>
      <c r="D99" s="216"/>
      <c r="E99" s="216"/>
      <c r="F99" s="216"/>
      <c r="G99" s="216"/>
      <c r="H99" s="216"/>
      <c r="I99" s="216"/>
      <c r="J99" s="216"/>
      <c r="K99" s="215"/>
    </row>
    <row r="100" spans="2:11" customFormat="1" ht="18.75" customHeight="1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</row>
    <row r="101" spans="2:11" customFormat="1" ht="7.5" customHeight="1">
      <c r="B101" s="196"/>
      <c r="C101" s="197"/>
      <c r="D101" s="197"/>
      <c r="E101" s="197"/>
      <c r="F101" s="197"/>
      <c r="G101" s="197"/>
      <c r="H101" s="197"/>
      <c r="I101" s="197"/>
      <c r="J101" s="197"/>
      <c r="K101" s="198"/>
    </row>
    <row r="102" spans="2:11" customFormat="1" ht="45" customHeight="1">
      <c r="B102" s="199"/>
      <c r="C102" s="306" t="s">
        <v>622</v>
      </c>
      <c r="D102" s="306"/>
      <c r="E102" s="306"/>
      <c r="F102" s="306"/>
      <c r="G102" s="306"/>
      <c r="H102" s="306"/>
      <c r="I102" s="306"/>
      <c r="J102" s="306"/>
      <c r="K102" s="200"/>
    </row>
    <row r="103" spans="2:11" customFormat="1" ht="17.25" customHeight="1">
      <c r="B103" s="199"/>
      <c r="C103" s="201" t="s">
        <v>577</v>
      </c>
      <c r="D103" s="201"/>
      <c r="E103" s="201"/>
      <c r="F103" s="201" t="s">
        <v>578</v>
      </c>
      <c r="G103" s="202"/>
      <c r="H103" s="201" t="s">
        <v>55</v>
      </c>
      <c r="I103" s="201" t="s">
        <v>58</v>
      </c>
      <c r="J103" s="201" t="s">
        <v>579</v>
      </c>
      <c r="K103" s="200"/>
    </row>
    <row r="104" spans="2:11" customFormat="1" ht="17.25" customHeight="1">
      <c r="B104" s="199"/>
      <c r="C104" s="203" t="s">
        <v>580</v>
      </c>
      <c r="D104" s="203"/>
      <c r="E104" s="203"/>
      <c r="F104" s="204" t="s">
        <v>581</v>
      </c>
      <c r="G104" s="205"/>
      <c r="H104" s="203"/>
      <c r="I104" s="203"/>
      <c r="J104" s="203" t="s">
        <v>582</v>
      </c>
      <c r="K104" s="200"/>
    </row>
    <row r="105" spans="2:11" customFormat="1" ht="5.25" customHeight="1">
      <c r="B105" s="199"/>
      <c r="C105" s="201"/>
      <c r="D105" s="201"/>
      <c r="E105" s="201"/>
      <c r="F105" s="201"/>
      <c r="G105" s="217"/>
      <c r="H105" s="201"/>
      <c r="I105" s="201"/>
      <c r="J105" s="201"/>
      <c r="K105" s="200"/>
    </row>
    <row r="106" spans="2:11" customFormat="1" ht="15" customHeight="1">
      <c r="B106" s="199"/>
      <c r="C106" s="188" t="s">
        <v>54</v>
      </c>
      <c r="D106" s="208"/>
      <c r="E106" s="208"/>
      <c r="F106" s="209" t="s">
        <v>583</v>
      </c>
      <c r="G106" s="188"/>
      <c r="H106" s="188" t="s">
        <v>623</v>
      </c>
      <c r="I106" s="188" t="s">
        <v>585</v>
      </c>
      <c r="J106" s="188">
        <v>20</v>
      </c>
      <c r="K106" s="200"/>
    </row>
    <row r="107" spans="2:11" customFormat="1" ht="15" customHeight="1">
      <c r="B107" s="199"/>
      <c r="C107" s="188" t="s">
        <v>586</v>
      </c>
      <c r="D107" s="188"/>
      <c r="E107" s="188"/>
      <c r="F107" s="209" t="s">
        <v>583</v>
      </c>
      <c r="G107" s="188"/>
      <c r="H107" s="188" t="s">
        <v>623</v>
      </c>
      <c r="I107" s="188" t="s">
        <v>585</v>
      </c>
      <c r="J107" s="188">
        <v>120</v>
      </c>
      <c r="K107" s="200"/>
    </row>
    <row r="108" spans="2:11" customFormat="1" ht="15" customHeight="1">
      <c r="B108" s="211"/>
      <c r="C108" s="188" t="s">
        <v>588</v>
      </c>
      <c r="D108" s="188"/>
      <c r="E108" s="188"/>
      <c r="F108" s="209" t="s">
        <v>589</v>
      </c>
      <c r="G108" s="188"/>
      <c r="H108" s="188" t="s">
        <v>623</v>
      </c>
      <c r="I108" s="188" t="s">
        <v>585</v>
      </c>
      <c r="J108" s="188">
        <v>50</v>
      </c>
      <c r="K108" s="200"/>
    </row>
    <row r="109" spans="2:11" customFormat="1" ht="15" customHeight="1">
      <c r="B109" s="211"/>
      <c r="C109" s="188" t="s">
        <v>591</v>
      </c>
      <c r="D109" s="188"/>
      <c r="E109" s="188"/>
      <c r="F109" s="209" t="s">
        <v>583</v>
      </c>
      <c r="G109" s="188"/>
      <c r="H109" s="188" t="s">
        <v>623</v>
      </c>
      <c r="I109" s="188" t="s">
        <v>593</v>
      </c>
      <c r="J109" s="188"/>
      <c r="K109" s="200"/>
    </row>
    <row r="110" spans="2:11" customFormat="1" ht="15" customHeight="1">
      <c r="B110" s="211"/>
      <c r="C110" s="188" t="s">
        <v>602</v>
      </c>
      <c r="D110" s="188"/>
      <c r="E110" s="188"/>
      <c r="F110" s="209" t="s">
        <v>589</v>
      </c>
      <c r="G110" s="188"/>
      <c r="H110" s="188" t="s">
        <v>623</v>
      </c>
      <c r="I110" s="188" t="s">
        <v>585</v>
      </c>
      <c r="J110" s="188">
        <v>50</v>
      </c>
      <c r="K110" s="200"/>
    </row>
    <row r="111" spans="2:11" customFormat="1" ht="15" customHeight="1">
      <c r="B111" s="211"/>
      <c r="C111" s="188" t="s">
        <v>610</v>
      </c>
      <c r="D111" s="188"/>
      <c r="E111" s="188"/>
      <c r="F111" s="209" t="s">
        <v>589</v>
      </c>
      <c r="G111" s="188"/>
      <c r="H111" s="188" t="s">
        <v>623</v>
      </c>
      <c r="I111" s="188" t="s">
        <v>585</v>
      </c>
      <c r="J111" s="188">
        <v>50</v>
      </c>
      <c r="K111" s="200"/>
    </row>
    <row r="112" spans="2:11" customFormat="1" ht="15" customHeight="1">
      <c r="B112" s="211"/>
      <c r="C112" s="188" t="s">
        <v>608</v>
      </c>
      <c r="D112" s="188"/>
      <c r="E112" s="188"/>
      <c r="F112" s="209" t="s">
        <v>589</v>
      </c>
      <c r="G112" s="188"/>
      <c r="H112" s="188" t="s">
        <v>623</v>
      </c>
      <c r="I112" s="188" t="s">
        <v>585</v>
      </c>
      <c r="J112" s="188">
        <v>50</v>
      </c>
      <c r="K112" s="200"/>
    </row>
    <row r="113" spans="2:11" customFormat="1" ht="15" customHeight="1">
      <c r="B113" s="211"/>
      <c r="C113" s="188" t="s">
        <v>54</v>
      </c>
      <c r="D113" s="188"/>
      <c r="E113" s="188"/>
      <c r="F113" s="209" t="s">
        <v>583</v>
      </c>
      <c r="G113" s="188"/>
      <c r="H113" s="188" t="s">
        <v>624</v>
      </c>
      <c r="I113" s="188" t="s">
        <v>585</v>
      </c>
      <c r="J113" s="188">
        <v>20</v>
      </c>
      <c r="K113" s="200"/>
    </row>
    <row r="114" spans="2:11" customFormat="1" ht="15" customHeight="1">
      <c r="B114" s="211"/>
      <c r="C114" s="188" t="s">
        <v>625</v>
      </c>
      <c r="D114" s="188"/>
      <c r="E114" s="188"/>
      <c r="F114" s="209" t="s">
        <v>583</v>
      </c>
      <c r="G114" s="188"/>
      <c r="H114" s="188" t="s">
        <v>626</v>
      </c>
      <c r="I114" s="188" t="s">
        <v>585</v>
      </c>
      <c r="J114" s="188">
        <v>120</v>
      </c>
      <c r="K114" s="200"/>
    </row>
    <row r="115" spans="2:11" customFormat="1" ht="15" customHeight="1">
      <c r="B115" s="211"/>
      <c r="C115" s="188" t="s">
        <v>39</v>
      </c>
      <c r="D115" s="188"/>
      <c r="E115" s="188"/>
      <c r="F115" s="209" t="s">
        <v>583</v>
      </c>
      <c r="G115" s="188"/>
      <c r="H115" s="188" t="s">
        <v>627</v>
      </c>
      <c r="I115" s="188" t="s">
        <v>618</v>
      </c>
      <c r="J115" s="188"/>
      <c r="K115" s="200"/>
    </row>
    <row r="116" spans="2:11" customFormat="1" ht="15" customHeight="1">
      <c r="B116" s="211"/>
      <c r="C116" s="188" t="s">
        <v>49</v>
      </c>
      <c r="D116" s="188"/>
      <c r="E116" s="188"/>
      <c r="F116" s="209" t="s">
        <v>583</v>
      </c>
      <c r="G116" s="188"/>
      <c r="H116" s="188" t="s">
        <v>628</v>
      </c>
      <c r="I116" s="188" t="s">
        <v>618</v>
      </c>
      <c r="J116" s="188"/>
      <c r="K116" s="200"/>
    </row>
    <row r="117" spans="2:11" customFormat="1" ht="15" customHeight="1">
      <c r="B117" s="211"/>
      <c r="C117" s="188" t="s">
        <v>58</v>
      </c>
      <c r="D117" s="188"/>
      <c r="E117" s="188"/>
      <c r="F117" s="209" t="s">
        <v>583</v>
      </c>
      <c r="G117" s="188"/>
      <c r="H117" s="188" t="s">
        <v>629</v>
      </c>
      <c r="I117" s="188" t="s">
        <v>630</v>
      </c>
      <c r="J117" s="188"/>
      <c r="K117" s="200"/>
    </row>
    <row r="118" spans="2:11" customFormat="1" ht="15" customHeight="1">
      <c r="B118" s="212"/>
      <c r="C118" s="218"/>
      <c r="D118" s="218"/>
      <c r="E118" s="218"/>
      <c r="F118" s="218"/>
      <c r="G118" s="218"/>
      <c r="H118" s="218"/>
      <c r="I118" s="218"/>
      <c r="J118" s="218"/>
      <c r="K118" s="214"/>
    </row>
    <row r="119" spans="2:11" customFormat="1" ht="18.75" customHeight="1">
      <c r="B119" s="219"/>
      <c r="C119" s="220"/>
      <c r="D119" s="220"/>
      <c r="E119" s="220"/>
      <c r="F119" s="221"/>
      <c r="G119" s="220"/>
      <c r="H119" s="220"/>
      <c r="I119" s="220"/>
      <c r="J119" s="220"/>
      <c r="K119" s="219"/>
    </row>
    <row r="120" spans="2:11" customFormat="1" ht="18.75" customHeight="1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</row>
    <row r="121" spans="2:11" customFormat="1" ht="7.5" customHeight="1">
      <c r="B121" s="222"/>
      <c r="C121" s="223"/>
      <c r="D121" s="223"/>
      <c r="E121" s="223"/>
      <c r="F121" s="223"/>
      <c r="G121" s="223"/>
      <c r="H121" s="223"/>
      <c r="I121" s="223"/>
      <c r="J121" s="223"/>
      <c r="K121" s="224"/>
    </row>
    <row r="122" spans="2:11" customFormat="1" ht="45" customHeight="1">
      <c r="B122" s="225"/>
      <c r="C122" s="304" t="s">
        <v>631</v>
      </c>
      <c r="D122" s="304"/>
      <c r="E122" s="304"/>
      <c r="F122" s="304"/>
      <c r="G122" s="304"/>
      <c r="H122" s="304"/>
      <c r="I122" s="304"/>
      <c r="J122" s="304"/>
      <c r="K122" s="226"/>
    </row>
    <row r="123" spans="2:11" customFormat="1" ht="17.25" customHeight="1">
      <c r="B123" s="227"/>
      <c r="C123" s="201" t="s">
        <v>577</v>
      </c>
      <c r="D123" s="201"/>
      <c r="E123" s="201"/>
      <c r="F123" s="201" t="s">
        <v>578</v>
      </c>
      <c r="G123" s="202"/>
      <c r="H123" s="201" t="s">
        <v>55</v>
      </c>
      <c r="I123" s="201" t="s">
        <v>58</v>
      </c>
      <c r="J123" s="201" t="s">
        <v>579</v>
      </c>
      <c r="K123" s="228"/>
    </row>
    <row r="124" spans="2:11" customFormat="1" ht="17.25" customHeight="1">
      <c r="B124" s="227"/>
      <c r="C124" s="203" t="s">
        <v>580</v>
      </c>
      <c r="D124" s="203"/>
      <c r="E124" s="203"/>
      <c r="F124" s="204" t="s">
        <v>581</v>
      </c>
      <c r="G124" s="205"/>
      <c r="H124" s="203"/>
      <c r="I124" s="203"/>
      <c r="J124" s="203" t="s">
        <v>582</v>
      </c>
      <c r="K124" s="228"/>
    </row>
    <row r="125" spans="2:11" customFormat="1" ht="5.25" customHeight="1">
      <c r="B125" s="229"/>
      <c r="C125" s="206"/>
      <c r="D125" s="206"/>
      <c r="E125" s="206"/>
      <c r="F125" s="206"/>
      <c r="G125" s="230"/>
      <c r="H125" s="206"/>
      <c r="I125" s="206"/>
      <c r="J125" s="206"/>
      <c r="K125" s="231"/>
    </row>
    <row r="126" spans="2:11" customFormat="1" ht="15" customHeight="1">
      <c r="B126" s="229"/>
      <c r="C126" s="188" t="s">
        <v>586</v>
      </c>
      <c r="D126" s="208"/>
      <c r="E126" s="208"/>
      <c r="F126" s="209" t="s">
        <v>583</v>
      </c>
      <c r="G126" s="188"/>
      <c r="H126" s="188" t="s">
        <v>623</v>
      </c>
      <c r="I126" s="188" t="s">
        <v>585</v>
      </c>
      <c r="J126" s="188">
        <v>120</v>
      </c>
      <c r="K126" s="232"/>
    </row>
    <row r="127" spans="2:11" customFormat="1" ht="15" customHeight="1">
      <c r="B127" s="229"/>
      <c r="C127" s="188" t="s">
        <v>632</v>
      </c>
      <c r="D127" s="188"/>
      <c r="E127" s="188"/>
      <c r="F127" s="209" t="s">
        <v>583</v>
      </c>
      <c r="G127" s="188"/>
      <c r="H127" s="188" t="s">
        <v>633</v>
      </c>
      <c r="I127" s="188" t="s">
        <v>585</v>
      </c>
      <c r="J127" s="188" t="s">
        <v>634</v>
      </c>
      <c r="K127" s="232"/>
    </row>
    <row r="128" spans="2:11" customFormat="1" ht="15" customHeight="1">
      <c r="B128" s="229"/>
      <c r="C128" s="188" t="s">
        <v>531</v>
      </c>
      <c r="D128" s="188"/>
      <c r="E128" s="188"/>
      <c r="F128" s="209" t="s">
        <v>583</v>
      </c>
      <c r="G128" s="188"/>
      <c r="H128" s="188" t="s">
        <v>635</v>
      </c>
      <c r="I128" s="188" t="s">
        <v>585</v>
      </c>
      <c r="J128" s="188" t="s">
        <v>634</v>
      </c>
      <c r="K128" s="232"/>
    </row>
    <row r="129" spans="2:11" customFormat="1" ht="15" customHeight="1">
      <c r="B129" s="229"/>
      <c r="C129" s="188" t="s">
        <v>594</v>
      </c>
      <c r="D129" s="188"/>
      <c r="E129" s="188"/>
      <c r="F129" s="209" t="s">
        <v>589</v>
      </c>
      <c r="G129" s="188"/>
      <c r="H129" s="188" t="s">
        <v>595</v>
      </c>
      <c r="I129" s="188" t="s">
        <v>585</v>
      </c>
      <c r="J129" s="188">
        <v>15</v>
      </c>
      <c r="K129" s="232"/>
    </row>
    <row r="130" spans="2:11" customFormat="1" ht="15" customHeight="1">
      <c r="B130" s="229"/>
      <c r="C130" s="188" t="s">
        <v>596</v>
      </c>
      <c r="D130" s="188"/>
      <c r="E130" s="188"/>
      <c r="F130" s="209" t="s">
        <v>589</v>
      </c>
      <c r="G130" s="188"/>
      <c r="H130" s="188" t="s">
        <v>597</v>
      </c>
      <c r="I130" s="188" t="s">
        <v>585</v>
      </c>
      <c r="J130" s="188">
        <v>15</v>
      </c>
      <c r="K130" s="232"/>
    </row>
    <row r="131" spans="2:11" customFormat="1" ht="15" customHeight="1">
      <c r="B131" s="229"/>
      <c r="C131" s="188" t="s">
        <v>598</v>
      </c>
      <c r="D131" s="188"/>
      <c r="E131" s="188"/>
      <c r="F131" s="209" t="s">
        <v>589</v>
      </c>
      <c r="G131" s="188"/>
      <c r="H131" s="188" t="s">
        <v>599</v>
      </c>
      <c r="I131" s="188" t="s">
        <v>585</v>
      </c>
      <c r="J131" s="188">
        <v>20</v>
      </c>
      <c r="K131" s="232"/>
    </row>
    <row r="132" spans="2:11" customFormat="1" ht="15" customHeight="1">
      <c r="B132" s="229"/>
      <c r="C132" s="188" t="s">
        <v>600</v>
      </c>
      <c r="D132" s="188"/>
      <c r="E132" s="188"/>
      <c r="F132" s="209" t="s">
        <v>589</v>
      </c>
      <c r="G132" s="188"/>
      <c r="H132" s="188" t="s">
        <v>601</v>
      </c>
      <c r="I132" s="188" t="s">
        <v>585</v>
      </c>
      <c r="J132" s="188">
        <v>20</v>
      </c>
      <c r="K132" s="232"/>
    </row>
    <row r="133" spans="2:11" customFormat="1" ht="15" customHeight="1">
      <c r="B133" s="229"/>
      <c r="C133" s="188" t="s">
        <v>588</v>
      </c>
      <c r="D133" s="188"/>
      <c r="E133" s="188"/>
      <c r="F133" s="209" t="s">
        <v>589</v>
      </c>
      <c r="G133" s="188"/>
      <c r="H133" s="188" t="s">
        <v>623</v>
      </c>
      <c r="I133" s="188" t="s">
        <v>585</v>
      </c>
      <c r="J133" s="188">
        <v>50</v>
      </c>
      <c r="K133" s="232"/>
    </row>
    <row r="134" spans="2:11" customFormat="1" ht="15" customHeight="1">
      <c r="B134" s="229"/>
      <c r="C134" s="188" t="s">
        <v>602</v>
      </c>
      <c r="D134" s="188"/>
      <c r="E134" s="188"/>
      <c r="F134" s="209" t="s">
        <v>589</v>
      </c>
      <c r="G134" s="188"/>
      <c r="H134" s="188" t="s">
        <v>623</v>
      </c>
      <c r="I134" s="188" t="s">
        <v>585</v>
      </c>
      <c r="J134" s="188">
        <v>50</v>
      </c>
      <c r="K134" s="232"/>
    </row>
    <row r="135" spans="2:11" customFormat="1" ht="15" customHeight="1">
      <c r="B135" s="229"/>
      <c r="C135" s="188" t="s">
        <v>608</v>
      </c>
      <c r="D135" s="188"/>
      <c r="E135" s="188"/>
      <c r="F135" s="209" t="s">
        <v>589</v>
      </c>
      <c r="G135" s="188"/>
      <c r="H135" s="188" t="s">
        <v>623</v>
      </c>
      <c r="I135" s="188" t="s">
        <v>585</v>
      </c>
      <c r="J135" s="188">
        <v>50</v>
      </c>
      <c r="K135" s="232"/>
    </row>
    <row r="136" spans="2:11" customFormat="1" ht="15" customHeight="1">
      <c r="B136" s="229"/>
      <c r="C136" s="188" t="s">
        <v>610</v>
      </c>
      <c r="D136" s="188"/>
      <c r="E136" s="188"/>
      <c r="F136" s="209" t="s">
        <v>589</v>
      </c>
      <c r="G136" s="188"/>
      <c r="H136" s="188" t="s">
        <v>623</v>
      </c>
      <c r="I136" s="188" t="s">
        <v>585</v>
      </c>
      <c r="J136" s="188">
        <v>50</v>
      </c>
      <c r="K136" s="232"/>
    </row>
    <row r="137" spans="2:11" customFormat="1" ht="15" customHeight="1">
      <c r="B137" s="229"/>
      <c r="C137" s="188" t="s">
        <v>611</v>
      </c>
      <c r="D137" s="188"/>
      <c r="E137" s="188"/>
      <c r="F137" s="209" t="s">
        <v>589</v>
      </c>
      <c r="G137" s="188"/>
      <c r="H137" s="188" t="s">
        <v>636</v>
      </c>
      <c r="I137" s="188" t="s">
        <v>585</v>
      </c>
      <c r="J137" s="188">
        <v>255</v>
      </c>
      <c r="K137" s="232"/>
    </row>
    <row r="138" spans="2:11" customFormat="1" ht="15" customHeight="1">
      <c r="B138" s="229"/>
      <c r="C138" s="188" t="s">
        <v>613</v>
      </c>
      <c r="D138" s="188"/>
      <c r="E138" s="188"/>
      <c r="F138" s="209" t="s">
        <v>583</v>
      </c>
      <c r="G138" s="188"/>
      <c r="H138" s="188" t="s">
        <v>637</v>
      </c>
      <c r="I138" s="188" t="s">
        <v>615</v>
      </c>
      <c r="J138" s="188"/>
      <c r="K138" s="232"/>
    </row>
    <row r="139" spans="2:11" customFormat="1" ht="15" customHeight="1">
      <c r="B139" s="229"/>
      <c r="C139" s="188" t="s">
        <v>616</v>
      </c>
      <c r="D139" s="188"/>
      <c r="E139" s="188"/>
      <c r="F139" s="209" t="s">
        <v>583</v>
      </c>
      <c r="G139" s="188"/>
      <c r="H139" s="188" t="s">
        <v>638</v>
      </c>
      <c r="I139" s="188" t="s">
        <v>618</v>
      </c>
      <c r="J139" s="188"/>
      <c r="K139" s="232"/>
    </row>
    <row r="140" spans="2:11" customFormat="1" ht="15" customHeight="1">
      <c r="B140" s="229"/>
      <c r="C140" s="188" t="s">
        <v>619</v>
      </c>
      <c r="D140" s="188"/>
      <c r="E140" s="188"/>
      <c r="F140" s="209" t="s">
        <v>583</v>
      </c>
      <c r="G140" s="188"/>
      <c r="H140" s="188" t="s">
        <v>619</v>
      </c>
      <c r="I140" s="188" t="s">
        <v>618</v>
      </c>
      <c r="J140" s="188"/>
      <c r="K140" s="232"/>
    </row>
    <row r="141" spans="2:11" customFormat="1" ht="15" customHeight="1">
      <c r="B141" s="229"/>
      <c r="C141" s="188" t="s">
        <v>39</v>
      </c>
      <c r="D141" s="188"/>
      <c r="E141" s="188"/>
      <c r="F141" s="209" t="s">
        <v>583</v>
      </c>
      <c r="G141" s="188"/>
      <c r="H141" s="188" t="s">
        <v>639</v>
      </c>
      <c r="I141" s="188" t="s">
        <v>618</v>
      </c>
      <c r="J141" s="188"/>
      <c r="K141" s="232"/>
    </row>
    <row r="142" spans="2:11" customFormat="1" ht="15" customHeight="1">
      <c r="B142" s="229"/>
      <c r="C142" s="188" t="s">
        <v>640</v>
      </c>
      <c r="D142" s="188"/>
      <c r="E142" s="188"/>
      <c r="F142" s="209" t="s">
        <v>583</v>
      </c>
      <c r="G142" s="188"/>
      <c r="H142" s="188" t="s">
        <v>641</v>
      </c>
      <c r="I142" s="188" t="s">
        <v>618</v>
      </c>
      <c r="J142" s="188"/>
      <c r="K142" s="232"/>
    </row>
    <row r="143" spans="2:11" customFormat="1" ht="15" customHeight="1">
      <c r="B143" s="233"/>
      <c r="C143" s="234"/>
      <c r="D143" s="234"/>
      <c r="E143" s="234"/>
      <c r="F143" s="234"/>
      <c r="G143" s="234"/>
      <c r="H143" s="234"/>
      <c r="I143" s="234"/>
      <c r="J143" s="234"/>
      <c r="K143" s="235"/>
    </row>
    <row r="144" spans="2:11" customFormat="1" ht="18.75" customHeight="1">
      <c r="B144" s="220"/>
      <c r="C144" s="220"/>
      <c r="D144" s="220"/>
      <c r="E144" s="220"/>
      <c r="F144" s="221"/>
      <c r="G144" s="220"/>
      <c r="H144" s="220"/>
      <c r="I144" s="220"/>
      <c r="J144" s="220"/>
      <c r="K144" s="220"/>
    </row>
    <row r="145" spans="2:11" customFormat="1" ht="18.75" customHeight="1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</row>
    <row r="146" spans="2:11" customFormat="1" ht="7.5" customHeight="1">
      <c r="B146" s="196"/>
      <c r="C146" s="197"/>
      <c r="D146" s="197"/>
      <c r="E146" s="197"/>
      <c r="F146" s="197"/>
      <c r="G146" s="197"/>
      <c r="H146" s="197"/>
      <c r="I146" s="197"/>
      <c r="J146" s="197"/>
      <c r="K146" s="198"/>
    </row>
    <row r="147" spans="2:11" customFormat="1" ht="45" customHeight="1">
      <c r="B147" s="199"/>
      <c r="C147" s="306" t="s">
        <v>642</v>
      </c>
      <c r="D147" s="306"/>
      <c r="E147" s="306"/>
      <c r="F147" s="306"/>
      <c r="G147" s="306"/>
      <c r="H147" s="306"/>
      <c r="I147" s="306"/>
      <c r="J147" s="306"/>
      <c r="K147" s="200"/>
    </row>
    <row r="148" spans="2:11" customFormat="1" ht="17.25" customHeight="1">
      <c r="B148" s="199"/>
      <c r="C148" s="201" t="s">
        <v>577</v>
      </c>
      <c r="D148" s="201"/>
      <c r="E148" s="201"/>
      <c r="F148" s="201" t="s">
        <v>578</v>
      </c>
      <c r="G148" s="202"/>
      <c r="H148" s="201" t="s">
        <v>55</v>
      </c>
      <c r="I148" s="201" t="s">
        <v>58</v>
      </c>
      <c r="J148" s="201" t="s">
        <v>579</v>
      </c>
      <c r="K148" s="200"/>
    </row>
    <row r="149" spans="2:11" customFormat="1" ht="17.25" customHeight="1">
      <c r="B149" s="199"/>
      <c r="C149" s="203" t="s">
        <v>580</v>
      </c>
      <c r="D149" s="203"/>
      <c r="E149" s="203"/>
      <c r="F149" s="204" t="s">
        <v>581</v>
      </c>
      <c r="G149" s="205"/>
      <c r="H149" s="203"/>
      <c r="I149" s="203"/>
      <c r="J149" s="203" t="s">
        <v>582</v>
      </c>
      <c r="K149" s="200"/>
    </row>
    <row r="150" spans="2:11" customFormat="1" ht="5.25" customHeight="1">
      <c r="B150" s="211"/>
      <c r="C150" s="206"/>
      <c r="D150" s="206"/>
      <c r="E150" s="206"/>
      <c r="F150" s="206"/>
      <c r="G150" s="207"/>
      <c r="H150" s="206"/>
      <c r="I150" s="206"/>
      <c r="J150" s="206"/>
      <c r="K150" s="232"/>
    </row>
    <row r="151" spans="2:11" customFormat="1" ht="15" customHeight="1">
      <c r="B151" s="211"/>
      <c r="C151" s="236" t="s">
        <v>586</v>
      </c>
      <c r="D151" s="188"/>
      <c r="E151" s="188"/>
      <c r="F151" s="237" t="s">
        <v>583</v>
      </c>
      <c r="G151" s="188"/>
      <c r="H151" s="236" t="s">
        <v>623</v>
      </c>
      <c r="I151" s="236" t="s">
        <v>585</v>
      </c>
      <c r="J151" s="236">
        <v>120</v>
      </c>
      <c r="K151" s="232"/>
    </row>
    <row r="152" spans="2:11" customFormat="1" ht="15" customHeight="1">
      <c r="B152" s="211"/>
      <c r="C152" s="236" t="s">
        <v>632</v>
      </c>
      <c r="D152" s="188"/>
      <c r="E152" s="188"/>
      <c r="F152" s="237" t="s">
        <v>583</v>
      </c>
      <c r="G152" s="188"/>
      <c r="H152" s="236" t="s">
        <v>643</v>
      </c>
      <c r="I152" s="236" t="s">
        <v>585</v>
      </c>
      <c r="J152" s="236" t="s">
        <v>634</v>
      </c>
      <c r="K152" s="232"/>
    </row>
    <row r="153" spans="2:11" customFormat="1" ht="15" customHeight="1">
      <c r="B153" s="211"/>
      <c r="C153" s="236" t="s">
        <v>531</v>
      </c>
      <c r="D153" s="188"/>
      <c r="E153" s="188"/>
      <c r="F153" s="237" t="s">
        <v>583</v>
      </c>
      <c r="G153" s="188"/>
      <c r="H153" s="236" t="s">
        <v>644</v>
      </c>
      <c r="I153" s="236" t="s">
        <v>585</v>
      </c>
      <c r="J153" s="236" t="s">
        <v>634</v>
      </c>
      <c r="K153" s="232"/>
    </row>
    <row r="154" spans="2:11" customFormat="1" ht="15" customHeight="1">
      <c r="B154" s="211"/>
      <c r="C154" s="236" t="s">
        <v>588</v>
      </c>
      <c r="D154" s="188"/>
      <c r="E154" s="188"/>
      <c r="F154" s="237" t="s">
        <v>589</v>
      </c>
      <c r="G154" s="188"/>
      <c r="H154" s="236" t="s">
        <v>623</v>
      </c>
      <c r="I154" s="236" t="s">
        <v>585</v>
      </c>
      <c r="J154" s="236">
        <v>50</v>
      </c>
      <c r="K154" s="232"/>
    </row>
    <row r="155" spans="2:11" customFormat="1" ht="15" customHeight="1">
      <c r="B155" s="211"/>
      <c r="C155" s="236" t="s">
        <v>591</v>
      </c>
      <c r="D155" s="188"/>
      <c r="E155" s="188"/>
      <c r="F155" s="237" t="s">
        <v>583</v>
      </c>
      <c r="G155" s="188"/>
      <c r="H155" s="236" t="s">
        <v>623</v>
      </c>
      <c r="I155" s="236" t="s">
        <v>593</v>
      </c>
      <c r="J155" s="236"/>
      <c r="K155" s="232"/>
    </row>
    <row r="156" spans="2:11" customFormat="1" ht="15" customHeight="1">
      <c r="B156" s="211"/>
      <c r="C156" s="236" t="s">
        <v>602</v>
      </c>
      <c r="D156" s="188"/>
      <c r="E156" s="188"/>
      <c r="F156" s="237" t="s">
        <v>589</v>
      </c>
      <c r="G156" s="188"/>
      <c r="H156" s="236" t="s">
        <v>623</v>
      </c>
      <c r="I156" s="236" t="s">
        <v>585</v>
      </c>
      <c r="J156" s="236">
        <v>50</v>
      </c>
      <c r="K156" s="232"/>
    </row>
    <row r="157" spans="2:11" customFormat="1" ht="15" customHeight="1">
      <c r="B157" s="211"/>
      <c r="C157" s="236" t="s">
        <v>610</v>
      </c>
      <c r="D157" s="188"/>
      <c r="E157" s="188"/>
      <c r="F157" s="237" t="s">
        <v>589</v>
      </c>
      <c r="G157" s="188"/>
      <c r="H157" s="236" t="s">
        <v>623</v>
      </c>
      <c r="I157" s="236" t="s">
        <v>585</v>
      </c>
      <c r="J157" s="236">
        <v>50</v>
      </c>
      <c r="K157" s="232"/>
    </row>
    <row r="158" spans="2:11" customFormat="1" ht="15" customHeight="1">
      <c r="B158" s="211"/>
      <c r="C158" s="236" t="s">
        <v>608</v>
      </c>
      <c r="D158" s="188"/>
      <c r="E158" s="188"/>
      <c r="F158" s="237" t="s">
        <v>589</v>
      </c>
      <c r="G158" s="188"/>
      <c r="H158" s="236" t="s">
        <v>623</v>
      </c>
      <c r="I158" s="236" t="s">
        <v>585</v>
      </c>
      <c r="J158" s="236">
        <v>50</v>
      </c>
      <c r="K158" s="232"/>
    </row>
    <row r="159" spans="2:11" customFormat="1" ht="15" customHeight="1">
      <c r="B159" s="211"/>
      <c r="C159" s="236" t="s">
        <v>87</v>
      </c>
      <c r="D159" s="188"/>
      <c r="E159" s="188"/>
      <c r="F159" s="237" t="s">
        <v>583</v>
      </c>
      <c r="G159" s="188"/>
      <c r="H159" s="236" t="s">
        <v>645</v>
      </c>
      <c r="I159" s="236" t="s">
        <v>585</v>
      </c>
      <c r="J159" s="236" t="s">
        <v>646</v>
      </c>
      <c r="K159" s="232"/>
    </row>
    <row r="160" spans="2:11" customFormat="1" ht="15" customHeight="1">
      <c r="B160" s="211"/>
      <c r="C160" s="236" t="s">
        <v>647</v>
      </c>
      <c r="D160" s="188"/>
      <c r="E160" s="188"/>
      <c r="F160" s="237" t="s">
        <v>583</v>
      </c>
      <c r="G160" s="188"/>
      <c r="H160" s="236" t="s">
        <v>648</v>
      </c>
      <c r="I160" s="236" t="s">
        <v>618</v>
      </c>
      <c r="J160" s="236"/>
      <c r="K160" s="232"/>
    </row>
    <row r="161" spans="2:11" customFormat="1" ht="15" customHeight="1">
      <c r="B161" s="238"/>
      <c r="C161" s="218"/>
      <c r="D161" s="218"/>
      <c r="E161" s="218"/>
      <c r="F161" s="218"/>
      <c r="G161" s="218"/>
      <c r="H161" s="218"/>
      <c r="I161" s="218"/>
      <c r="J161" s="218"/>
      <c r="K161" s="239"/>
    </row>
    <row r="162" spans="2:11" customFormat="1" ht="18.75" customHeight="1">
      <c r="B162" s="220"/>
      <c r="C162" s="230"/>
      <c r="D162" s="230"/>
      <c r="E162" s="230"/>
      <c r="F162" s="240"/>
      <c r="G162" s="230"/>
      <c r="H162" s="230"/>
      <c r="I162" s="230"/>
      <c r="J162" s="230"/>
      <c r="K162" s="220"/>
    </row>
    <row r="163" spans="2:11" customFormat="1" ht="18.75" customHeight="1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</row>
    <row r="164" spans="2:11" customFormat="1" ht="7.5" customHeight="1">
      <c r="B164" s="177"/>
      <c r="C164" s="178"/>
      <c r="D164" s="178"/>
      <c r="E164" s="178"/>
      <c r="F164" s="178"/>
      <c r="G164" s="178"/>
      <c r="H164" s="178"/>
      <c r="I164" s="178"/>
      <c r="J164" s="178"/>
      <c r="K164" s="179"/>
    </row>
    <row r="165" spans="2:11" customFormat="1" ht="45" customHeight="1">
      <c r="B165" s="180"/>
      <c r="C165" s="304" t="s">
        <v>649</v>
      </c>
      <c r="D165" s="304"/>
      <c r="E165" s="304"/>
      <c r="F165" s="304"/>
      <c r="G165" s="304"/>
      <c r="H165" s="304"/>
      <c r="I165" s="304"/>
      <c r="J165" s="304"/>
      <c r="K165" s="181"/>
    </row>
    <row r="166" spans="2:11" customFormat="1" ht="17.25" customHeight="1">
      <c r="B166" s="180"/>
      <c r="C166" s="201" t="s">
        <v>577</v>
      </c>
      <c r="D166" s="201"/>
      <c r="E166" s="201"/>
      <c r="F166" s="201" t="s">
        <v>578</v>
      </c>
      <c r="G166" s="241"/>
      <c r="H166" s="242" t="s">
        <v>55</v>
      </c>
      <c r="I166" s="242" t="s">
        <v>58</v>
      </c>
      <c r="J166" s="201" t="s">
        <v>579</v>
      </c>
      <c r="K166" s="181"/>
    </row>
    <row r="167" spans="2:11" customFormat="1" ht="17.25" customHeight="1">
      <c r="B167" s="182"/>
      <c r="C167" s="203" t="s">
        <v>580</v>
      </c>
      <c r="D167" s="203"/>
      <c r="E167" s="203"/>
      <c r="F167" s="204" t="s">
        <v>581</v>
      </c>
      <c r="G167" s="243"/>
      <c r="H167" s="244"/>
      <c r="I167" s="244"/>
      <c r="J167" s="203" t="s">
        <v>582</v>
      </c>
      <c r="K167" s="183"/>
    </row>
    <row r="168" spans="2:11" customFormat="1" ht="5.25" customHeight="1">
      <c r="B168" s="211"/>
      <c r="C168" s="206"/>
      <c r="D168" s="206"/>
      <c r="E168" s="206"/>
      <c r="F168" s="206"/>
      <c r="G168" s="207"/>
      <c r="H168" s="206"/>
      <c r="I168" s="206"/>
      <c r="J168" s="206"/>
      <c r="K168" s="232"/>
    </row>
    <row r="169" spans="2:11" customFormat="1" ht="15" customHeight="1">
      <c r="B169" s="211"/>
      <c r="C169" s="188" t="s">
        <v>586</v>
      </c>
      <c r="D169" s="188"/>
      <c r="E169" s="188"/>
      <c r="F169" s="209" t="s">
        <v>583</v>
      </c>
      <c r="G169" s="188"/>
      <c r="H169" s="188" t="s">
        <v>623</v>
      </c>
      <c r="I169" s="188" t="s">
        <v>585</v>
      </c>
      <c r="J169" s="188">
        <v>120</v>
      </c>
      <c r="K169" s="232"/>
    </row>
    <row r="170" spans="2:11" customFormat="1" ht="15" customHeight="1">
      <c r="B170" s="211"/>
      <c r="C170" s="188" t="s">
        <v>632</v>
      </c>
      <c r="D170" s="188"/>
      <c r="E170" s="188"/>
      <c r="F170" s="209" t="s">
        <v>583</v>
      </c>
      <c r="G170" s="188"/>
      <c r="H170" s="188" t="s">
        <v>633</v>
      </c>
      <c r="I170" s="188" t="s">
        <v>585</v>
      </c>
      <c r="J170" s="188" t="s">
        <v>634</v>
      </c>
      <c r="K170" s="232"/>
    </row>
    <row r="171" spans="2:11" customFormat="1" ht="15" customHeight="1">
      <c r="B171" s="211"/>
      <c r="C171" s="188" t="s">
        <v>531</v>
      </c>
      <c r="D171" s="188"/>
      <c r="E171" s="188"/>
      <c r="F171" s="209" t="s">
        <v>583</v>
      </c>
      <c r="G171" s="188"/>
      <c r="H171" s="188" t="s">
        <v>650</v>
      </c>
      <c r="I171" s="188" t="s">
        <v>585</v>
      </c>
      <c r="J171" s="188" t="s">
        <v>634</v>
      </c>
      <c r="K171" s="232"/>
    </row>
    <row r="172" spans="2:11" customFormat="1" ht="15" customHeight="1">
      <c r="B172" s="211"/>
      <c r="C172" s="188" t="s">
        <v>588</v>
      </c>
      <c r="D172" s="188"/>
      <c r="E172" s="188"/>
      <c r="F172" s="209" t="s">
        <v>589</v>
      </c>
      <c r="G172" s="188"/>
      <c r="H172" s="188" t="s">
        <v>650</v>
      </c>
      <c r="I172" s="188" t="s">
        <v>585</v>
      </c>
      <c r="J172" s="188">
        <v>50</v>
      </c>
      <c r="K172" s="232"/>
    </row>
    <row r="173" spans="2:11" customFormat="1" ht="15" customHeight="1">
      <c r="B173" s="211"/>
      <c r="C173" s="188" t="s">
        <v>591</v>
      </c>
      <c r="D173" s="188"/>
      <c r="E173" s="188"/>
      <c r="F173" s="209" t="s">
        <v>583</v>
      </c>
      <c r="G173" s="188"/>
      <c r="H173" s="188" t="s">
        <v>650</v>
      </c>
      <c r="I173" s="188" t="s">
        <v>593</v>
      </c>
      <c r="J173" s="188"/>
      <c r="K173" s="232"/>
    </row>
    <row r="174" spans="2:11" customFormat="1" ht="15" customHeight="1">
      <c r="B174" s="211"/>
      <c r="C174" s="188" t="s">
        <v>602</v>
      </c>
      <c r="D174" s="188"/>
      <c r="E174" s="188"/>
      <c r="F174" s="209" t="s">
        <v>589</v>
      </c>
      <c r="G174" s="188"/>
      <c r="H174" s="188" t="s">
        <v>650</v>
      </c>
      <c r="I174" s="188" t="s">
        <v>585</v>
      </c>
      <c r="J174" s="188">
        <v>50</v>
      </c>
      <c r="K174" s="232"/>
    </row>
    <row r="175" spans="2:11" customFormat="1" ht="15" customHeight="1">
      <c r="B175" s="211"/>
      <c r="C175" s="188" t="s">
        <v>610</v>
      </c>
      <c r="D175" s="188"/>
      <c r="E175" s="188"/>
      <c r="F175" s="209" t="s">
        <v>589</v>
      </c>
      <c r="G175" s="188"/>
      <c r="H175" s="188" t="s">
        <v>650</v>
      </c>
      <c r="I175" s="188" t="s">
        <v>585</v>
      </c>
      <c r="J175" s="188">
        <v>50</v>
      </c>
      <c r="K175" s="232"/>
    </row>
    <row r="176" spans="2:11" customFormat="1" ht="15" customHeight="1">
      <c r="B176" s="211"/>
      <c r="C176" s="188" t="s">
        <v>608</v>
      </c>
      <c r="D176" s="188"/>
      <c r="E176" s="188"/>
      <c r="F176" s="209" t="s">
        <v>589</v>
      </c>
      <c r="G176" s="188"/>
      <c r="H176" s="188" t="s">
        <v>650</v>
      </c>
      <c r="I176" s="188" t="s">
        <v>585</v>
      </c>
      <c r="J176" s="188">
        <v>50</v>
      </c>
      <c r="K176" s="232"/>
    </row>
    <row r="177" spans="2:11" customFormat="1" ht="15" customHeight="1">
      <c r="B177" s="211"/>
      <c r="C177" s="188" t="s">
        <v>108</v>
      </c>
      <c r="D177" s="188"/>
      <c r="E177" s="188"/>
      <c r="F177" s="209" t="s">
        <v>583</v>
      </c>
      <c r="G177" s="188"/>
      <c r="H177" s="188" t="s">
        <v>651</v>
      </c>
      <c r="I177" s="188" t="s">
        <v>652</v>
      </c>
      <c r="J177" s="188"/>
      <c r="K177" s="232"/>
    </row>
    <row r="178" spans="2:11" customFormat="1" ht="15" customHeight="1">
      <c r="B178" s="211"/>
      <c r="C178" s="188" t="s">
        <v>58</v>
      </c>
      <c r="D178" s="188"/>
      <c r="E178" s="188"/>
      <c r="F178" s="209" t="s">
        <v>583</v>
      </c>
      <c r="G178" s="188"/>
      <c r="H178" s="188" t="s">
        <v>653</v>
      </c>
      <c r="I178" s="188" t="s">
        <v>654</v>
      </c>
      <c r="J178" s="188">
        <v>1</v>
      </c>
      <c r="K178" s="232"/>
    </row>
    <row r="179" spans="2:11" customFormat="1" ht="15" customHeight="1">
      <c r="B179" s="211"/>
      <c r="C179" s="188" t="s">
        <v>54</v>
      </c>
      <c r="D179" s="188"/>
      <c r="E179" s="188"/>
      <c r="F179" s="209" t="s">
        <v>583</v>
      </c>
      <c r="G179" s="188"/>
      <c r="H179" s="188" t="s">
        <v>655</v>
      </c>
      <c r="I179" s="188" t="s">
        <v>585</v>
      </c>
      <c r="J179" s="188">
        <v>20</v>
      </c>
      <c r="K179" s="232"/>
    </row>
    <row r="180" spans="2:11" customFormat="1" ht="15" customHeight="1">
      <c r="B180" s="211"/>
      <c r="C180" s="188" t="s">
        <v>55</v>
      </c>
      <c r="D180" s="188"/>
      <c r="E180" s="188"/>
      <c r="F180" s="209" t="s">
        <v>583</v>
      </c>
      <c r="G180" s="188"/>
      <c r="H180" s="188" t="s">
        <v>656</v>
      </c>
      <c r="I180" s="188" t="s">
        <v>585</v>
      </c>
      <c r="J180" s="188">
        <v>255</v>
      </c>
      <c r="K180" s="232"/>
    </row>
    <row r="181" spans="2:11" customFormat="1" ht="15" customHeight="1">
      <c r="B181" s="211"/>
      <c r="C181" s="188" t="s">
        <v>109</v>
      </c>
      <c r="D181" s="188"/>
      <c r="E181" s="188"/>
      <c r="F181" s="209" t="s">
        <v>583</v>
      </c>
      <c r="G181" s="188"/>
      <c r="H181" s="188" t="s">
        <v>547</v>
      </c>
      <c r="I181" s="188" t="s">
        <v>585</v>
      </c>
      <c r="J181" s="188">
        <v>10</v>
      </c>
      <c r="K181" s="232"/>
    </row>
    <row r="182" spans="2:11" customFormat="1" ht="15" customHeight="1">
      <c r="B182" s="211"/>
      <c r="C182" s="188" t="s">
        <v>110</v>
      </c>
      <c r="D182" s="188"/>
      <c r="E182" s="188"/>
      <c r="F182" s="209" t="s">
        <v>583</v>
      </c>
      <c r="G182" s="188"/>
      <c r="H182" s="188" t="s">
        <v>657</v>
      </c>
      <c r="I182" s="188" t="s">
        <v>618</v>
      </c>
      <c r="J182" s="188"/>
      <c r="K182" s="232"/>
    </row>
    <row r="183" spans="2:11" customFormat="1" ht="15" customHeight="1">
      <c r="B183" s="211"/>
      <c r="C183" s="188" t="s">
        <v>658</v>
      </c>
      <c r="D183" s="188"/>
      <c r="E183" s="188"/>
      <c r="F183" s="209" t="s">
        <v>583</v>
      </c>
      <c r="G183" s="188"/>
      <c r="H183" s="188" t="s">
        <v>659</v>
      </c>
      <c r="I183" s="188" t="s">
        <v>618</v>
      </c>
      <c r="J183" s="188"/>
      <c r="K183" s="232"/>
    </row>
    <row r="184" spans="2:11" customFormat="1" ht="15" customHeight="1">
      <c r="B184" s="211"/>
      <c r="C184" s="188" t="s">
        <v>647</v>
      </c>
      <c r="D184" s="188"/>
      <c r="E184" s="188"/>
      <c r="F184" s="209" t="s">
        <v>583</v>
      </c>
      <c r="G184" s="188"/>
      <c r="H184" s="188" t="s">
        <v>660</v>
      </c>
      <c r="I184" s="188" t="s">
        <v>618</v>
      </c>
      <c r="J184" s="188"/>
      <c r="K184" s="232"/>
    </row>
    <row r="185" spans="2:11" customFormat="1" ht="15" customHeight="1">
      <c r="B185" s="211"/>
      <c r="C185" s="188" t="s">
        <v>112</v>
      </c>
      <c r="D185" s="188"/>
      <c r="E185" s="188"/>
      <c r="F185" s="209" t="s">
        <v>589</v>
      </c>
      <c r="G185" s="188"/>
      <c r="H185" s="188" t="s">
        <v>661</v>
      </c>
      <c r="I185" s="188" t="s">
        <v>585</v>
      </c>
      <c r="J185" s="188">
        <v>50</v>
      </c>
      <c r="K185" s="232"/>
    </row>
    <row r="186" spans="2:11" customFormat="1" ht="15" customHeight="1">
      <c r="B186" s="211"/>
      <c r="C186" s="188" t="s">
        <v>662</v>
      </c>
      <c r="D186" s="188"/>
      <c r="E186" s="188"/>
      <c r="F186" s="209" t="s">
        <v>589</v>
      </c>
      <c r="G186" s="188"/>
      <c r="H186" s="188" t="s">
        <v>663</v>
      </c>
      <c r="I186" s="188" t="s">
        <v>664</v>
      </c>
      <c r="J186" s="188"/>
      <c r="K186" s="232"/>
    </row>
    <row r="187" spans="2:11" customFormat="1" ht="15" customHeight="1">
      <c r="B187" s="211"/>
      <c r="C187" s="188" t="s">
        <v>665</v>
      </c>
      <c r="D187" s="188"/>
      <c r="E187" s="188"/>
      <c r="F187" s="209" t="s">
        <v>589</v>
      </c>
      <c r="G187" s="188"/>
      <c r="H187" s="188" t="s">
        <v>666</v>
      </c>
      <c r="I187" s="188" t="s">
        <v>664</v>
      </c>
      <c r="J187" s="188"/>
      <c r="K187" s="232"/>
    </row>
    <row r="188" spans="2:11" customFormat="1" ht="15" customHeight="1">
      <c r="B188" s="211"/>
      <c r="C188" s="188" t="s">
        <v>667</v>
      </c>
      <c r="D188" s="188"/>
      <c r="E188" s="188"/>
      <c r="F188" s="209" t="s">
        <v>589</v>
      </c>
      <c r="G188" s="188"/>
      <c r="H188" s="188" t="s">
        <v>668</v>
      </c>
      <c r="I188" s="188" t="s">
        <v>664</v>
      </c>
      <c r="J188" s="188"/>
      <c r="K188" s="232"/>
    </row>
    <row r="189" spans="2:11" customFormat="1" ht="15" customHeight="1">
      <c r="B189" s="211"/>
      <c r="C189" s="245" t="s">
        <v>669</v>
      </c>
      <c r="D189" s="188"/>
      <c r="E189" s="188"/>
      <c r="F189" s="209" t="s">
        <v>589</v>
      </c>
      <c r="G189" s="188"/>
      <c r="H189" s="188" t="s">
        <v>670</v>
      </c>
      <c r="I189" s="188" t="s">
        <v>671</v>
      </c>
      <c r="J189" s="246" t="s">
        <v>672</v>
      </c>
      <c r="K189" s="232"/>
    </row>
    <row r="190" spans="2:11" customFormat="1" ht="15" customHeight="1">
      <c r="B190" s="247"/>
      <c r="C190" s="248" t="s">
        <v>673</v>
      </c>
      <c r="D190" s="249"/>
      <c r="E190" s="249"/>
      <c r="F190" s="250" t="s">
        <v>589</v>
      </c>
      <c r="G190" s="249"/>
      <c r="H190" s="249" t="s">
        <v>674</v>
      </c>
      <c r="I190" s="249" t="s">
        <v>671</v>
      </c>
      <c r="J190" s="251" t="s">
        <v>672</v>
      </c>
      <c r="K190" s="252"/>
    </row>
    <row r="191" spans="2:11" customFormat="1" ht="15" customHeight="1">
      <c r="B191" s="211"/>
      <c r="C191" s="245" t="s">
        <v>43</v>
      </c>
      <c r="D191" s="188"/>
      <c r="E191" s="188"/>
      <c r="F191" s="209" t="s">
        <v>583</v>
      </c>
      <c r="G191" s="188"/>
      <c r="H191" s="185" t="s">
        <v>675</v>
      </c>
      <c r="I191" s="188" t="s">
        <v>676</v>
      </c>
      <c r="J191" s="188"/>
      <c r="K191" s="232"/>
    </row>
    <row r="192" spans="2:11" customFormat="1" ht="15" customHeight="1">
      <c r="B192" s="211"/>
      <c r="C192" s="245" t="s">
        <v>677</v>
      </c>
      <c r="D192" s="188"/>
      <c r="E192" s="188"/>
      <c r="F192" s="209" t="s">
        <v>583</v>
      </c>
      <c r="G192" s="188"/>
      <c r="H192" s="188" t="s">
        <v>678</v>
      </c>
      <c r="I192" s="188" t="s">
        <v>618</v>
      </c>
      <c r="J192" s="188"/>
      <c r="K192" s="232"/>
    </row>
    <row r="193" spans="2:11" customFormat="1" ht="15" customHeight="1">
      <c r="B193" s="211"/>
      <c r="C193" s="245" t="s">
        <v>679</v>
      </c>
      <c r="D193" s="188"/>
      <c r="E193" s="188"/>
      <c r="F193" s="209" t="s">
        <v>583</v>
      </c>
      <c r="G193" s="188"/>
      <c r="H193" s="188" t="s">
        <v>680</v>
      </c>
      <c r="I193" s="188" t="s">
        <v>618</v>
      </c>
      <c r="J193" s="188"/>
      <c r="K193" s="232"/>
    </row>
    <row r="194" spans="2:11" customFormat="1" ht="15" customHeight="1">
      <c r="B194" s="211"/>
      <c r="C194" s="245" t="s">
        <v>681</v>
      </c>
      <c r="D194" s="188"/>
      <c r="E194" s="188"/>
      <c r="F194" s="209" t="s">
        <v>589</v>
      </c>
      <c r="G194" s="188"/>
      <c r="H194" s="188" t="s">
        <v>682</v>
      </c>
      <c r="I194" s="188" t="s">
        <v>618</v>
      </c>
      <c r="J194" s="188"/>
      <c r="K194" s="232"/>
    </row>
    <row r="195" spans="2:11" customFormat="1" ht="15" customHeight="1">
      <c r="B195" s="238"/>
      <c r="C195" s="253"/>
      <c r="D195" s="218"/>
      <c r="E195" s="218"/>
      <c r="F195" s="218"/>
      <c r="G195" s="218"/>
      <c r="H195" s="218"/>
      <c r="I195" s="218"/>
      <c r="J195" s="218"/>
      <c r="K195" s="239"/>
    </row>
    <row r="196" spans="2:11" customFormat="1" ht="18.75" customHeight="1">
      <c r="B196" s="220"/>
      <c r="C196" s="230"/>
      <c r="D196" s="230"/>
      <c r="E196" s="230"/>
      <c r="F196" s="240"/>
      <c r="G196" s="230"/>
      <c r="H196" s="230"/>
      <c r="I196" s="230"/>
      <c r="J196" s="230"/>
      <c r="K196" s="220"/>
    </row>
    <row r="197" spans="2:11" customFormat="1" ht="18.75" customHeight="1">
      <c r="B197" s="220"/>
      <c r="C197" s="230"/>
      <c r="D197" s="230"/>
      <c r="E197" s="230"/>
      <c r="F197" s="240"/>
      <c r="G197" s="230"/>
      <c r="H197" s="230"/>
      <c r="I197" s="230"/>
      <c r="J197" s="230"/>
      <c r="K197" s="220"/>
    </row>
    <row r="198" spans="2:11" customFormat="1" ht="18.75" customHeight="1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</row>
    <row r="199" spans="2:11" customFormat="1" ht="13.5">
      <c r="B199" s="177"/>
      <c r="C199" s="178"/>
      <c r="D199" s="178"/>
      <c r="E199" s="178"/>
      <c r="F199" s="178"/>
      <c r="G199" s="178"/>
      <c r="H199" s="178"/>
      <c r="I199" s="178"/>
      <c r="J199" s="178"/>
      <c r="K199" s="179"/>
    </row>
    <row r="200" spans="2:11" customFormat="1" ht="21">
      <c r="B200" s="180"/>
      <c r="C200" s="304" t="s">
        <v>683</v>
      </c>
      <c r="D200" s="304"/>
      <c r="E200" s="304"/>
      <c r="F200" s="304"/>
      <c r="G200" s="304"/>
      <c r="H200" s="304"/>
      <c r="I200" s="304"/>
      <c r="J200" s="304"/>
      <c r="K200" s="181"/>
    </row>
    <row r="201" spans="2:11" customFormat="1" ht="25.5" customHeight="1">
      <c r="B201" s="180"/>
      <c r="C201" s="254" t="s">
        <v>684</v>
      </c>
      <c r="D201" s="254"/>
      <c r="E201" s="254"/>
      <c r="F201" s="254" t="s">
        <v>685</v>
      </c>
      <c r="G201" s="255"/>
      <c r="H201" s="307" t="s">
        <v>686</v>
      </c>
      <c r="I201" s="307"/>
      <c r="J201" s="307"/>
      <c r="K201" s="181"/>
    </row>
    <row r="202" spans="2:11" customFormat="1" ht="5.25" customHeight="1">
      <c r="B202" s="211"/>
      <c r="C202" s="206"/>
      <c r="D202" s="206"/>
      <c r="E202" s="206"/>
      <c r="F202" s="206"/>
      <c r="G202" s="230"/>
      <c r="H202" s="206"/>
      <c r="I202" s="206"/>
      <c r="J202" s="206"/>
      <c r="K202" s="232"/>
    </row>
    <row r="203" spans="2:11" customFormat="1" ht="15" customHeight="1">
      <c r="B203" s="211"/>
      <c r="C203" s="188" t="s">
        <v>676</v>
      </c>
      <c r="D203" s="188"/>
      <c r="E203" s="188"/>
      <c r="F203" s="209" t="s">
        <v>44</v>
      </c>
      <c r="G203" s="188"/>
      <c r="H203" s="308" t="s">
        <v>687</v>
      </c>
      <c r="I203" s="308"/>
      <c r="J203" s="308"/>
      <c r="K203" s="232"/>
    </row>
    <row r="204" spans="2:11" customFormat="1" ht="15" customHeight="1">
      <c r="B204" s="211"/>
      <c r="C204" s="188"/>
      <c r="D204" s="188"/>
      <c r="E204" s="188"/>
      <c r="F204" s="209" t="s">
        <v>45</v>
      </c>
      <c r="G204" s="188"/>
      <c r="H204" s="308" t="s">
        <v>688</v>
      </c>
      <c r="I204" s="308"/>
      <c r="J204" s="308"/>
      <c r="K204" s="232"/>
    </row>
    <row r="205" spans="2:11" customFormat="1" ht="15" customHeight="1">
      <c r="B205" s="211"/>
      <c r="C205" s="188"/>
      <c r="D205" s="188"/>
      <c r="E205" s="188"/>
      <c r="F205" s="209" t="s">
        <v>48</v>
      </c>
      <c r="G205" s="188"/>
      <c r="H205" s="308" t="s">
        <v>689</v>
      </c>
      <c r="I205" s="308"/>
      <c r="J205" s="308"/>
      <c r="K205" s="232"/>
    </row>
    <row r="206" spans="2:11" customFormat="1" ht="15" customHeight="1">
      <c r="B206" s="211"/>
      <c r="C206" s="188"/>
      <c r="D206" s="188"/>
      <c r="E206" s="188"/>
      <c r="F206" s="209" t="s">
        <v>46</v>
      </c>
      <c r="G206" s="188"/>
      <c r="H206" s="308" t="s">
        <v>690</v>
      </c>
      <c r="I206" s="308"/>
      <c r="J206" s="308"/>
      <c r="K206" s="232"/>
    </row>
    <row r="207" spans="2:11" customFormat="1" ht="15" customHeight="1">
      <c r="B207" s="211"/>
      <c r="C207" s="188"/>
      <c r="D207" s="188"/>
      <c r="E207" s="188"/>
      <c r="F207" s="209" t="s">
        <v>47</v>
      </c>
      <c r="G207" s="188"/>
      <c r="H207" s="308" t="s">
        <v>691</v>
      </c>
      <c r="I207" s="308"/>
      <c r="J207" s="308"/>
      <c r="K207" s="232"/>
    </row>
    <row r="208" spans="2:11" customFormat="1" ht="15" customHeight="1">
      <c r="B208" s="211"/>
      <c r="C208" s="188"/>
      <c r="D208" s="188"/>
      <c r="E208" s="188"/>
      <c r="F208" s="209"/>
      <c r="G208" s="188"/>
      <c r="H208" s="188"/>
      <c r="I208" s="188"/>
      <c r="J208" s="188"/>
      <c r="K208" s="232"/>
    </row>
    <row r="209" spans="2:11" customFormat="1" ht="15" customHeight="1">
      <c r="B209" s="211"/>
      <c r="C209" s="188" t="s">
        <v>630</v>
      </c>
      <c r="D209" s="188"/>
      <c r="E209" s="188"/>
      <c r="F209" s="209" t="s">
        <v>80</v>
      </c>
      <c r="G209" s="188"/>
      <c r="H209" s="308" t="s">
        <v>692</v>
      </c>
      <c r="I209" s="308"/>
      <c r="J209" s="308"/>
      <c r="K209" s="232"/>
    </row>
    <row r="210" spans="2:11" customFormat="1" ht="15" customHeight="1">
      <c r="B210" s="211"/>
      <c r="C210" s="188"/>
      <c r="D210" s="188"/>
      <c r="E210" s="188"/>
      <c r="F210" s="209" t="s">
        <v>525</v>
      </c>
      <c r="G210" s="188"/>
      <c r="H210" s="308" t="s">
        <v>526</v>
      </c>
      <c r="I210" s="308"/>
      <c r="J210" s="308"/>
      <c r="K210" s="232"/>
    </row>
    <row r="211" spans="2:11" customFormat="1" ht="15" customHeight="1">
      <c r="B211" s="211"/>
      <c r="C211" s="188"/>
      <c r="D211" s="188"/>
      <c r="E211" s="188"/>
      <c r="F211" s="209" t="s">
        <v>523</v>
      </c>
      <c r="G211" s="188"/>
      <c r="H211" s="308" t="s">
        <v>693</v>
      </c>
      <c r="I211" s="308"/>
      <c r="J211" s="308"/>
      <c r="K211" s="232"/>
    </row>
    <row r="212" spans="2:11" customFormat="1" ht="15" customHeight="1">
      <c r="B212" s="256"/>
      <c r="C212" s="188"/>
      <c r="D212" s="188"/>
      <c r="E212" s="188"/>
      <c r="F212" s="209" t="s">
        <v>527</v>
      </c>
      <c r="G212" s="245"/>
      <c r="H212" s="309" t="s">
        <v>528</v>
      </c>
      <c r="I212" s="309"/>
      <c r="J212" s="309"/>
      <c r="K212" s="257"/>
    </row>
    <row r="213" spans="2:11" customFormat="1" ht="15" customHeight="1">
      <c r="B213" s="256"/>
      <c r="C213" s="188"/>
      <c r="D213" s="188"/>
      <c r="E213" s="188"/>
      <c r="F213" s="209" t="s">
        <v>529</v>
      </c>
      <c r="G213" s="245"/>
      <c r="H213" s="309" t="s">
        <v>694</v>
      </c>
      <c r="I213" s="309"/>
      <c r="J213" s="309"/>
      <c r="K213" s="257"/>
    </row>
    <row r="214" spans="2:11" customFormat="1" ht="15" customHeight="1">
      <c r="B214" s="256"/>
      <c r="C214" s="188"/>
      <c r="D214" s="188"/>
      <c r="E214" s="188"/>
      <c r="F214" s="209"/>
      <c r="G214" s="245"/>
      <c r="H214" s="236"/>
      <c r="I214" s="236"/>
      <c r="J214" s="236"/>
      <c r="K214" s="257"/>
    </row>
    <row r="215" spans="2:11" customFormat="1" ht="15" customHeight="1">
      <c r="B215" s="256"/>
      <c r="C215" s="188" t="s">
        <v>654</v>
      </c>
      <c r="D215" s="188"/>
      <c r="E215" s="188"/>
      <c r="F215" s="209">
        <v>1</v>
      </c>
      <c r="G215" s="245"/>
      <c r="H215" s="309" t="s">
        <v>695</v>
      </c>
      <c r="I215" s="309"/>
      <c r="J215" s="309"/>
      <c r="K215" s="257"/>
    </row>
    <row r="216" spans="2:11" customFormat="1" ht="15" customHeight="1">
      <c r="B216" s="256"/>
      <c r="C216" s="188"/>
      <c r="D216" s="188"/>
      <c r="E216" s="188"/>
      <c r="F216" s="209">
        <v>2</v>
      </c>
      <c r="G216" s="245"/>
      <c r="H216" s="309" t="s">
        <v>696</v>
      </c>
      <c r="I216" s="309"/>
      <c r="J216" s="309"/>
      <c r="K216" s="257"/>
    </row>
    <row r="217" spans="2:11" customFormat="1" ht="15" customHeight="1">
      <c r="B217" s="256"/>
      <c r="C217" s="188"/>
      <c r="D217" s="188"/>
      <c r="E217" s="188"/>
      <c r="F217" s="209">
        <v>3</v>
      </c>
      <c r="G217" s="245"/>
      <c r="H217" s="309" t="s">
        <v>697</v>
      </c>
      <c r="I217" s="309"/>
      <c r="J217" s="309"/>
      <c r="K217" s="257"/>
    </row>
    <row r="218" spans="2:11" customFormat="1" ht="15" customHeight="1">
      <c r="B218" s="256"/>
      <c r="C218" s="188"/>
      <c r="D218" s="188"/>
      <c r="E218" s="188"/>
      <c r="F218" s="209">
        <v>4</v>
      </c>
      <c r="G218" s="245"/>
      <c r="H218" s="309" t="s">
        <v>698</v>
      </c>
      <c r="I218" s="309"/>
      <c r="J218" s="309"/>
      <c r="K218" s="257"/>
    </row>
    <row r="219" spans="2:11" customFormat="1" ht="12.75" customHeight="1">
      <c r="B219" s="258"/>
      <c r="C219" s="259"/>
      <c r="D219" s="259"/>
      <c r="E219" s="259"/>
      <c r="F219" s="259"/>
      <c r="G219" s="259"/>
      <c r="H219" s="259"/>
      <c r="I219" s="259"/>
      <c r="J219" s="259"/>
      <c r="K219" s="26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e9755b82c1d4e240272790345415c029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9fe8e780ffc410d603eefb0b9106d44c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B1751447-E4A7-4DB5-9036-B3BD6E18D0DB}"/>
</file>

<file path=customXml/itemProps2.xml><?xml version="1.0" encoding="utf-8"?>
<ds:datastoreItem xmlns:ds="http://schemas.openxmlformats.org/officeDocument/2006/customXml" ds:itemID="{DEA2B94F-4452-4F88-B532-A30050B78734}"/>
</file>

<file path=customXml/itemProps3.xml><?xml version="1.0" encoding="utf-8"?>
<ds:datastoreItem xmlns:ds="http://schemas.openxmlformats.org/officeDocument/2006/customXml" ds:itemID="{C9A72305-3A4D-4AA7-9448-CF2143E12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SO1 - Výměna oken</vt:lpstr>
      <vt:lpstr>Pokyny pro vyplnění</vt:lpstr>
      <vt:lpstr>'Rekapitulace stavby'!Názvy_tisku</vt:lpstr>
      <vt:lpstr>'SO1 - Výměna oken'!Názvy_tisku</vt:lpstr>
      <vt:lpstr>'Pokyny pro vyplnění'!Oblast_tisku</vt:lpstr>
      <vt:lpstr>'Rekapitulace stavby'!Oblast_tisku</vt:lpstr>
      <vt:lpstr>'SO1 - Výměna oken'!Oblast_tisku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TATA\pc</dc:creator>
  <cp:lastModifiedBy>Marcela Bezděková</cp:lastModifiedBy>
  <dcterms:created xsi:type="dcterms:W3CDTF">2025-04-17T05:46:07Z</dcterms:created>
  <dcterms:modified xsi:type="dcterms:W3CDTF">2025-04-17T05:56:43Z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</Properties>
</file>