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13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iborDeutsch\Desktop\Veřejné zakázky\Koupaliště I\"/>
    </mc:Choice>
  </mc:AlternateContent>
  <xr:revisionPtr revIDLastSave="0" documentId="8_{4AD46094-C6A7-407F-843B-B71B05ED7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2024069 Pol" sheetId="12" r:id="rId3"/>
    <sheet name="02 2024069 Pol" sheetId="13" r:id="rId4"/>
    <sheet name="03 2024069 Pol" sheetId="14" r:id="rId5"/>
    <sheet name="04 2024069 Pol" sheetId="15" r:id="rId6"/>
    <sheet name="05 2024069 Pol" sheetId="16" r:id="rId7"/>
    <sheet name="06 2024069 Pol" sheetId="17" r:id="rId8"/>
    <sheet name="07 2024069 Pol" sheetId="18" r:id="rId9"/>
    <sheet name="08 2024069 Pol" sheetId="19" r:id="rId10"/>
    <sheet name="09 2024069 Pol" sheetId="20" r:id="rId11"/>
    <sheet name="10 2024069 Pol" sheetId="21" r:id="rId12"/>
    <sheet name="11 2024069 Pol" sheetId="22" r:id="rId13"/>
    <sheet name="12 2024069 Pol" sheetId="23" r:id="rId14"/>
  </sheets>
  <externalReferences>
    <externalReference r:id="rId15"/>
  </externalReferences>
  <definedNames>
    <definedName name="CelkemDPHVypocet" localSheetId="0">Stavba!$H$64</definedName>
    <definedName name="CenaCelkem">Stavba!$G$29</definedName>
    <definedName name="CenaCelkemBezDPH">Stavba!$G$28</definedName>
    <definedName name="CenaCelkemVypocet" localSheetId="0">Stavba!$I$64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2024069 Pol'!$1:$7</definedName>
    <definedName name="_xlnm.Print_Titles" localSheetId="3">'02 2024069 Pol'!$1:$7</definedName>
    <definedName name="_xlnm.Print_Titles" localSheetId="4">'03 2024069 Pol'!$1:$7</definedName>
    <definedName name="_xlnm.Print_Titles" localSheetId="5">'04 2024069 Pol'!$1:$7</definedName>
    <definedName name="_xlnm.Print_Titles" localSheetId="6">'05 2024069 Pol'!$1:$7</definedName>
    <definedName name="_xlnm.Print_Titles" localSheetId="7">'06 2024069 Pol'!$1:$7</definedName>
    <definedName name="_xlnm.Print_Titles" localSheetId="8">'07 2024069 Pol'!$1:$7</definedName>
    <definedName name="_xlnm.Print_Titles" localSheetId="9">'08 2024069 Pol'!$1:$7</definedName>
    <definedName name="_xlnm.Print_Titles" localSheetId="10">'09 2024069 Pol'!$1:$7</definedName>
    <definedName name="_xlnm.Print_Titles" localSheetId="11">'10 2024069 Pol'!$1:$7</definedName>
    <definedName name="_xlnm.Print_Titles" localSheetId="12">'11 2024069 Pol'!$1:$7</definedName>
    <definedName name="_xlnm.Print_Titles" localSheetId="13">'12 2024069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2024069 Pol'!$A$1:$Y$95</definedName>
    <definedName name="_xlnm.Print_Area" localSheetId="3">'02 2024069 Pol'!$A$1:$Y$59</definedName>
    <definedName name="_xlnm.Print_Area" localSheetId="4">'03 2024069 Pol'!$A$1:$Y$53</definedName>
    <definedName name="_xlnm.Print_Area" localSheetId="5">'04 2024069 Pol'!$A$1:$Y$53</definedName>
    <definedName name="_xlnm.Print_Area" localSheetId="6">'05 2024069 Pol'!$A$1:$Y$55</definedName>
    <definedName name="_xlnm.Print_Area" localSheetId="7">'06 2024069 Pol'!$A$1:$Y$53</definedName>
    <definedName name="_xlnm.Print_Area" localSheetId="8">'07 2024069 Pol'!$A$1:$Y$64</definedName>
    <definedName name="_xlnm.Print_Area" localSheetId="9">'08 2024069 Pol'!$A$1:$Y$155</definedName>
    <definedName name="_xlnm.Print_Area" localSheetId="10">'09 2024069 Pol'!$A$1:$Y$96</definedName>
    <definedName name="_xlnm.Print_Area" localSheetId="11">'10 2024069 Pol'!$A$1:$Y$154</definedName>
    <definedName name="_xlnm.Print_Area" localSheetId="12">'11 2024069 Pol'!$A$1:$Y$129</definedName>
    <definedName name="_xlnm.Print_Area" localSheetId="13">'12 2024069 Pol'!$A$1:$Y$44</definedName>
    <definedName name="_xlnm.Print_Area" localSheetId="0">Stavba!$A$1:$J$83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Stavba!$F$64</definedName>
    <definedName name="ZakladDPHZakl">Stavba!$G$25</definedName>
    <definedName name="ZakladDPHZaklVypocet" localSheetId="0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2" i="23" l="1"/>
  <c r="BA30" i="23"/>
  <c r="BA28" i="23"/>
  <c r="BA26" i="23"/>
  <c r="BA13" i="23"/>
  <c r="BA10" i="23"/>
  <c r="G9" i="23"/>
  <c r="M9" i="23" s="1"/>
  <c r="I9" i="23"/>
  <c r="K9" i="23"/>
  <c r="O9" i="23"/>
  <c r="O8" i="23" s="1"/>
  <c r="Q9" i="23"/>
  <c r="V9" i="23"/>
  <c r="G11" i="23"/>
  <c r="M11" i="23" s="1"/>
  <c r="I11" i="23"/>
  <c r="K11" i="23"/>
  <c r="O11" i="23"/>
  <c r="Q11" i="23"/>
  <c r="V11" i="23"/>
  <c r="V8" i="23" s="1"/>
  <c r="G16" i="23"/>
  <c r="I16" i="23"/>
  <c r="K16" i="23"/>
  <c r="M16" i="23"/>
  <c r="O16" i="23"/>
  <c r="Q16" i="23"/>
  <c r="V16" i="23"/>
  <c r="G22" i="23"/>
  <c r="I22" i="23"/>
  <c r="K22" i="23"/>
  <c r="M22" i="23"/>
  <c r="O22" i="23"/>
  <c r="Q22" i="23"/>
  <c r="V22" i="23"/>
  <c r="G25" i="23"/>
  <c r="I25" i="23"/>
  <c r="K25" i="23"/>
  <c r="K24" i="23" s="1"/>
  <c r="M25" i="23"/>
  <c r="O25" i="23"/>
  <c r="Q25" i="23"/>
  <c r="V25" i="23"/>
  <c r="G27" i="23"/>
  <c r="M27" i="23" s="1"/>
  <c r="I27" i="23"/>
  <c r="K27" i="23"/>
  <c r="O27" i="23"/>
  <c r="Q27" i="23"/>
  <c r="V27" i="23"/>
  <c r="G29" i="23"/>
  <c r="G24" i="23" s="1"/>
  <c r="I82" i="1" s="1"/>
  <c r="I20" i="1" s="1"/>
  <c r="I29" i="23"/>
  <c r="K29" i="23"/>
  <c r="O29" i="23"/>
  <c r="Q29" i="23"/>
  <c r="V29" i="23"/>
  <c r="G31" i="23"/>
  <c r="M31" i="23" s="1"/>
  <c r="I31" i="23"/>
  <c r="K31" i="23"/>
  <c r="O31" i="23"/>
  <c r="Q31" i="23"/>
  <c r="Q24" i="23" s="1"/>
  <c r="V31" i="23"/>
  <c r="AE34" i="23"/>
  <c r="F62" i="1" s="1"/>
  <c r="G9" i="22"/>
  <c r="I9" i="22"/>
  <c r="K9" i="22"/>
  <c r="O9" i="22"/>
  <c r="Q9" i="22"/>
  <c r="V9" i="22"/>
  <c r="G23" i="22"/>
  <c r="M23" i="22" s="1"/>
  <c r="I23" i="22"/>
  <c r="K23" i="22"/>
  <c r="O23" i="22"/>
  <c r="Q23" i="22"/>
  <c r="V23" i="22"/>
  <c r="G26" i="22"/>
  <c r="I26" i="22"/>
  <c r="K26" i="22"/>
  <c r="M26" i="22"/>
  <c r="O26" i="22"/>
  <c r="Q26" i="22"/>
  <c r="V26" i="22"/>
  <c r="G29" i="22"/>
  <c r="I29" i="22"/>
  <c r="K29" i="22"/>
  <c r="M29" i="22"/>
  <c r="O29" i="22"/>
  <c r="Q29" i="22"/>
  <c r="V29" i="22"/>
  <c r="G33" i="22"/>
  <c r="M33" i="22" s="1"/>
  <c r="I33" i="22"/>
  <c r="K33" i="22"/>
  <c r="O33" i="22"/>
  <c r="Q33" i="22"/>
  <c r="Q8" i="22" s="1"/>
  <c r="V33" i="22"/>
  <c r="G37" i="22"/>
  <c r="I37" i="22"/>
  <c r="K37" i="22"/>
  <c r="M37" i="22"/>
  <c r="O37" i="22"/>
  <c r="Q37" i="22"/>
  <c r="V37" i="22"/>
  <c r="G52" i="22"/>
  <c r="M52" i="22" s="1"/>
  <c r="I52" i="22"/>
  <c r="K52" i="22"/>
  <c r="O52" i="22"/>
  <c r="Q52" i="22"/>
  <c r="V52" i="22"/>
  <c r="Q66" i="22"/>
  <c r="V66" i="22"/>
  <c r="G67" i="22"/>
  <c r="G66" i="22" s="1"/>
  <c r="I67" i="22"/>
  <c r="I66" i="22" s="1"/>
  <c r="K67" i="22"/>
  <c r="K66" i="22" s="1"/>
  <c r="O67" i="22"/>
  <c r="O66" i="22" s="1"/>
  <c r="Q67" i="22"/>
  <c r="V67" i="22"/>
  <c r="G82" i="22"/>
  <c r="M82" i="22" s="1"/>
  <c r="I82" i="22"/>
  <c r="K82" i="22"/>
  <c r="O82" i="22"/>
  <c r="Q82" i="22"/>
  <c r="V82" i="22"/>
  <c r="G86" i="22"/>
  <c r="I86" i="22"/>
  <c r="K86" i="22"/>
  <c r="M86" i="22"/>
  <c r="O86" i="22"/>
  <c r="Q86" i="22"/>
  <c r="V86" i="22"/>
  <c r="G87" i="22"/>
  <c r="I87" i="22"/>
  <c r="K87" i="22"/>
  <c r="M87" i="22"/>
  <c r="O87" i="22"/>
  <c r="Q87" i="22"/>
  <c r="V87" i="22"/>
  <c r="G91" i="22"/>
  <c r="I91" i="22"/>
  <c r="K91" i="22"/>
  <c r="M91" i="22"/>
  <c r="O91" i="22"/>
  <c r="Q91" i="22"/>
  <c r="V91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106" i="22"/>
  <c r="M106" i="22" s="1"/>
  <c r="I106" i="22"/>
  <c r="K106" i="22"/>
  <c r="O106" i="22"/>
  <c r="Q106" i="22"/>
  <c r="V106" i="22"/>
  <c r="G112" i="22"/>
  <c r="M112" i="22" s="1"/>
  <c r="I112" i="22"/>
  <c r="K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I114" i="22"/>
  <c r="K114" i="22"/>
  <c r="M114" i="22"/>
  <c r="O114" i="22"/>
  <c r="Q114" i="22"/>
  <c r="V114" i="22"/>
  <c r="G115" i="22"/>
  <c r="M115" i="22" s="1"/>
  <c r="I115" i="22"/>
  <c r="K115" i="22"/>
  <c r="O115" i="22"/>
  <c r="Q115" i="22"/>
  <c r="V115" i="22"/>
  <c r="G116" i="22"/>
  <c r="M116" i="22"/>
  <c r="G117" i="22"/>
  <c r="I117" i="22"/>
  <c r="I116" i="22" s="1"/>
  <c r="K117" i="22"/>
  <c r="K116" i="22" s="1"/>
  <c r="M117" i="22"/>
  <c r="O117" i="22"/>
  <c r="O116" i="22" s="1"/>
  <c r="Q117" i="22"/>
  <c r="Q116" i="22" s="1"/>
  <c r="V117" i="22"/>
  <c r="V116" i="22" s="1"/>
  <c r="AE119" i="22"/>
  <c r="F60" i="1" s="1"/>
  <c r="G9" i="21"/>
  <c r="M9" i="21" s="1"/>
  <c r="I9" i="21"/>
  <c r="K9" i="21"/>
  <c r="O9" i="21"/>
  <c r="O8" i="21" s="1"/>
  <c r="Q9" i="21"/>
  <c r="V9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M28" i="21" s="1"/>
  <c r="I28" i="21"/>
  <c r="K28" i="21"/>
  <c r="O28" i="21"/>
  <c r="Q28" i="21"/>
  <c r="V28" i="21"/>
  <c r="G32" i="21"/>
  <c r="M32" i="21" s="1"/>
  <c r="I32" i="21"/>
  <c r="K32" i="21"/>
  <c r="O32" i="21"/>
  <c r="Q32" i="21"/>
  <c r="V32" i="21"/>
  <c r="G36" i="21"/>
  <c r="M36" i="21" s="1"/>
  <c r="I36" i="21"/>
  <c r="K36" i="21"/>
  <c r="O36" i="21"/>
  <c r="Q36" i="21"/>
  <c r="V36" i="21"/>
  <c r="G50" i="21"/>
  <c r="I50" i="21"/>
  <c r="K50" i="21"/>
  <c r="M50" i="21"/>
  <c r="O50" i="21"/>
  <c r="Q50" i="21"/>
  <c r="V50" i="21"/>
  <c r="G76" i="21"/>
  <c r="M76" i="21" s="1"/>
  <c r="M75" i="21" s="1"/>
  <c r="I76" i="21"/>
  <c r="I75" i="21" s="1"/>
  <c r="K76" i="21"/>
  <c r="K75" i="21" s="1"/>
  <c r="O76" i="21"/>
  <c r="O75" i="21" s="1"/>
  <c r="Q76" i="21"/>
  <c r="Q75" i="21" s="1"/>
  <c r="V76" i="21"/>
  <c r="V75" i="21" s="1"/>
  <c r="G90" i="21"/>
  <c r="I90" i="21"/>
  <c r="K90" i="21"/>
  <c r="M90" i="21"/>
  <c r="O90" i="21"/>
  <c r="Q90" i="21"/>
  <c r="V90" i="21"/>
  <c r="G105" i="21"/>
  <c r="I105" i="21"/>
  <c r="K105" i="21"/>
  <c r="M105" i="21"/>
  <c r="O105" i="21"/>
  <c r="Q105" i="21"/>
  <c r="V105" i="21"/>
  <c r="G108" i="21"/>
  <c r="I108" i="21"/>
  <c r="K108" i="21"/>
  <c r="M108" i="21"/>
  <c r="O108" i="21"/>
  <c r="Q108" i="21"/>
  <c r="V108" i="21"/>
  <c r="G111" i="21"/>
  <c r="M111" i="21" s="1"/>
  <c r="I111" i="21"/>
  <c r="K111" i="21"/>
  <c r="O111" i="21"/>
  <c r="Q111" i="21"/>
  <c r="V111" i="21"/>
  <c r="G116" i="21"/>
  <c r="I116" i="21"/>
  <c r="K116" i="21"/>
  <c r="M116" i="21"/>
  <c r="O116" i="21"/>
  <c r="Q116" i="21"/>
  <c r="V116" i="21"/>
  <c r="G120" i="21"/>
  <c r="M120" i="21" s="1"/>
  <c r="I120" i="21"/>
  <c r="K120" i="21"/>
  <c r="O120" i="21"/>
  <c r="Q120" i="21"/>
  <c r="V120" i="21"/>
  <c r="G122" i="21"/>
  <c r="M122" i="21" s="1"/>
  <c r="I122" i="21"/>
  <c r="K122" i="21"/>
  <c r="O122" i="21"/>
  <c r="Q122" i="21"/>
  <c r="V122" i="21"/>
  <c r="G123" i="21"/>
  <c r="M123" i="21" s="1"/>
  <c r="I123" i="21"/>
  <c r="K123" i="21"/>
  <c r="O123" i="21"/>
  <c r="Q123" i="21"/>
  <c r="V123" i="21"/>
  <c r="G124" i="21"/>
  <c r="M124" i="21" s="1"/>
  <c r="I124" i="21"/>
  <c r="K124" i="21"/>
  <c r="O124" i="21"/>
  <c r="Q124" i="21"/>
  <c r="V124" i="21"/>
  <c r="G125" i="21"/>
  <c r="I125" i="21"/>
  <c r="K125" i="21"/>
  <c r="M125" i="21"/>
  <c r="O125" i="21"/>
  <c r="Q125" i="21"/>
  <c r="V125" i="21"/>
  <c r="G126" i="21"/>
  <c r="M126" i="21" s="1"/>
  <c r="I126" i="21"/>
  <c r="K126" i="21"/>
  <c r="O126" i="21"/>
  <c r="Q126" i="21"/>
  <c r="V126" i="21"/>
  <c r="G127" i="21"/>
  <c r="M127" i="21" s="1"/>
  <c r="I127" i="21"/>
  <c r="K127" i="21"/>
  <c r="O127" i="21"/>
  <c r="Q127" i="21"/>
  <c r="V127" i="21"/>
  <c r="G128" i="21"/>
  <c r="M128" i="21" s="1"/>
  <c r="I128" i="21"/>
  <c r="K128" i="21"/>
  <c r="O128" i="21"/>
  <c r="Q128" i="21"/>
  <c r="V128" i="21"/>
  <c r="G129" i="21"/>
  <c r="M129" i="21" s="1"/>
  <c r="I129" i="21"/>
  <c r="K129" i="21"/>
  <c r="O129" i="21"/>
  <c r="Q129" i="21"/>
  <c r="V129" i="21"/>
  <c r="G130" i="21"/>
  <c r="M130" i="21" s="1"/>
  <c r="I130" i="21"/>
  <c r="K130" i="21"/>
  <c r="O130" i="21"/>
  <c r="Q130" i="21"/>
  <c r="V130" i="21"/>
  <c r="G131" i="21"/>
  <c r="M131" i="21" s="1"/>
  <c r="I131" i="21"/>
  <c r="K131" i="21"/>
  <c r="O131" i="21"/>
  <c r="Q131" i="21"/>
  <c r="V131" i="21"/>
  <c r="G132" i="21"/>
  <c r="M132" i="21" s="1"/>
  <c r="I132" i="21"/>
  <c r="K132" i="21"/>
  <c r="O132" i="21"/>
  <c r="Q132" i="21"/>
  <c r="V132" i="21"/>
  <c r="G133" i="21"/>
  <c r="M133" i="21" s="1"/>
  <c r="I133" i="21"/>
  <c r="K133" i="21"/>
  <c r="O133" i="21"/>
  <c r="Q133" i="21"/>
  <c r="V133" i="21"/>
  <c r="G134" i="21"/>
  <c r="I134" i="21"/>
  <c r="K134" i="21"/>
  <c r="M134" i="21"/>
  <c r="O134" i="21"/>
  <c r="Q134" i="21"/>
  <c r="V134" i="21"/>
  <c r="G135" i="21"/>
  <c r="I135" i="21"/>
  <c r="K135" i="21"/>
  <c r="M135" i="21"/>
  <c r="O135" i="21"/>
  <c r="Q135" i="21"/>
  <c r="V135" i="21"/>
  <c r="G136" i="21"/>
  <c r="I136" i="21"/>
  <c r="K136" i="21"/>
  <c r="M136" i="21"/>
  <c r="O136" i="21"/>
  <c r="Q136" i="21"/>
  <c r="V136" i="21"/>
  <c r="G137" i="21"/>
  <c r="M137" i="21" s="1"/>
  <c r="I137" i="21"/>
  <c r="K137" i="21"/>
  <c r="O137" i="21"/>
  <c r="Q137" i="21"/>
  <c r="V137" i="21"/>
  <c r="G138" i="21"/>
  <c r="M138" i="21" s="1"/>
  <c r="I138" i="21"/>
  <c r="K138" i="21"/>
  <c r="O138" i="21"/>
  <c r="Q138" i="21"/>
  <c r="V138" i="21"/>
  <c r="G139" i="21"/>
  <c r="M139" i="21" s="1"/>
  <c r="I139" i="21"/>
  <c r="K139" i="21"/>
  <c r="O139" i="21"/>
  <c r="Q139" i="21"/>
  <c r="V139" i="21"/>
  <c r="G140" i="21"/>
  <c r="I140" i="21"/>
  <c r="K140" i="21"/>
  <c r="M140" i="21"/>
  <c r="O140" i="21"/>
  <c r="Q140" i="21"/>
  <c r="V140" i="21"/>
  <c r="G141" i="21"/>
  <c r="G142" i="21"/>
  <c r="M142" i="21" s="1"/>
  <c r="M141" i="21" s="1"/>
  <c r="I142" i="21"/>
  <c r="I141" i="21" s="1"/>
  <c r="K142" i="21"/>
  <c r="K141" i="21" s="1"/>
  <c r="O142" i="21"/>
  <c r="O141" i="21" s="1"/>
  <c r="Q142" i="21"/>
  <c r="Q141" i="21" s="1"/>
  <c r="V142" i="21"/>
  <c r="V141" i="21" s="1"/>
  <c r="AE144" i="21"/>
  <c r="F58" i="1" s="1"/>
  <c r="G8" i="20"/>
  <c r="V8" i="20"/>
  <c r="G9" i="20"/>
  <c r="M9" i="20" s="1"/>
  <c r="I9" i="20"/>
  <c r="K9" i="20"/>
  <c r="O9" i="20"/>
  <c r="Q9" i="20"/>
  <c r="V9" i="20"/>
  <c r="G18" i="20"/>
  <c r="M18" i="20" s="1"/>
  <c r="I18" i="20"/>
  <c r="K18" i="20"/>
  <c r="O18" i="20"/>
  <c r="Q18" i="20"/>
  <c r="V18" i="20"/>
  <c r="G21" i="20"/>
  <c r="I21" i="20"/>
  <c r="K21" i="20"/>
  <c r="M21" i="20"/>
  <c r="O21" i="20"/>
  <c r="Q21" i="20"/>
  <c r="V21" i="20"/>
  <c r="G26" i="20"/>
  <c r="M26" i="20" s="1"/>
  <c r="M25" i="20" s="1"/>
  <c r="I26" i="20"/>
  <c r="I25" i="20" s="1"/>
  <c r="K26" i="20"/>
  <c r="O26" i="20"/>
  <c r="O25" i="20" s="1"/>
  <c r="Q26" i="20"/>
  <c r="V26" i="20"/>
  <c r="G35" i="20"/>
  <c r="I35" i="20"/>
  <c r="K35" i="20"/>
  <c r="K25" i="20" s="1"/>
  <c r="M35" i="20"/>
  <c r="O35" i="20"/>
  <c r="Q35" i="20"/>
  <c r="V35" i="20"/>
  <c r="G44" i="20"/>
  <c r="G25" i="20" s="1"/>
  <c r="I44" i="20"/>
  <c r="K44" i="20"/>
  <c r="M44" i="20"/>
  <c r="O44" i="20"/>
  <c r="Q44" i="20"/>
  <c r="V44" i="20"/>
  <c r="G47" i="20"/>
  <c r="M47" i="20" s="1"/>
  <c r="I47" i="20"/>
  <c r="K47" i="20"/>
  <c r="K46" i="20" s="1"/>
  <c r="O47" i="20"/>
  <c r="O46" i="20" s="1"/>
  <c r="Q47" i="20"/>
  <c r="V47" i="20"/>
  <c r="G49" i="20"/>
  <c r="M49" i="20" s="1"/>
  <c r="I49" i="20"/>
  <c r="K49" i="20"/>
  <c r="O49" i="20"/>
  <c r="Q49" i="20"/>
  <c r="V49" i="20"/>
  <c r="V46" i="20" s="1"/>
  <c r="G52" i="20"/>
  <c r="I52" i="20"/>
  <c r="K52" i="20"/>
  <c r="O52" i="20"/>
  <c r="Q52" i="20"/>
  <c r="V52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Q70" i="20"/>
  <c r="V70" i="20"/>
  <c r="G71" i="20"/>
  <c r="M71" i="20" s="1"/>
  <c r="I71" i="20"/>
  <c r="K71" i="20"/>
  <c r="O71" i="20"/>
  <c r="Q71" i="20"/>
  <c r="V71" i="20"/>
  <c r="G72" i="20"/>
  <c r="M72" i="20" s="1"/>
  <c r="I72" i="20"/>
  <c r="K72" i="20"/>
  <c r="O72" i="20"/>
  <c r="Q72" i="20"/>
  <c r="V72" i="20"/>
  <c r="G73" i="20"/>
  <c r="M73" i="20" s="1"/>
  <c r="I73" i="20"/>
  <c r="K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M76" i="20" s="1"/>
  <c r="I76" i="20"/>
  <c r="K76" i="20"/>
  <c r="O76" i="20"/>
  <c r="Q76" i="20"/>
  <c r="V76" i="20"/>
  <c r="G78" i="20"/>
  <c r="I78" i="20"/>
  <c r="K78" i="20"/>
  <c r="M78" i="20"/>
  <c r="O78" i="20"/>
  <c r="Q78" i="20"/>
  <c r="V78" i="20"/>
  <c r="G79" i="20"/>
  <c r="M79" i="20" s="1"/>
  <c r="I79" i="20"/>
  <c r="K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4" i="20"/>
  <c r="M84" i="20" s="1"/>
  <c r="M83" i="20" s="1"/>
  <c r="I84" i="20"/>
  <c r="I83" i="20" s="1"/>
  <c r="K84" i="20"/>
  <c r="K83" i="20" s="1"/>
  <c r="O84" i="20"/>
  <c r="O83" i="20" s="1"/>
  <c r="Q84" i="20"/>
  <c r="Q83" i="20" s="1"/>
  <c r="V84" i="20"/>
  <c r="V83" i="20" s="1"/>
  <c r="AE86" i="20"/>
  <c r="F56" i="1" s="1"/>
  <c r="G9" i="19"/>
  <c r="M9" i="19" s="1"/>
  <c r="I9" i="19"/>
  <c r="I8" i="19" s="1"/>
  <c r="K9" i="19"/>
  <c r="K8" i="19" s="1"/>
  <c r="O9" i="19"/>
  <c r="Q9" i="19"/>
  <c r="V9" i="19"/>
  <c r="V8" i="19" s="1"/>
  <c r="G12" i="19"/>
  <c r="M12" i="19" s="1"/>
  <c r="I12" i="19"/>
  <c r="K12" i="19"/>
  <c r="O12" i="19"/>
  <c r="Q12" i="19"/>
  <c r="V12" i="19"/>
  <c r="G16" i="19"/>
  <c r="M16" i="19" s="1"/>
  <c r="I16" i="19"/>
  <c r="K16" i="19"/>
  <c r="O16" i="19"/>
  <c r="O15" i="19" s="1"/>
  <c r="Q16" i="19"/>
  <c r="V16" i="19"/>
  <c r="G46" i="19"/>
  <c r="G15" i="19" s="1"/>
  <c r="I46" i="19"/>
  <c r="K46" i="19"/>
  <c r="O46" i="19"/>
  <c r="Q46" i="19"/>
  <c r="V46" i="19"/>
  <c r="G76" i="19"/>
  <c r="I76" i="19"/>
  <c r="K76" i="19"/>
  <c r="M76" i="19"/>
  <c r="O76" i="19"/>
  <c r="Q76" i="19"/>
  <c r="V76" i="19"/>
  <c r="O77" i="19"/>
  <c r="G78" i="19"/>
  <c r="I78" i="19"/>
  <c r="K78" i="19"/>
  <c r="K77" i="19" s="1"/>
  <c r="O78" i="19"/>
  <c r="Q78" i="19"/>
  <c r="V78" i="19"/>
  <c r="G109" i="19"/>
  <c r="M109" i="19" s="1"/>
  <c r="I109" i="19"/>
  <c r="K109" i="19"/>
  <c r="O109" i="19"/>
  <c r="Q109" i="19"/>
  <c r="V109" i="19"/>
  <c r="V142" i="19"/>
  <c r="G143" i="19"/>
  <c r="G142" i="19" s="1"/>
  <c r="I143" i="19"/>
  <c r="I142" i="19" s="1"/>
  <c r="K143" i="19"/>
  <c r="K142" i="19" s="1"/>
  <c r="O143" i="19"/>
  <c r="O142" i="19" s="1"/>
  <c r="Q143" i="19"/>
  <c r="Q142" i="19" s="1"/>
  <c r="V143" i="19"/>
  <c r="AE145" i="19"/>
  <c r="F54" i="1" s="1"/>
  <c r="H54" i="1" s="1"/>
  <c r="I54" i="1" s="1"/>
  <c r="AF145" i="19"/>
  <c r="G54" i="1" s="1"/>
  <c r="G9" i="18"/>
  <c r="I9" i="18"/>
  <c r="I8" i="18" s="1"/>
  <c r="K9" i="18"/>
  <c r="O9" i="18"/>
  <c r="Q9" i="18"/>
  <c r="V9" i="18"/>
  <c r="V8" i="18" s="1"/>
  <c r="G11" i="18"/>
  <c r="M11" i="18" s="1"/>
  <c r="I11" i="18"/>
  <c r="K11" i="18"/>
  <c r="O11" i="18"/>
  <c r="Q11" i="18"/>
  <c r="V11" i="18"/>
  <c r="G14" i="18"/>
  <c r="M14" i="18" s="1"/>
  <c r="M13" i="18" s="1"/>
  <c r="I14" i="18"/>
  <c r="I13" i="18" s="1"/>
  <c r="K14" i="18"/>
  <c r="K13" i="18" s="1"/>
  <c r="O14" i="18"/>
  <c r="O13" i="18" s="1"/>
  <c r="Q14" i="18"/>
  <c r="Q13" i="18" s="1"/>
  <c r="V14" i="18"/>
  <c r="V13" i="18" s="1"/>
  <c r="G17" i="18"/>
  <c r="I17" i="18"/>
  <c r="I16" i="18" s="1"/>
  <c r="K17" i="18"/>
  <c r="M17" i="18"/>
  <c r="O17" i="18"/>
  <c r="Q17" i="18"/>
  <c r="V17" i="18"/>
  <c r="G19" i="18"/>
  <c r="I19" i="18"/>
  <c r="K19" i="18"/>
  <c r="M19" i="18"/>
  <c r="O19" i="18"/>
  <c r="Q19" i="18"/>
  <c r="V19" i="18"/>
  <c r="G21" i="18"/>
  <c r="G16" i="18" s="1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6" i="18"/>
  <c r="G27" i="18"/>
  <c r="I27" i="18"/>
  <c r="K27" i="18"/>
  <c r="M27" i="18"/>
  <c r="O27" i="18"/>
  <c r="Q27" i="18"/>
  <c r="V27" i="18"/>
  <c r="V26" i="18" s="1"/>
  <c r="G30" i="18"/>
  <c r="M30" i="18" s="1"/>
  <c r="I30" i="18"/>
  <c r="K30" i="18"/>
  <c r="O30" i="18"/>
  <c r="Q30" i="18"/>
  <c r="V30" i="18"/>
  <c r="G36" i="18"/>
  <c r="M36" i="18" s="1"/>
  <c r="I36" i="18"/>
  <c r="K36" i="18"/>
  <c r="O36" i="18"/>
  <c r="Q36" i="18"/>
  <c r="V36" i="18"/>
  <c r="G43" i="18"/>
  <c r="I43" i="18"/>
  <c r="K43" i="18"/>
  <c r="M43" i="18"/>
  <c r="O43" i="18"/>
  <c r="Q43" i="18"/>
  <c r="V43" i="18"/>
  <c r="Q51" i="18"/>
  <c r="G52" i="18"/>
  <c r="M52" i="18" s="1"/>
  <c r="M51" i="18" s="1"/>
  <c r="I52" i="18"/>
  <c r="I51" i="18" s="1"/>
  <c r="K52" i="18"/>
  <c r="K51" i="18" s="1"/>
  <c r="O52" i="18"/>
  <c r="O51" i="18" s="1"/>
  <c r="Q52" i="18"/>
  <c r="V52" i="18"/>
  <c r="V51" i="18" s="1"/>
  <c r="AE54" i="18"/>
  <c r="F52" i="1" s="1"/>
  <c r="AF54" i="18"/>
  <c r="G52" i="1" s="1"/>
  <c r="G9" i="17"/>
  <c r="M9" i="17" s="1"/>
  <c r="I9" i="17"/>
  <c r="K9" i="17"/>
  <c r="O9" i="17"/>
  <c r="Q9" i="17"/>
  <c r="V9" i="17"/>
  <c r="G11" i="17"/>
  <c r="G8" i="17" s="1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20" i="17"/>
  <c r="M20" i="17" s="1"/>
  <c r="I20" i="17"/>
  <c r="K20" i="17"/>
  <c r="O20" i="17"/>
  <c r="Q20" i="17"/>
  <c r="V20" i="17"/>
  <c r="G23" i="17"/>
  <c r="I23" i="17"/>
  <c r="K23" i="17"/>
  <c r="M23" i="17"/>
  <c r="O23" i="17"/>
  <c r="Q23" i="17"/>
  <c r="V23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V26" i="17" s="1"/>
  <c r="K36" i="17"/>
  <c r="G37" i="17"/>
  <c r="G36" i="17" s="1"/>
  <c r="I37" i="17"/>
  <c r="I36" i="17" s="1"/>
  <c r="K37" i="17"/>
  <c r="O37" i="17"/>
  <c r="O36" i="17" s="1"/>
  <c r="Q37" i="17"/>
  <c r="Q36" i="17" s="1"/>
  <c r="V37" i="17"/>
  <c r="V36" i="17" s="1"/>
  <c r="I38" i="17"/>
  <c r="G39" i="17"/>
  <c r="M39" i="17" s="1"/>
  <c r="M38" i="17" s="1"/>
  <c r="I39" i="17"/>
  <c r="K39" i="17"/>
  <c r="K38" i="17" s="1"/>
  <c r="O39" i="17"/>
  <c r="O38" i="17" s="1"/>
  <c r="Q39" i="17"/>
  <c r="Q38" i="17" s="1"/>
  <c r="V39" i="17"/>
  <c r="V38" i="17" s="1"/>
  <c r="G40" i="17"/>
  <c r="G41" i="17"/>
  <c r="I41" i="17"/>
  <c r="I40" i="17" s="1"/>
  <c r="K41" i="17"/>
  <c r="K40" i="17" s="1"/>
  <c r="M41" i="17"/>
  <c r="M40" i="17" s="1"/>
  <c r="O41" i="17"/>
  <c r="O40" i="17" s="1"/>
  <c r="Q41" i="17"/>
  <c r="Q40" i="17" s="1"/>
  <c r="V41" i="17"/>
  <c r="V40" i="17" s="1"/>
  <c r="AE43" i="17"/>
  <c r="F50" i="1" s="1"/>
  <c r="G9" i="16"/>
  <c r="I9" i="16"/>
  <c r="K9" i="16"/>
  <c r="O9" i="16"/>
  <c r="Q9" i="16"/>
  <c r="V9" i="16"/>
  <c r="G11" i="16"/>
  <c r="M11" i="16" s="1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20" i="16"/>
  <c r="M20" i="16" s="1"/>
  <c r="I20" i="16"/>
  <c r="K20" i="16"/>
  <c r="O20" i="16"/>
  <c r="Q20" i="16"/>
  <c r="V20" i="16"/>
  <c r="G23" i="16"/>
  <c r="I23" i="16"/>
  <c r="K23" i="16"/>
  <c r="M23" i="16"/>
  <c r="O23" i="16"/>
  <c r="Q23" i="16"/>
  <c r="V23" i="16"/>
  <c r="G27" i="16"/>
  <c r="M27" i="16" s="1"/>
  <c r="I27" i="16"/>
  <c r="I26" i="16" s="1"/>
  <c r="K27" i="16"/>
  <c r="K26" i="16" s="1"/>
  <c r="O27" i="16"/>
  <c r="Q27" i="16"/>
  <c r="V27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9" i="16"/>
  <c r="G38" i="16" s="1"/>
  <c r="I39" i="16"/>
  <c r="I38" i="16" s="1"/>
  <c r="K39" i="16"/>
  <c r="K38" i="16" s="1"/>
  <c r="O39" i="16"/>
  <c r="O38" i="16" s="1"/>
  <c r="Q39" i="16"/>
  <c r="Q38" i="16" s="1"/>
  <c r="V39" i="16"/>
  <c r="V38" i="16" s="1"/>
  <c r="Q40" i="16"/>
  <c r="G41" i="16"/>
  <c r="M41" i="16" s="1"/>
  <c r="M40" i="16" s="1"/>
  <c r="I41" i="16"/>
  <c r="I40" i="16" s="1"/>
  <c r="K41" i="16"/>
  <c r="K40" i="16" s="1"/>
  <c r="O41" i="16"/>
  <c r="O40" i="16" s="1"/>
  <c r="Q41" i="16"/>
  <c r="V41" i="16"/>
  <c r="V40" i="16" s="1"/>
  <c r="K42" i="16"/>
  <c r="M42" i="16"/>
  <c r="G43" i="16"/>
  <c r="G42" i="16" s="1"/>
  <c r="I43" i="16"/>
  <c r="I42" i="16" s="1"/>
  <c r="K43" i="16"/>
  <c r="M43" i="16"/>
  <c r="O43" i="16"/>
  <c r="O42" i="16" s="1"/>
  <c r="Q43" i="16"/>
  <c r="Q42" i="16" s="1"/>
  <c r="V43" i="16"/>
  <c r="V42" i="16" s="1"/>
  <c r="AE45" i="16"/>
  <c r="F48" i="1" s="1"/>
  <c r="G9" i="15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20" i="15"/>
  <c r="M20" i="15" s="1"/>
  <c r="I20" i="15"/>
  <c r="K20" i="15"/>
  <c r="O20" i="15"/>
  <c r="Q20" i="15"/>
  <c r="V20" i="15"/>
  <c r="G23" i="15"/>
  <c r="M23" i="15" s="1"/>
  <c r="I23" i="15"/>
  <c r="K23" i="15"/>
  <c r="O23" i="15"/>
  <c r="Q23" i="15"/>
  <c r="V23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7" i="15"/>
  <c r="G36" i="15" s="1"/>
  <c r="I37" i="15"/>
  <c r="I36" i="15" s="1"/>
  <c r="K37" i="15"/>
  <c r="K36" i="15" s="1"/>
  <c r="O37" i="15"/>
  <c r="O36" i="15" s="1"/>
  <c r="Q37" i="15"/>
  <c r="Q36" i="15" s="1"/>
  <c r="V37" i="15"/>
  <c r="V36" i="15" s="1"/>
  <c r="G38" i="15"/>
  <c r="G39" i="15"/>
  <c r="M39" i="15" s="1"/>
  <c r="M38" i="15" s="1"/>
  <c r="I39" i="15"/>
  <c r="I38" i="15" s="1"/>
  <c r="K39" i="15"/>
  <c r="K38" i="15" s="1"/>
  <c r="O39" i="15"/>
  <c r="O38" i="15" s="1"/>
  <c r="Q39" i="15"/>
  <c r="Q38" i="15" s="1"/>
  <c r="V39" i="15"/>
  <c r="V38" i="15" s="1"/>
  <c r="G41" i="15"/>
  <c r="M41" i="15" s="1"/>
  <c r="M40" i="15" s="1"/>
  <c r="I41" i="15"/>
  <c r="I40" i="15" s="1"/>
  <c r="K41" i="15"/>
  <c r="K40" i="15" s="1"/>
  <c r="O41" i="15"/>
  <c r="O40" i="15" s="1"/>
  <c r="Q41" i="15"/>
  <c r="Q40" i="15" s="1"/>
  <c r="V41" i="15"/>
  <c r="V40" i="15" s="1"/>
  <c r="AE43" i="15"/>
  <c r="F46" i="1" s="1"/>
  <c r="G9" i="14"/>
  <c r="M9" i="14" s="1"/>
  <c r="I9" i="14"/>
  <c r="K9" i="14"/>
  <c r="O9" i="14"/>
  <c r="Q9" i="14"/>
  <c r="V9" i="14"/>
  <c r="G11" i="14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20" i="14"/>
  <c r="M20" i="14" s="1"/>
  <c r="I20" i="14"/>
  <c r="K20" i="14"/>
  <c r="O20" i="14"/>
  <c r="Q20" i="14"/>
  <c r="V20" i="14"/>
  <c r="G23" i="14"/>
  <c r="M23" i="14" s="1"/>
  <c r="I23" i="14"/>
  <c r="K23" i="14"/>
  <c r="O23" i="14"/>
  <c r="Q23" i="14"/>
  <c r="V23" i="14"/>
  <c r="G27" i="14"/>
  <c r="M27" i="14" s="1"/>
  <c r="I27" i="14"/>
  <c r="I26" i="14" s="1"/>
  <c r="K27" i="14"/>
  <c r="O27" i="14"/>
  <c r="Q27" i="14"/>
  <c r="V27" i="14"/>
  <c r="G29" i="14"/>
  <c r="M29" i="14" s="1"/>
  <c r="I29" i="14"/>
  <c r="K29" i="14"/>
  <c r="K26" i="14" s="1"/>
  <c r="O29" i="14"/>
  <c r="Q29" i="14"/>
  <c r="V29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7" i="14"/>
  <c r="G36" i="14" s="1"/>
  <c r="I78" i="1" s="1"/>
  <c r="I37" i="14"/>
  <c r="I36" i="14" s="1"/>
  <c r="K37" i="14"/>
  <c r="K36" i="14" s="1"/>
  <c r="O37" i="14"/>
  <c r="O36" i="14" s="1"/>
  <c r="Q37" i="14"/>
  <c r="Q36" i="14" s="1"/>
  <c r="V37" i="14"/>
  <c r="V36" i="14" s="1"/>
  <c r="G39" i="14"/>
  <c r="M39" i="14" s="1"/>
  <c r="M38" i="14" s="1"/>
  <c r="I39" i="14"/>
  <c r="I38" i="14" s="1"/>
  <c r="K39" i="14"/>
  <c r="K38" i="14" s="1"/>
  <c r="O39" i="14"/>
  <c r="O38" i="14" s="1"/>
  <c r="Q39" i="14"/>
  <c r="Q38" i="14" s="1"/>
  <c r="V39" i="14"/>
  <c r="V38" i="14" s="1"/>
  <c r="K40" i="14"/>
  <c r="M40" i="14"/>
  <c r="G41" i="14"/>
  <c r="G40" i="14" s="1"/>
  <c r="I41" i="14"/>
  <c r="I40" i="14" s="1"/>
  <c r="K41" i="14"/>
  <c r="M41" i="14"/>
  <c r="O41" i="14"/>
  <c r="O40" i="14" s="1"/>
  <c r="Q41" i="14"/>
  <c r="Q40" i="14" s="1"/>
  <c r="V41" i="14"/>
  <c r="V40" i="14" s="1"/>
  <c r="AE43" i="14"/>
  <c r="F44" i="1" s="1"/>
  <c r="G9" i="13"/>
  <c r="M9" i="13" s="1"/>
  <c r="I9" i="13"/>
  <c r="K9" i="13"/>
  <c r="O9" i="13"/>
  <c r="Q9" i="13"/>
  <c r="Q8" i="13" s="1"/>
  <c r="V9" i="13"/>
  <c r="V8" i="13" s="1"/>
  <c r="G24" i="13"/>
  <c r="M24" i="13" s="1"/>
  <c r="I24" i="13"/>
  <c r="K24" i="13"/>
  <c r="O24" i="13"/>
  <c r="Q24" i="13"/>
  <c r="V24" i="13"/>
  <c r="G30" i="13"/>
  <c r="G8" i="13" s="1"/>
  <c r="G49" i="13" s="1"/>
  <c r="I30" i="13"/>
  <c r="K30" i="13"/>
  <c r="O30" i="13"/>
  <c r="Q30" i="13"/>
  <c r="V30" i="13"/>
  <c r="G34" i="13"/>
  <c r="M34" i="13" s="1"/>
  <c r="I34" i="13"/>
  <c r="K34" i="13"/>
  <c r="O34" i="13"/>
  <c r="Q34" i="13"/>
  <c r="V34" i="13"/>
  <c r="AE49" i="13"/>
  <c r="F42" i="1" s="1"/>
  <c r="G9" i="12"/>
  <c r="M9" i="12" s="1"/>
  <c r="I9" i="12"/>
  <c r="K9" i="12"/>
  <c r="O9" i="12"/>
  <c r="Q9" i="12"/>
  <c r="V9" i="12"/>
  <c r="G24" i="12"/>
  <c r="I24" i="12"/>
  <c r="K24" i="12"/>
  <c r="M24" i="12"/>
  <c r="O24" i="12"/>
  <c r="Q24" i="12"/>
  <c r="V24" i="12"/>
  <c r="G28" i="12"/>
  <c r="I28" i="12"/>
  <c r="K28" i="12"/>
  <c r="M28" i="12"/>
  <c r="O28" i="12"/>
  <c r="Q28" i="12"/>
  <c r="V28" i="12"/>
  <c r="G38" i="12"/>
  <c r="M38" i="12" s="1"/>
  <c r="I38" i="12"/>
  <c r="K38" i="12"/>
  <c r="O38" i="12"/>
  <c r="Q38" i="12"/>
  <c r="V38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4" i="12"/>
  <c r="M54" i="12" s="1"/>
  <c r="I54" i="12"/>
  <c r="K54" i="12"/>
  <c r="O54" i="12"/>
  <c r="Q54" i="12"/>
  <c r="V54" i="12"/>
  <c r="G59" i="12"/>
  <c r="M59" i="12" s="1"/>
  <c r="I59" i="12"/>
  <c r="K59" i="12"/>
  <c r="K8" i="12" s="1"/>
  <c r="O59" i="12"/>
  <c r="Q59" i="12"/>
  <c r="V59" i="12"/>
  <c r="G60" i="12"/>
  <c r="M60" i="12" s="1"/>
  <c r="I60" i="12"/>
  <c r="K60" i="12"/>
  <c r="O60" i="12"/>
  <c r="Q60" i="12"/>
  <c r="V60" i="12"/>
  <c r="G65" i="12"/>
  <c r="I65" i="12"/>
  <c r="K65" i="12"/>
  <c r="M65" i="12"/>
  <c r="O65" i="12"/>
  <c r="O64" i="12" s="1"/>
  <c r="Q65" i="12"/>
  <c r="V65" i="12"/>
  <c r="G70" i="12"/>
  <c r="M70" i="12" s="1"/>
  <c r="I70" i="12"/>
  <c r="K70" i="12"/>
  <c r="O70" i="12"/>
  <c r="Q70" i="12"/>
  <c r="V70" i="12"/>
  <c r="G76" i="12"/>
  <c r="I76" i="12"/>
  <c r="K76" i="12"/>
  <c r="M76" i="12"/>
  <c r="O76" i="12"/>
  <c r="Q76" i="12"/>
  <c r="V76" i="12"/>
  <c r="G82" i="12"/>
  <c r="M82" i="12" s="1"/>
  <c r="I82" i="12"/>
  <c r="K82" i="12"/>
  <c r="K64" i="12" s="1"/>
  <c r="O82" i="12"/>
  <c r="Q82" i="12"/>
  <c r="V82" i="12"/>
  <c r="AE85" i="12"/>
  <c r="F40" i="1" s="1"/>
  <c r="AF85" i="12"/>
  <c r="G40" i="1" s="1"/>
  <c r="I18" i="1"/>
  <c r="I17" i="1"/>
  <c r="J28" i="1"/>
  <c r="J26" i="1"/>
  <c r="G38" i="1"/>
  <c r="F38" i="1"/>
  <c r="J23" i="1"/>
  <c r="J24" i="1"/>
  <c r="J25" i="1"/>
  <c r="J27" i="1"/>
  <c r="E24" i="1"/>
  <c r="E26" i="1"/>
  <c r="H40" i="1" l="1"/>
  <c r="I40" i="1" s="1"/>
  <c r="I80" i="1"/>
  <c r="H52" i="1"/>
  <c r="I52" i="1" s="1"/>
  <c r="Q64" i="12"/>
  <c r="V8" i="12"/>
  <c r="I8" i="14"/>
  <c r="V26" i="15"/>
  <c r="Q26" i="15"/>
  <c r="O26" i="15"/>
  <c r="G26" i="15"/>
  <c r="V8" i="15"/>
  <c r="Q8" i="15"/>
  <c r="O8" i="16"/>
  <c r="G38" i="17"/>
  <c r="G77" i="19"/>
  <c r="I74" i="1" s="1"/>
  <c r="V15" i="19"/>
  <c r="O8" i="19"/>
  <c r="G83" i="20"/>
  <c r="AF86" i="20"/>
  <c r="G56" i="1" s="1"/>
  <c r="H56" i="1" s="1"/>
  <c r="I56" i="1" s="1"/>
  <c r="Q46" i="20"/>
  <c r="O8" i="20"/>
  <c r="M8" i="20"/>
  <c r="O89" i="21"/>
  <c r="Q8" i="21"/>
  <c r="I8" i="22"/>
  <c r="O24" i="23"/>
  <c r="M8" i="23"/>
  <c r="V64" i="12"/>
  <c r="I8" i="12"/>
  <c r="O26" i="14"/>
  <c r="K8" i="16"/>
  <c r="O26" i="17"/>
  <c r="G26" i="17"/>
  <c r="G43" i="17" s="1"/>
  <c r="V8" i="17"/>
  <c r="Q15" i="19"/>
  <c r="V89" i="21"/>
  <c r="K81" i="22"/>
  <c r="G8" i="22"/>
  <c r="G119" i="22" s="1"/>
  <c r="M26" i="14"/>
  <c r="I8" i="16"/>
  <c r="K8" i="21"/>
  <c r="G8" i="23"/>
  <c r="F39" i="1"/>
  <c r="O8" i="13"/>
  <c r="G26" i="14"/>
  <c r="I73" i="1" s="1"/>
  <c r="V8" i="14"/>
  <c r="G8" i="14"/>
  <c r="M26" i="16"/>
  <c r="G8" i="16"/>
  <c r="G13" i="18"/>
  <c r="Q8" i="18"/>
  <c r="V77" i="19"/>
  <c r="M8" i="19"/>
  <c r="V51" i="20"/>
  <c r="I46" i="20"/>
  <c r="K89" i="21"/>
  <c r="I89" i="21"/>
  <c r="I8" i="21"/>
  <c r="I24" i="23"/>
  <c r="I64" i="12"/>
  <c r="AF49" i="13"/>
  <c r="G42" i="1" s="1"/>
  <c r="H42" i="1" s="1"/>
  <c r="I42" i="1" s="1"/>
  <c r="G38" i="14"/>
  <c r="V26" i="14"/>
  <c r="G40" i="16"/>
  <c r="V26" i="16"/>
  <c r="O26" i="16"/>
  <c r="G26" i="16"/>
  <c r="V8" i="16"/>
  <c r="Q26" i="17"/>
  <c r="Q8" i="17"/>
  <c r="G51" i="18"/>
  <c r="Q26" i="18"/>
  <c r="O26" i="18"/>
  <c r="O8" i="18"/>
  <c r="Q77" i="19"/>
  <c r="M46" i="19"/>
  <c r="K15" i="19"/>
  <c r="Q51" i="20"/>
  <c r="M46" i="20"/>
  <c r="Q8" i="20"/>
  <c r="I81" i="22"/>
  <c r="V8" i="22"/>
  <c r="Q8" i="23"/>
  <c r="I8" i="13"/>
  <c r="Q8" i="14"/>
  <c r="G40" i="15"/>
  <c r="K26" i="15"/>
  <c r="K8" i="15"/>
  <c r="O8" i="17"/>
  <c r="M26" i="18"/>
  <c r="V16" i="18"/>
  <c r="K8" i="18"/>
  <c r="M15" i="19"/>
  <c r="I15" i="19"/>
  <c r="G8" i="19"/>
  <c r="G145" i="19" s="1"/>
  <c r="O51" i="20"/>
  <c r="V25" i="20"/>
  <c r="G75" i="21"/>
  <c r="I75" i="1" s="1"/>
  <c r="G8" i="21"/>
  <c r="G144" i="21" s="1"/>
  <c r="V81" i="22"/>
  <c r="K8" i="13"/>
  <c r="Q26" i="14"/>
  <c r="O8" i="14"/>
  <c r="I26" i="15"/>
  <c r="I8" i="15"/>
  <c r="K26" i="17"/>
  <c r="K8" i="17"/>
  <c r="K26" i="18"/>
  <c r="K16" i="18"/>
  <c r="K51" i="20"/>
  <c r="G46" i="20"/>
  <c r="G86" i="20" s="1"/>
  <c r="Q25" i="20"/>
  <c r="K8" i="20"/>
  <c r="Q81" i="22"/>
  <c r="O8" i="22"/>
  <c r="V24" i="23"/>
  <c r="K8" i="23"/>
  <c r="Q8" i="12"/>
  <c r="O8" i="12"/>
  <c r="M30" i="13"/>
  <c r="K8" i="14"/>
  <c r="M26" i="15"/>
  <c r="O8" i="15"/>
  <c r="G8" i="15"/>
  <c r="G43" i="15" s="1"/>
  <c r="Q26" i="16"/>
  <c r="Q8" i="16"/>
  <c r="I26" i="17"/>
  <c r="I8" i="17"/>
  <c r="I26" i="18"/>
  <c r="Q16" i="18"/>
  <c r="O16" i="18"/>
  <c r="G8" i="18"/>
  <c r="G54" i="18" s="1"/>
  <c r="I77" i="19"/>
  <c r="Q8" i="19"/>
  <c r="I51" i="20"/>
  <c r="I8" i="20"/>
  <c r="Q89" i="21"/>
  <c r="V8" i="21"/>
  <c r="O81" i="22"/>
  <c r="K8" i="22"/>
  <c r="I8" i="23"/>
  <c r="H50" i="1"/>
  <c r="I50" i="1" s="1"/>
  <c r="AF34" i="23"/>
  <c r="G62" i="1" s="1"/>
  <c r="H62" i="1" s="1"/>
  <c r="I62" i="1" s="1"/>
  <c r="M29" i="23"/>
  <c r="M24" i="23" s="1"/>
  <c r="M81" i="22"/>
  <c r="G81" i="22"/>
  <c r="M67" i="22"/>
  <c r="M66" i="22" s="1"/>
  <c r="M9" i="22"/>
  <c r="M8" i="22" s="1"/>
  <c r="AF119" i="22"/>
  <c r="G60" i="1" s="1"/>
  <c r="H60" i="1" s="1"/>
  <c r="I60" i="1" s="1"/>
  <c r="M89" i="21"/>
  <c r="M8" i="21"/>
  <c r="G89" i="21"/>
  <c r="AF144" i="21"/>
  <c r="G58" i="1" s="1"/>
  <c r="H58" i="1" s="1"/>
  <c r="I58" i="1" s="1"/>
  <c r="M52" i="20"/>
  <c r="M51" i="20" s="1"/>
  <c r="G51" i="20"/>
  <c r="M143" i="19"/>
  <c r="M142" i="19" s="1"/>
  <c r="M78" i="19"/>
  <c r="M77" i="19" s="1"/>
  <c r="M16" i="18"/>
  <c r="M9" i="18"/>
  <c r="M8" i="18" s="1"/>
  <c r="M26" i="17"/>
  <c r="AF43" i="17"/>
  <c r="G50" i="1" s="1"/>
  <c r="M37" i="17"/>
  <c r="M36" i="17" s="1"/>
  <c r="M11" i="17"/>
  <c r="M8" i="17" s="1"/>
  <c r="AF45" i="16"/>
  <c r="G48" i="1" s="1"/>
  <c r="H48" i="1" s="1"/>
  <c r="I48" i="1" s="1"/>
  <c r="M39" i="16"/>
  <c r="M38" i="16" s="1"/>
  <c r="M9" i="16"/>
  <c r="M8" i="16" s="1"/>
  <c r="AF43" i="15"/>
  <c r="G46" i="1" s="1"/>
  <c r="H46" i="1" s="1"/>
  <c r="I46" i="1" s="1"/>
  <c r="M37" i="15"/>
  <c r="M36" i="15" s="1"/>
  <c r="M9" i="15"/>
  <c r="M8" i="15" s="1"/>
  <c r="AF43" i="14"/>
  <c r="G44" i="1" s="1"/>
  <c r="H44" i="1" s="1"/>
  <c r="I44" i="1" s="1"/>
  <c r="M37" i="14"/>
  <c r="M36" i="14" s="1"/>
  <c r="M11" i="14"/>
  <c r="M8" i="14" s="1"/>
  <c r="M8" i="13"/>
  <c r="M64" i="12"/>
  <c r="M8" i="12"/>
  <c r="G8" i="12"/>
  <c r="G64" i="12"/>
  <c r="I76" i="1" s="1"/>
  <c r="G39" i="1" l="1"/>
  <c r="I77" i="1"/>
  <c r="F64" i="1"/>
  <c r="H39" i="1"/>
  <c r="H64" i="1" s="1"/>
  <c r="I81" i="1"/>
  <c r="I19" i="1" s="1"/>
  <c r="G34" i="23"/>
  <c r="G45" i="16"/>
  <c r="I71" i="1"/>
  <c r="G85" i="12"/>
  <c r="I79" i="1"/>
  <c r="I72" i="1"/>
  <c r="G43" i="14"/>
  <c r="I16" i="1" l="1"/>
  <c r="I21" i="1" s="1"/>
  <c r="I83" i="1"/>
  <c r="G23" i="1"/>
  <c r="A23" i="1" s="1"/>
  <c r="G64" i="1"/>
  <c r="G25" i="1" s="1"/>
  <c r="A25" i="1" s="1"/>
  <c r="I39" i="1"/>
  <c r="I64" i="1" s="1"/>
  <c r="J54" i="1" l="1"/>
  <c r="J39" i="1"/>
  <c r="J64" i="1" s="1"/>
  <c r="J60" i="1"/>
  <c r="J48" i="1"/>
  <c r="J44" i="1"/>
  <c r="J46" i="1"/>
  <c r="J56" i="1"/>
  <c r="J52" i="1"/>
  <c r="J40" i="1"/>
  <c r="J62" i="1"/>
  <c r="J42" i="1"/>
  <c r="J58" i="1"/>
  <c r="J50" i="1"/>
  <c r="G28" i="1"/>
  <c r="G26" i="1"/>
  <c r="A26" i="1"/>
  <c r="A24" i="1"/>
  <c r="G24" i="1"/>
  <c r="A27" i="1" s="1"/>
  <c r="J81" i="1"/>
  <c r="J78" i="1"/>
  <c r="J72" i="1"/>
  <c r="J74" i="1"/>
  <c r="J77" i="1"/>
  <c r="J79" i="1"/>
  <c r="J82" i="1"/>
  <c r="J73" i="1"/>
  <c r="J80" i="1"/>
  <c r="J76" i="1"/>
  <c r="J71" i="1"/>
  <c r="J75" i="1"/>
  <c r="G29" i="1" l="1"/>
  <c r="G27" i="1" s="1"/>
  <c r="A29" i="1"/>
  <c r="J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95D42F95-4D71-450B-8B9C-34C8AE5D1D2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B20141-A7D8-4C15-AB88-59B603BFDF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F941EC4-E058-44C0-BB6D-F267D25DE1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7207D9-EE94-49F7-8035-3EFB6E1CC7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51C3A399-226C-4186-B7C3-7D5256149A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10BAD8-226A-4EA5-858D-E804237CBCB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A433847D-1EB5-40B6-BE32-36C5384E1B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F898575-E2E8-4D5A-AF38-5227723218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F3111DEA-DA9F-4A73-919E-71B7C7C9E6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C2983D-EFCA-4C44-8DF4-F5CB3D449D1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3E752872-02CA-47B2-9AAC-B04B4C9E32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6F256E-DB77-4840-9857-7998E579B4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98CCBB4E-E877-4D03-A016-7A671FE666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F36F4D-E40A-4B6D-BD98-23591EBF92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19DC6EC2-B0BC-4270-AF28-DDC007509A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BF04B7-A946-46C5-AEBA-4746A81F95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21280F9A-2C2A-462A-8919-EFD0AE4C00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57AB71-6672-49C4-B652-DFD21A0060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BF285C4E-247A-4ABB-AFB5-9EA27A2B3C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76EC4-73E0-4606-9DB1-5EE85A2618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C9792DD6-FD75-460C-9604-72667D9A62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E6D266-E47F-4B80-9CD1-DD1B1EAD95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AA0458D6-70B0-454E-8604-DAE1F24D16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136A4E-3E18-4417-8BBC-E53E5B5215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<sst xmlns="http://schemas.openxmlformats.org/spreadsheetml/2006/main" count="3539" uniqueCount="788">
  <si>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</si>
  <si>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</si>
  <si>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</si>
  <si>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</si>
  <si>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</si>
  <si>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</si>
  <si>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</si>
  <si>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</si>
  <si>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</si>
  <si>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</si>
  <si>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</si>
  <si>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</si>
  <si>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</si>
  <si>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</si>
  <si>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</si>
  <si>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</si>
  <si>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</si>
  <si>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</si>
  <si>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</si>
  <si>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</si>
  <si>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</si>
  <si>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</si>
  <si>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</si>
  <si>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</si>
  <si>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</si>
  <si>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</si>
  <si>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</si>
  <si>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</si>
  <si>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</si>
  <si>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</si>
  <si>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</si>
  <si>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</si>
  <si>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</si>
  <si>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</si>
  <si>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</si>
  <si>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</si>
  <si>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</si>
  <si>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</si>
  <si>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</si>
  <si>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</si>
  <si>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</si>
  <si>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2024069</t>
  </si>
  <si>
    <t>Revitalizace koupaliště v České Kamenici - I. fáze</t>
  </si>
  <si>
    <t>Stavba</t>
  </si>
  <si>
    <t>01</t>
  </si>
  <si>
    <t>HTÚ</t>
  </si>
  <si>
    <t>Česká Kamenice</t>
  </si>
  <si>
    <t>02</t>
  </si>
  <si>
    <t>Zemní práce pro opěrné zdi a zásypy za zdmi</t>
  </si>
  <si>
    <t>03</t>
  </si>
  <si>
    <t>Opěrná zeď u apartmánu č. 3</t>
  </si>
  <si>
    <t>04</t>
  </si>
  <si>
    <t>Opěrná zeď u apartmánu č. 4</t>
  </si>
  <si>
    <t>05</t>
  </si>
  <si>
    <t>Opěrná zeď u apartmánu č. 5, 6</t>
  </si>
  <si>
    <t>06</t>
  </si>
  <si>
    <t>Opěrná zeď u apartmánu č. 7</t>
  </si>
  <si>
    <t>07</t>
  </si>
  <si>
    <t>Svahová zeď z betonových tvárnic</t>
  </si>
  <si>
    <t>08</t>
  </si>
  <si>
    <t>Základy pod apartmány</t>
  </si>
  <si>
    <t>09</t>
  </si>
  <si>
    <t>Drenáž</t>
  </si>
  <si>
    <t>10</t>
  </si>
  <si>
    <t>Kanalizace</t>
  </si>
  <si>
    <t>11</t>
  </si>
  <si>
    <t>Venkovní vodovod</t>
  </si>
  <si>
    <t>12</t>
  </si>
  <si>
    <t>Ostatní a vedlejší náklady</t>
  </si>
  <si>
    <t>Česká kamenice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</si>
  <si>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</si>
  <si>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</si>
  <si>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</si>
  <si>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</si>
  <si>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</si>
  <si>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</si>
  <si>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</si>
  <si>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</si>
  <si>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</si>
  <si>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</si>
  <si>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</si>
  <si>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</si>
  <si>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</si>
  <si>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</si>
  <si>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</si>
  <si>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</si>
  <si>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</si>
  <si>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</si>
  <si>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</si>
  <si>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</si>
  <si>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</si>
  <si>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</si>
  <si>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</si>
  <si>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</si>
  <si>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</si>
  <si>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</si>
  <si>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</si>
  <si>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</si>
  <si>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</si>
  <si>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</si>
  <si>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</si>
  <si>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</si>
  <si>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</si>
  <si>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</si>
  <si>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</si>
  <si>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</si>
  <si>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</si>
  <si>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</si>
  <si>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</si>
  <si>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</si>
  <si>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</si>
  <si>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</si>
  <si>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</si>
  <si>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</si>
  <si>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</si>
  <si>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</si>
  <si>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</si>
  <si>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</si>
  <si>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</si>
  <si>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</si>
  <si>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</si>
  <si>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</si>
  <si>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</si>
  <si>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</si>
  <si>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122201101R00</t>
  </si>
  <si>
    <t>Odkopávky nezapažené v hor. 3 do 100 m3</t>
  </si>
  <si>
    <t>m3</t>
  </si>
  <si>
    <t>RTS 24/ I</t>
  </si>
  <si>
    <t>Práce</t>
  </si>
  <si>
    <t>Běžná</t>
  </si>
  <si>
    <t>POL1_</t>
  </si>
  <si>
    <t xml:space="preserve">plochy pro apartnámy - zářezy : </t>
  </si>
  <si>
    <t>VV</t>
  </si>
  <si>
    <t>A1 : 11,2*4,2*0,5</t>
  </si>
  <si>
    <t>A2 : 11,2*4,2*0,5*0,5</t>
  </si>
  <si>
    <t>A3 : 18*6*1,5*0,5</t>
  </si>
  <si>
    <t>A4 : 18*6*1,5*0,5</t>
  </si>
  <si>
    <t>A5, A6 : 14*14*1,5*0,5</t>
  </si>
  <si>
    <t>A7 : 13*7*1,2*0,5</t>
  </si>
  <si>
    <t>Mezisoučet</t>
  </si>
  <si>
    <t xml:space="preserve">pro nájezd k apartmánům : </t>
  </si>
  <si>
    <t>A1,A2 : 20*4*1*0,5</t>
  </si>
  <si>
    <t>A3 : 30*4*1*0,5</t>
  </si>
  <si>
    <t>A7,A5,A6 : 17*4*1*0,5</t>
  </si>
  <si>
    <t>A4 : 0</t>
  </si>
  <si>
    <t>162301101R00</t>
  </si>
  <si>
    <t>Vodorovné přemístění výkopku z hor.1-4 do 500 m</t>
  </si>
  <si>
    <t xml:space="preserve">deponie pod staveništěm : </t>
  </si>
  <si>
    <t>výkopávky : 532,88</t>
  </si>
  <si>
    <t>násyp : -150</t>
  </si>
  <si>
    <t>162501102R00</t>
  </si>
  <si>
    <t>Vodorovné přemístění výkopku z hor.1-4 do 3000 m</t>
  </si>
  <si>
    <t xml:space="preserve">po dokončení prací zůstalo na deponii pod staveništěm : </t>
  </si>
  <si>
    <t xml:space="preserve">odvoz na deponii investora : </t>
  </si>
  <si>
    <t>HTU : 382,88</t>
  </si>
  <si>
    <t>zemní práce pro opěrné zdi : 75,969</t>
  </si>
  <si>
    <t>zásyp za opěrnými zdmi : -105,66687</t>
  </si>
  <si>
    <t>základy - piloty : 11,77594</t>
  </si>
  <si>
    <t>drenáže : 24,156</t>
  </si>
  <si>
    <t>kanalizace : 75</t>
  </si>
  <si>
    <t>vodovod : 45,495</t>
  </si>
  <si>
    <t>167101102R00</t>
  </si>
  <si>
    <t>Nakládání výkopku z hor. 1 ÷ 4 v množství nad 100 m3</t>
  </si>
  <si>
    <t>171101102R00</t>
  </si>
  <si>
    <t>Uložení sypaniny do násypů zhutněných na 96% PS</t>
  </si>
  <si>
    <t>předpoklad : 150</t>
  </si>
  <si>
    <t>171201201R00</t>
  </si>
  <si>
    <t>Uložení sypaniny na skládku - sypanina na výšku přes 2m</t>
  </si>
  <si>
    <t>181101102R00</t>
  </si>
  <si>
    <t>Úprava pláně v zářezech v hor. 1-4, se zhutněním</t>
  </si>
  <si>
    <t>m2</t>
  </si>
  <si>
    <t>A1,A2 : 20*4</t>
  </si>
  <si>
    <t>A3, : 30*4</t>
  </si>
  <si>
    <t>A7,A5,A6 : 17*4</t>
  </si>
  <si>
    <t>182201101R00</t>
  </si>
  <si>
    <t>Svahování násypů</t>
  </si>
  <si>
    <t>010130300200R</t>
  </si>
  <si>
    <t xml:space="preserve">Rypadlo kolové </t>
  </si>
  <si>
    <t>Sh</t>
  </si>
  <si>
    <t>STROJ</t>
  </si>
  <si>
    <t>Stroj</t>
  </si>
  <si>
    <t>POL6_</t>
  </si>
  <si>
    <t>čerpání na základě odsouhlasení TDI</t>
  </si>
  <si>
    <t>POP</t>
  </si>
  <si>
    <t xml:space="preserve">ostatní práce nespecifikované práce : </t>
  </si>
  <si>
    <t>předpoklad : 50</t>
  </si>
  <si>
    <t>113151111R00</t>
  </si>
  <si>
    <t>Rozebrání ploch ze silničních panelů</t>
  </si>
  <si>
    <t>A1,A2 : 20*3</t>
  </si>
  <si>
    <t>A3, : 30*3</t>
  </si>
  <si>
    <t>A7,A5,A6 : 17*3</t>
  </si>
  <si>
    <t>564231111R00</t>
  </si>
  <si>
    <t>Podklad ze štěrkopísku po zhutnění tloušťky 10 cm</t>
  </si>
  <si>
    <t xml:space="preserve">pod panelovou komunikace : </t>
  </si>
  <si>
    <t>A1,A2 : 20*3,5</t>
  </si>
  <si>
    <t>A3, : 30*3,5</t>
  </si>
  <si>
    <t>A7,A5,A6 : 17*3,5</t>
  </si>
  <si>
    <t>584121111R00</t>
  </si>
  <si>
    <t>Osazení silničních panelů,lože z kameniva tl. 4 cm</t>
  </si>
  <si>
    <t xml:space="preserve">počítáno s obrátkovostí panelů : </t>
  </si>
  <si>
    <t>59381134R</t>
  </si>
  <si>
    <t>Panel silniční IZD 300/100/15</t>
  </si>
  <si>
    <t>kus</t>
  </si>
  <si>
    <t>SPCM</t>
  </si>
  <si>
    <t>Specifikace</t>
  </si>
  <si>
    <t>POL3_</t>
  </si>
  <si>
    <t>předpoklad : 30</t>
  </si>
  <si>
    <t>SUM</t>
  </si>
  <si>
    <t>Poznámky uchazeče k zadání</t>
  </si>
  <si>
    <t>POPUZIV</t>
  </si>
  <si>
    <t>END</t>
  </si>
  <si>
    <t>132201211R00</t>
  </si>
  <si>
    <t>Hloubení rýh š.do 200 cm hor.3 do 100 m3,STROJNĚ</t>
  </si>
  <si>
    <t xml:space="preserve">A3 : </t>
  </si>
  <si>
    <t>16*(0,8+0,3+0,25)*0,75</t>
  </si>
  <si>
    <t>16*0,85*0,45</t>
  </si>
  <si>
    <t xml:space="preserve">A4 : </t>
  </si>
  <si>
    <t xml:space="preserve">A5,A6 : </t>
  </si>
  <si>
    <t>(11+3,55-0,85)*0,8*0,75</t>
  </si>
  <si>
    <t>(11+3,55-0,85)*0,85*0,45</t>
  </si>
  <si>
    <t xml:space="preserve">A7 : </t>
  </si>
  <si>
    <t>7,5*0,8*0,75</t>
  </si>
  <si>
    <t>7,5*0,85*0,45</t>
  </si>
  <si>
    <t xml:space="preserve">svahová zeď : </t>
  </si>
  <si>
    <t>(4,2+6,6+6)*1,25*0,5</t>
  </si>
  <si>
    <t>výkop : 75,769</t>
  </si>
  <si>
    <t xml:space="preserve">dovoz pro zásyp z deponie : </t>
  </si>
  <si>
    <t>zásyp : 105,6687</t>
  </si>
  <si>
    <t>násyp : 12,1</t>
  </si>
  <si>
    <t xml:space="preserve">plochy apertmánů : </t>
  </si>
  <si>
    <t>A1 : 11*4*0,15</t>
  </si>
  <si>
    <t>A2 : 11*4*0,25*0,5</t>
  </si>
  <si>
    <t>174101101R00</t>
  </si>
  <si>
    <t>Zásyp jam, rýh, šachet se zhutněním</t>
  </si>
  <si>
    <t>včetně strojního přemístění materiálu pro zásyp ze vzdálenosti do 10 m od okraje zásypu</t>
  </si>
  <si>
    <t>15*2*1,8*0,5</t>
  </si>
  <si>
    <t>15*0,75*0,75</t>
  </si>
  <si>
    <t>15*2*1,5*0,5</t>
  </si>
  <si>
    <t>(10,6+3,55)*2*1,8*0,5</t>
  </si>
  <si>
    <t>(10,6+3,55)*0,75*0,75</t>
  </si>
  <si>
    <t>7*1*0,55*0,5</t>
  </si>
  <si>
    <t>7*0,75*0,75</t>
  </si>
  <si>
    <t>271531112R00</t>
  </si>
  <si>
    <t>Polštář základu z kameniva hr. drceného 0-63 mm</t>
  </si>
  <si>
    <t>15*0,85*0,1</t>
  </si>
  <si>
    <t>274272140RT4</t>
  </si>
  <si>
    <t>Zdivo základové z bednicích tvárnic, tl. 300 mm výplň tvárnic betonem C 20/25</t>
  </si>
  <si>
    <t>15*2,25</t>
  </si>
  <si>
    <t>274323411RT3</t>
  </si>
  <si>
    <t>Železobeton základových pasů C 25/30 XC2, XF1 odolnost proti střídavému působení mrazu</t>
  </si>
  <si>
    <t>15*0,85*0,45</t>
  </si>
  <si>
    <t>274351215R00</t>
  </si>
  <si>
    <t>Bednění stěn základových pasů - zřízení</t>
  </si>
  <si>
    <t>čelo pasů : 0,85*0,45*2</t>
  </si>
  <si>
    <t>274351216R00</t>
  </si>
  <si>
    <t>Bednění stěn základových pasů - odstranění</t>
  </si>
  <si>
    <t>Včetně očištění, vytřídění a uložení bednicího materiálu.</t>
  </si>
  <si>
    <t>274361821R00</t>
  </si>
  <si>
    <t>Výztuž základových pasů z betonářské oceli  B500B (10 505)</t>
  </si>
  <si>
    <t>t</t>
  </si>
  <si>
    <t>vodorovná : 15*8*1,1*0,000888</t>
  </si>
  <si>
    <t>třmínky : 15*4*1,5*0,000222</t>
  </si>
  <si>
    <t>279361821R00</t>
  </si>
  <si>
    <t>Výztuž základových zdí z betonářské oceli B500B (10 505)</t>
  </si>
  <si>
    <t>svislá 8 profilů/m´ : 15*8*2,55*0,000888</t>
  </si>
  <si>
    <t>vodorovná : 15*2*9*1,1*0,000888</t>
  </si>
  <si>
    <t>211971110R00</t>
  </si>
  <si>
    <t>Opláštění žeber z geotextilie o sklonu do 1 : 2,5</t>
  </si>
  <si>
    <t>16*0,5*4</t>
  </si>
  <si>
    <t>212561111R00</t>
  </si>
  <si>
    <t>Výplň odvodňov. trativodů kam. hrubě drcen. 16-32 mm</t>
  </si>
  <si>
    <t>16*0,5*0,5</t>
  </si>
  <si>
    <t>871318111R00</t>
  </si>
  <si>
    <t>Kladení drenážního potrubí z plastických hmot</t>
  </si>
  <si>
    <t>m</t>
  </si>
  <si>
    <t>2.01</t>
  </si>
  <si>
    <t>Zhotovení spádování drenáže - jílový klín</t>
  </si>
  <si>
    <t xml:space="preserve">m     </t>
  </si>
  <si>
    <t>Vlastní</t>
  </si>
  <si>
    <t>Indiv</t>
  </si>
  <si>
    <t>28611233R</t>
  </si>
  <si>
    <t xml:space="preserve">Trubka PVC-U drenážní flexibilní d 100 mm </t>
  </si>
  <si>
    <t>69366077R</t>
  </si>
  <si>
    <t>Geotextilie netkaná 63/30 T ÚV, 300 g/m2</t>
  </si>
  <si>
    <t>32*1,15</t>
  </si>
  <si>
    <t>941955001R00</t>
  </si>
  <si>
    <t>Lešení lehké pomocné, výška podlahy do 1,2 m</t>
  </si>
  <si>
    <t>95.01</t>
  </si>
  <si>
    <t>Dodávka a montáž - trubka PVC D 50 mm osazená ve zdi - odvodňovací trubky, dl. 400 mm</t>
  </si>
  <si>
    <t xml:space="preserve">ks    </t>
  </si>
  <si>
    <t>998153131R00</t>
  </si>
  <si>
    <t xml:space="preserve">Přesun hmot, zdi a valy samostatné zděné </t>
  </si>
  <si>
    <t>Přesun hmot</t>
  </si>
  <si>
    <t>POL7_</t>
  </si>
  <si>
    <t>15*2</t>
  </si>
  <si>
    <t>svislá 8 profilů/m´ : 15*8*2,3*0,000888</t>
  </si>
  <si>
    <t>vodorovná : 15*2*8*1,1*0,000888</t>
  </si>
  <si>
    <t>(3,8-0,85+10,6)*0,85*0,1</t>
  </si>
  <si>
    <t>(3,8-0,55+10,6-0,25)*2,25</t>
  </si>
  <si>
    <t>(3,8-0,85+10,6)*0,85*0,45</t>
  </si>
  <si>
    <t>vodorovná : (3,8-0,85+10,6)*8*1,1*0,000888</t>
  </si>
  <si>
    <t>třmínky : (3,8-0,85+10,6)*4*1,5*0,000222</t>
  </si>
  <si>
    <t>svislá 8 profilů/m´ : (3,8-0,55+10,6-0,25)*8*2,55*0,000888</t>
  </si>
  <si>
    <t>vodorovná : (3,8-0,55+10,6-0,25)*2*9*1,1*0,000888</t>
  </si>
  <si>
    <t>(11+4)*0,5*4</t>
  </si>
  <si>
    <t>(11+4)*0,5*0,5</t>
  </si>
  <si>
    <t>11+4</t>
  </si>
  <si>
    <t>(11+4)</t>
  </si>
  <si>
    <t>30*1,15</t>
  </si>
  <si>
    <t>7*0,85*0,1</t>
  </si>
  <si>
    <t>7*2</t>
  </si>
  <si>
    <t>7*0,85*0,45</t>
  </si>
  <si>
    <t>vodorovná : 7*8*1,1*0,000888</t>
  </si>
  <si>
    <t>třmínky : 7*4*1,5*0,000222</t>
  </si>
  <si>
    <t>svislá 8 profilů/m´ : 7*8*2,3*0,000888</t>
  </si>
  <si>
    <t>vodorovná : 7*2*8*1,1*0,000888</t>
  </si>
  <si>
    <t>8*0,5*4</t>
  </si>
  <si>
    <t>8*0,5*0,5</t>
  </si>
  <si>
    <t>16*1,15</t>
  </si>
  <si>
    <t>175101201R00</t>
  </si>
  <si>
    <t>Obsyp objektu bez prohození sypaniny</t>
  </si>
  <si>
    <t>obsyp - podsyp pod bet. tvárnice : (4,2+6,6+6)*2,3*0,6</t>
  </si>
  <si>
    <t>583423211R</t>
  </si>
  <si>
    <t>Kamenivo drcené 0/32</t>
  </si>
  <si>
    <t>obsyp - podsyp pod bet. tvárnice : (4,2+6,6+6)*2,3*0,6*1,98</t>
  </si>
  <si>
    <t>(5+6,6+6)*0,5*4</t>
  </si>
  <si>
    <t>(5+6,6+6)*0,5*0,5</t>
  </si>
  <si>
    <t>5+6,6+6</t>
  </si>
  <si>
    <t>35,2*1,15</t>
  </si>
  <si>
    <t>327111121R00</t>
  </si>
  <si>
    <t>Osazení svahových tvárnic, hmotnosti do 60 kg</t>
  </si>
  <si>
    <t>Položka je určena pro ruční osazení tvarovek, bez provedení jakékoliv výplně.</t>
  </si>
  <si>
    <t>(4,2+6,6+6)*1,25</t>
  </si>
  <si>
    <t>327111211R00</t>
  </si>
  <si>
    <t>Zasypání svahových tvárnic se zhutněním</t>
  </si>
  <si>
    <t>1. řada : 28*0,52*0,32*0,25</t>
  </si>
  <si>
    <t>2. řada : 27*0,52*0,32*0,25</t>
  </si>
  <si>
    <t>3.řada : 26*0,52*0,32*0,25</t>
  </si>
  <si>
    <t>4. řada : 25*0,52*0,32*0,25</t>
  </si>
  <si>
    <t>5. řada : 24*0,52*0,32*0,25</t>
  </si>
  <si>
    <t>5832011R</t>
  </si>
  <si>
    <t>Zemina zahradní, netříděná</t>
  </si>
  <si>
    <t xml:space="preserve">t     </t>
  </si>
  <si>
    <t>Vhodná k úpravě zahrad, parků.</t>
  </si>
  <si>
    <t>1. řada : 28*0,52*0,32*0,25*1,8</t>
  </si>
  <si>
    <t>2. řada : 27*0,52*0,32*0,25*1,8</t>
  </si>
  <si>
    <t>3.řada : 26*0,52*0,32*0,25*1,8</t>
  </si>
  <si>
    <t>4. řada : 25*0,52*0,32*0,25*1,8</t>
  </si>
  <si>
    <t>5. řada : 24*0,52*0,32*0,25*1,8</t>
  </si>
  <si>
    <t>59228305R</t>
  </si>
  <si>
    <t>Svahovka 600 x 400 x 250 mm</t>
  </si>
  <si>
    <t>1. řada : 28</t>
  </si>
  <si>
    <t>2. řada : 27</t>
  </si>
  <si>
    <t>3.řada : 26</t>
  </si>
  <si>
    <t>4. řada : 25</t>
  </si>
  <si>
    <t>5. řada : 24</t>
  </si>
  <si>
    <t>ztratné 5% : 130*0,05</t>
  </si>
  <si>
    <t>1-0,5</t>
  </si>
  <si>
    <t>vrty : 166,68*3,14*0,15*0,15</t>
  </si>
  <si>
    <t>224321212R00</t>
  </si>
  <si>
    <t>Výplň pilot z ŽB C20/25 XC2, XF1</t>
  </si>
  <si>
    <t xml:space="preserve">A1 : </t>
  </si>
  <si>
    <t>-1600 : 3,14*0,15*0,15*1,6*6</t>
  </si>
  <si>
    <t>-1990 : 3,14*0,15*0,15*1,99*4</t>
  </si>
  <si>
    <t>-2200 : 3,14*0,15*0,15*2,2*6</t>
  </si>
  <si>
    <t xml:space="preserve">A2 : </t>
  </si>
  <si>
    <t>-1700 : 3,14*0,15*0,15*1,7*7</t>
  </si>
  <si>
    <t>-1550 : 3,14*0,15*0,15*1,55*9</t>
  </si>
  <si>
    <t>-1450 : 3,14*0,15*0,15*1,45*6</t>
  </si>
  <si>
    <t>-1850 : 3,14*0,15*0,15*1,85*4</t>
  </si>
  <si>
    <t>-2050 : 3,14*0,15*0,15*2,2*6</t>
  </si>
  <si>
    <t>-2600 : 3,14*0,15*0,15*2,6*6</t>
  </si>
  <si>
    <t xml:space="preserve">A5 : </t>
  </si>
  <si>
    <t>-1450 : 3,14*0,15*0,15*1,45*5</t>
  </si>
  <si>
    <t>-1850 : 3,14*0,15*0,15*1,85*6</t>
  </si>
  <si>
    <t>-2050 : 3,15*0,15*0,15*2,05*3</t>
  </si>
  <si>
    <t>-2400 : 3,14*0,15*0,15*2,4*2</t>
  </si>
  <si>
    <t xml:space="preserve">A6 : </t>
  </si>
  <si>
    <t>-2050 : 3,14*0,15*0,15*2,05*5</t>
  </si>
  <si>
    <t>-2280 : 3,14*0,15*0,15*2,28*3</t>
  </si>
  <si>
    <t>-2700 : 3,14*0,15*0,15*2,7*2</t>
  </si>
  <si>
    <t>224383110R00</t>
  </si>
  <si>
    <t xml:space="preserve">Zřízení pilot,vytaž.pažnic, z ŽB do 10 m, do D 450 mm </t>
  </si>
  <si>
    <t>-1600 : 1,2*6</t>
  </si>
  <si>
    <t>-1990 : 1,6*4</t>
  </si>
  <si>
    <t>-2200 : 1,8*6</t>
  </si>
  <si>
    <t>-1700 : 1,2*7</t>
  </si>
  <si>
    <t>-1550 : 1,2*9</t>
  </si>
  <si>
    <t>-1450 : 1,2*6</t>
  </si>
  <si>
    <t>-1850 : 1,6*4</t>
  </si>
  <si>
    <t>2050 : 1,8*6</t>
  </si>
  <si>
    <t>-2600 : 1,8*6</t>
  </si>
  <si>
    <t>-1450 : 1,2*5</t>
  </si>
  <si>
    <t>-1850 : 1,6*6</t>
  </si>
  <si>
    <t>-2050 : 1,8*3</t>
  </si>
  <si>
    <t>-2400 : 1,8*2</t>
  </si>
  <si>
    <t>-2050 : 1,8*5</t>
  </si>
  <si>
    <t>-2280 : 1,8*3</t>
  </si>
  <si>
    <t>-2700 : 2,04*2</t>
  </si>
  <si>
    <t>080165100200R</t>
  </si>
  <si>
    <t xml:space="preserve">Čerpadlo betonářské tažené </t>
  </si>
  <si>
    <t>332351131RT4</t>
  </si>
  <si>
    <t>Bednění sloupů oblých - jednorázové spirálové, průměr 300 mm</t>
  </si>
  <si>
    <t>bednění kruhové, z papíru s trhacím pásem; vnitřní průměr 300 mm; povrchová úprava spirálová</t>
  </si>
  <si>
    <t>-1600 : 0,25*6</t>
  </si>
  <si>
    <t>-1990 : 0,39*4</t>
  </si>
  <si>
    <t>-2200 : 0,38*6</t>
  </si>
  <si>
    <t>-1700 : 0,5*7</t>
  </si>
  <si>
    <t>-1550 : 0,4*9</t>
  </si>
  <si>
    <t>-1450 : 0,25*6</t>
  </si>
  <si>
    <t>-1850 : 0,25*4</t>
  </si>
  <si>
    <t>2050 : 0,25*6</t>
  </si>
  <si>
    <t>-2600 : 0,8*6</t>
  </si>
  <si>
    <t>-1450 : 0,25*5</t>
  </si>
  <si>
    <t>-1850 : 0,25*6</t>
  </si>
  <si>
    <t>-2050 : 0,25*3</t>
  </si>
  <si>
    <t>-2400 : 0,6*2</t>
  </si>
  <si>
    <t>-2050 : 0,35*5</t>
  </si>
  <si>
    <t>-2280 : 0,5*3</t>
  </si>
  <si>
    <t>-2700 : 0,9*2</t>
  </si>
  <si>
    <t>332361821R00</t>
  </si>
  <si>
    <t>Výztuž sloupů oblých z betonářské oceli B500B (10 505)</t>
  </si>
  <si>
    <t xml:space="preserve">předpoklad : </t>
  </si>
  <si>
    <t xml:space="preserve">8 profilů d12/m´ = 0,0071 t/m´ : </t>
  </si>
  <si>
    <t xml:space="preserve">3,5m profilu d6/m´ = 0,00077 t/m´ : </t>
  </si>
  <si>
    <t>-1600 : 1,6*6*(0,0071+0,00077)</t>
  </si>
  <si>
    <t>-1990 : 1,99*4*(0,0071+0,00077)</t>
  </si>
  <si>
    <t>-2200 : 2,2*6*(0,0071+0,00077)</t>
  </si>
  <si>
    <t>-1700 : 1,7*7*(0,0071+0,00077)</t>
  </si>
  <si>
    <t>-1550 : 1,55*9*(0,0071+0,00077)</t>
  </si>
  <si>
    <t>-1450 : 1,45*6*(0,0071+0,00077)</t>
  </si>
  <si>
    <t>-1850 : 1,85*4*(0,0071+0,00077)</t>
  </si>
  <si>
    <t>-2050 : 2,205*6*(0,0071+0,00077)</t>
  </si>
  <si>
    <t>-2600 : 2,6*6*(0,0071+0,00077)</t>
  </si>
  <si>
    <t>-1450 : 1,45*5*(0,0071+0,00077)</t>
  </si>
  <si>
    <t>-1850 : 1,85*6*(0,0071+0,00077)</t>
  </si>
  <si>
    <t>-2050 : 2,05*3*(0,0071+0,00077)</t>
  </si>
  <si>
    <t>-2400 : 2,4*2*(0,0071+0,00077)</t>
  </si>
  <si>
    <t>-2050 : 2,05*5*(0,0071+0,00077)</t>
  </si>
  <si>
    <t>-2280 : 2,28*3*(0,0071+0,00077)</t>
  </si>
  <si>
    <t>-2700 : 2,7*2*(0,0071+0,00077)</t>
  </si>
  <si>
    <t>998001011R00</t>
  </si>
  <si>
    <t>Přesun hmot pro piloty betonované na místě</t>
  </si>
  <si>
    <t>A3 - šachta mezi A4,A5 : 10*0,4*0,9</t>
  </si>
  <si>
    <t>opěrka A3 - opěrka A4 : 5,8*0,4*0,9</t>
  </si>
  <si>
    <t>šachta mezi A4,A5 - spodní šachta : 14,5*0,4*0,9</t>
  </si>
  <si>
    <t>A4 opěrka - spodní šachta : 8,6*0,4*0,9</t>
  </si>
  <si>
    <t>A4 - šachta pod A4 : 7,2*0,4*0,9</t>
  </si>
  <si>
    <t>A4 - šachta mezi A4,A5 : 5*0,4*0,9</t>
  </si>
  <si>
    <t>opěrka A5,A6 - šachty mezi A4,A5 : 2*0,4*0,9</t>
  </si>
  <si>
    <t>spodní šachta - výtok : 14*0,4*0,9</t>
  </si>
  <si>
    <t>výkop : 24,156</t>
  </si>
  <si>
    <t>211531111R00</t>
  </si>
  <si>
    <t>Výplň odvodňovacích žeber kam. hrubě drcen. 32-63 mm</t>
  </si>
  <si>
    <t>A3 - šachta mezi A4,A5 : 10*2,6</t>
  </si>
  <si>
    <t>opěrka A3 - opěrka A4 : 5,8*2,6</t>
  </si>
  <si>
    <t>šachta mezi A4,A5 - spodní šachta : 14,5*2,6</t>
  </si>
  <si>
    <t>A4 opěrka - spodní šachta : 8,6*2,6</t>
  </si>
  <si>
    <t>A4 - šachta pod A4 : 7,2*2,6</t>
  </si>
  <si>
    <t>A4 - šachta mezi A4,A5 : 5*2,6</t>
  </si>
  <si>
    <t>opěrka A5,A6 - šachty mezi A4,A5 : 2*2,6</t>
  </si>
  <si>
    <t>spodní šachta - výtok : 14*2,6</t>
  </si>
  <si>
    <t>69366074R</t>
  </si>
  <si>
    <t>Geotextilie netkaná 63/20 T ÚV, 200 g/m2</t>
  </si>
  <si>
    <t>174,46*1,15</t>
  </si>
  <si>
    <t>451315111R00</t>
  </si>
  <si>
    <t>Podkladní vrstva z betonu prostého C 20/25 do 10cm</t>
  </si>
  <si>
    <t>vtok drenáž : 3</t>
  </si>
  <si>
    <t>591241111R00</t>
  </si>
  <si>
    <t>Kladení dlažby drobné kostky, lože z MC tl. 5 cm</t>
  </si>
  <si>
    <t xml:space="preserve">DN 100 : </t>
  </si>
  <si>
    <t>A3 - šachta mezi A4,A5 : 10</t>
  </si>
  <si>
    <t>opěrka A3 - opěrka A4 : 5,8</t>
  </si>
  <si>
    <t>A4 opěrka - spodní šachta : 8,6</t>
  </si>
  <si>
    <t>A4 - šachta pod A4 : 7,2</t>
  </si>
  <si>
    <t>A4 - šachta mezi A4,A5 : 5</t>
  </si>
  <si>
    <t>opěrka A5,A6 - šachty mezi A4,A5 : 2</t>
  </si>
  <si>
    <t xml:space="preserve">DN 150 : </t>
  </si>
  <si>
    <t>šachta mezi A4,A5 - spodní šachta : 14,5</t>
  </si>
  <si>
    <t xml:space="preserve">DN 200 : </t>
  </si>
  <si>
    <t>spodní šachta - výtok : 14</t>
  </si>
  <si>
    <t>894432112R00</t>
  </si>
  <si>
    <t>Osazení plastové šachty revizní prům.425 mm,</t>
  </si>
  <si>
    <t>Trubka PVC-U drenážní flexibilní d 100 mm</t>
  </si>
  <si>
    <t>28611235R</t>
  </si>
  <si>
    <t>Trubka PVC-U drenážní flexibilní d 160 mm</t>
  </si>
  <si>
    <t>28611236R</t>
  </si>
  <si>
    <t>Trubka PVC-U drenážní flexibilní d 200 mm</t>
  </si>
  <si>
    <t>28611283.AR</t>
  </si>
  <si>
    <t>Spojka PVC d 100 mm pro ohebné drenážní trubky</t>
  </si>
  <si>
    <t>28611285.AR</t>
  </si>
  <si>
    <t>Spojka PVC d 160 mm pro ohebné drenážní trubky</t>
  </si>
  <si>
    <t>28611286.AR</t>
  </si>
  <si>
    <t>Spojka PVC d 200 mm pro ohebné drenážní trubky</t>
  </si>
  <si>
    <t>28611303.AR</t>
  </si>
  <si>
    <t>Odbočka 45° PVC d 100 mm pro drenážní trubky</t>
  </si>
  <si>
    <t>28611326.AR</t>
  </si>
  <si>
    <t>Zátka PVC d 100 mm pro drenážní trubky</t>
  </si>
  <si>
    <t>28651691.AR</t>
  </si>
  <si>
    <t>Redukce kanalizační KGR 160/ 110 PVC</t>
  </si>
  <si>
    <t>do šachty : 3+1+1</t>
  </si>
  <si>
    <t>286971402R</t>
  </si>
  <si>
    <t>Roura šachtová korugovaná bez hrdla 425/1500 mm</t>
  </si>
  <si>
    <t>28697146R</t>
  </si>
  <si>
    <t>Poklop PP kruhový DN 425, A15</t>
  </si>
  <si>
    <t>286971672R</t>
  </si>
  <si>
    <t>Dno šachtové výkyvné 425/160 přímé pro KG</t>
  </si>
  <si>
    <t>286971676R</t>
  </si>
  <si>
    <t>Dno šachtové výkyvné 425/160 typ T pro KG</t>
  </si>
  <si>
    <t>286971677R</t>
  </si>
  <si>
    <t>Dno šachtové výkyvné 425/160 typ X pro KG</t>
  </si>
  <si>
    <t>998312021R00</t>
  </si>
  <si>
    <t>Přesun hmot pro odvodnění drenáží s výplní rýh</t>
  </si>
  <si>
    <t>132201210R00</t>
  </si>
  <si>
    <t>Hloubení rýh š.do 200 cm hor.3 do 50 m3,STROJNĚ</t>
  </si>
  <si>
    <t>ŠS2 - šachta A3-A7 : 18*0,8*0,9</t>
  </si>
  <si>
    <t>šachta A3-A7 - A7 : 14*0,8*0,9</t>
  </si>
  <si>
    <t>šachta A3-A7 - šachta A3,A6 : 13*0,8*0,9</t>
  </si>
  <si>
    <t>šachta A3,A6 - šachta A6 : 11*0,8*0,9</t>
  </si>
  <si>
    <t>šachta A6 - A6 : 4*0,8*0,9</t>
  </si>
  <si>
    <t>šachta A6 - A3 : 16*0,8*0,9</t>
  </si>
  <si>
    <t>šachta A3,A6 - šachta A5 : 14*0,8*0,9</t>
  </si>
  <si>
    <t>šachta A5 - A5 : 7*0,8*0,9</t>
  </si>
  <si>
    <t>šachta A5 - A4 : 14*0,8*0,9</t>
  </si>
  <si>
    <t>ŠS1 - šachta A1, A2 : 31*0,8*0,9</t>
  </si>
  <si>
    <t>šachta A1,A2 - A1 : 3*0,8*0,9</t>
  </si>
  <si>
    <t>šachta A1,A2 - A2 : 10*0,8*0,9</t>
  </si>
  <si>
    <t>151101101R00</t>
  </si>
  <si>
    <t>Pažení a rozepření stěn rýh - příložné - hl.do 2 m</t>
  </si>
  <si>
    <t xml:space="preserve">předpoklad - svah : </t>
  </si>
  <si>
    <t>60*1,3</t>
  </si>
  <si>
    <t>151101111R00</t>
  </si>
  <si>
    <t>Odstranění pažení stěn rýh - příložné - hl. do 2 m</t>
  </si>
  <si>
    <t>výkop : 111,6</t>
  </si>
  <si>
    <t>zásyp : -36,6</t>
  </si>
  <si>
    <t>ŠS2 - šachta A3-A7 : 18*0,8*(0,9-0,15-0,25-0,3)</t>
  </si>
  <si>
    <t>šachta A3-A7 - A7 : 14*0,8*(0,9-0,15-0,125-0,3)</t>
  </si>
  <si>
    <t>šachta A3-A7 - šachta A3,A6 : 13*0,8*(0,9-0,15-0,2-0,3)</t>
  </si>
  <si>
    <t>šachta A3,A6 - šachta A6 : 11*0,8*(0,9-0,15-0,15-0,3)</t>
  </si>
  <si>
    <t>šachta A6 - A6 : 4*0,8*(0,9-0,15-0,125-0,3)</t>
  </si>
  <si>
    <t>šachta A6 - A3 : 16*0,8*(0,9-0,15-0,125-0,3)</t>
  </si>
  <si>
    <t>šachta A3,A6 - šachta A5 : 14*0,8*(0,9-0,15-0,15-0,3)</t>
  </si>
  <si>
    <t>šachta A5 - A5 : 7*0,8*(0,9-0,15-0,125-0,3)</t>
  </si>
  <si>
    <t>šachta A5 - A4 : 14*0,8*(0,9-0,15-0,125-0,3)</t>
  </si>
  <si>
    <t>ŠS1 - šachta A1, A2 : 31*0,8*(0,9-0,15-0,15-0,3)</t>
  </si>
  <si>
    <t>šachta A1,A2 - A1 : 3*0,8*(0,9-0,15-0,125-0,3)</t>
  </si>
  <si>
    <t>šachta A1,A2 - A2 : 10*0,8*(0,9-0,15-0,125-0,3)</t>
  </si>
  <si>
    <t>175101101RT2</t>
  </si>
  <si>
    <t>Obsyp potrubí bez prohození sypaniny s dodáním štěrkopísku frakce 0 - 22 mm</t>
  </si>
  <si>
    <t>ŠS2 - šachta A3-A7 : 18*0,8*(0,25+0,3)</t>
  </si>
  <si>
    <t>-18*3,14*0,125*0,125</t>
  </si>
  <si>
    <t>šachta A3-A7 - A7 : 14*0,8*(0,125+0,3)</t>
  </si>
  <si>
    <t>-14*3,14*0,06*0,06</t>
  </si>
  <si>
    <t>šachta A3-A7 - šachta A3,A6 : 13*0,8*(0,2+0,3)</t>
  </si>
  <si>
    <t>-13*3,14*0,1*0,1</t>
  </si>
  <si>
    <t>šachta A3,A6 - šachta A6 : 11*0,8*(0,15+0,3)</t>
  </si>
  <si>
    <t>-11*3,14*0,075*0,075</t>
  </si>
  <si>
    <t>šachta A6 - A6 : 4*0,8*(0,125+0,3)</t>
  </si>
  <si>
    <t>-4*3,14*0,06*0,06</t>
  </si>
  <si>
    <t>šachta A6 - A3 : 16*0,8*(0,125+0,3)</t>
  </si>
  <si>
    <t>-16*3,14*0,06*0,06</t>
  </si>
  <si>
    <t>šachta A3,A6 - šachta A5 : 14*0,8*(0,15+0,3)</t>
  </si>
  <si>
    <t>-14*3,14*0,075*0,075</t>
  </si>
  <si>
    <t>šachta A5 - A5 : 7*0,8*(1,25+0,3)</t>
  </si>
  <si>
    <t>-7*3,14*0,06*0,06</t>
  </si>
  <si>
    <t>šachta A5 - A4 : 14*0,8*(0,125+0,3)</t>
  </si>
  <si>
    <t>ŠS1 - šachta A1, A2 : 31*0,8*(0,15+0,3)</t>
  </si>
  <si>
    <t>-31*3,14*0,075*0,075</t>
  </si>
  <si>
    <t>šachta A1,A2 - A1 : 3*0,8*(0,125+0,3)</t>
  </si>
  <si>
    <t>-3*3,14*0,06*0,06</t>
  </si>
  <si>
    <t>šachta A1,A2 - A2 : 10*0,8*(0,125+0,3)</t>
  </si>
  <si>
    <t>-10*3,14*0,06*0,06</t>
  </si>
  <si>
    <t>451573111R00</t>
  </si>
  <si>
    <t>Lože pod potrubí ze štěrkopísku</t>
  </si>
  <si>
    <t>ŠS2 - šachta A3-A7 : 18*0,8*0,15</t>
  </si>
  <si>
    <t>šachta A3-A7 - A7 : 14*0,8*0,15</t>
  </si>
  <si>
    <t>šachta A3-A7 - šachta A3,A6 : 13*0,8*0,15</t>
  </si>
  <si>
    <t>šachta A3,A6 - šachta A6 : 11*0,8*0,15</t>
  </si>
  <si>
    <t>šachta A6 - A6 : 4*0,8*0,15</t>
  </si>
  <si>
    <t>šachta A6 - A3 : 16*0,8*0,15</t>
  </si>
  <si>
    <t>šachta A3,A6 - šachta A5 : 14*0,8*0,15</t>
  </si>
  <si>
    <t>šachta A5 - A5 : 7*0,8*0,15</t>
  </si>
  <si>
    <t>šachta A5 - A4 : 14*0,8*0,15</t>
  </si>
  <si>
    <t>ŠS1 - šachta A1, A2 : 31*0,8*0,15</t>
  </si>
  <si>
    <t>šachta A1,A2 - A1 : 3*0,8*0,15</t>
  </si>
  <si>
    <t>šachta A1,A2 - A2 : 10*0,8*0,15</t>
  </si>
  <si>
    <t>871313121R00</t>
  </si>
  <si>
    <t>Montáž trub kanaliz. z plastu, hrdlových, do DN 150</t>
  </si>
  <si>
    <t xml:space="preserve">DN 125 : </t>
  </si>
  <si>
    <t>šachta A3-A7 - A7 : 14</t>
  </si>
  <si>
    <t>šachta A6 - A6 : 4</t>
  </si>
  <si>
    <t>šachta A6 - A3 : 16</t>
  </si>
  <si>
    <t>šachta A5 - A5 : 7</t>
  </si>
  <si>
    <t>šachta A5 - A4 : 14</t>
  </si>
  <si>
    <t>šachta A1,A2 - A1 : 3</t>
  </si>
  <si>
    <t>šachta A1,A2 - A2 : 10</t>
  </si>
  <si>
    <t>šachta A3,A6 - šachta A6 : 11</t>
  </si>
  <si>
    <t>šachta A3,A6 - šachta A5 : 14</t>
  </si>
  <si>
    <t>ŠS1 - šachta A1, A2 : 31</t>
  </si>
  <si>
    <t>871353121R00</t>
  </si>
  <si>
    <t>Montáž trub kanaliz. z plastu, hrdlových, DN 200</t>
  </si>
  <si>
    <t>šachta A3-A7 - šachta A3,A6 : 13</t>
  </si>
  <si>
    <t>871373121R00</t>
  </si>
  <si>
    <t>Montáž trub kanaliz. z plastu, hrdlových, DN 300</t>
  </si>
  <si>
    <t xml:space="preserve">DN 250 : </t>
  </si>
  <si>
    <t>ŠS2 - šachta A3-A7 : 18</t>
  </si>
  <si>
    <t>877313123R00</t>
  </si>
  <si>
    <t>Montáž tvarovek jednoos. plast. gum.kroužek DN 150</t>
  </si>
  <si>
    <t>koleno DN 125 90° : 8</t>
  </si>
  <si>
    <t>koleno DN 125 45° : 1</t>
  </si>
  <si>
    <t>koleno DN 150 90° : 1</t>
  </si>
  <si>
    <t>redukce 150/125 : 6</t>
  </si>
  <si>
    <t>892571111R00</t>
  </si>
  <si>
    <t>Zkouška těsnosti kanalizace DN do 200, vodou</t>
  </si>
  <si>
    <t>DN 125 : 68</t>
  </si>
  <si>
    <t>DN 150 : 56</t>
  </si>
  <si>
    <t>DN 200 : 13</t>
  </si>
  <si>
    <t>892581111R00</t>
  </si>
  <si>
    <t>Zkouška těsnosti kanalizace DN do 300, vodou</t>
  </si>
  <si>
    <t>DN 250 : 18</t>
  </si>
  <si>
    <t>892573111R00</t>
  </si>
  <si>
    <t>Zabezpečení konců kanal. potrubí DN do 200, vodou</t>
  </si>
  <si>
    <t>úsek</t>
  </si>
  <si>
    <t>894431112R00</t>
  </si>
  <si>
    <t>Osazení plastové šachty z dílů prům.600 mm</t>
  </si>
  <si>
    <t>8.02</t>
  </si>
  <si>
    <t>Napojení do stávající šachty</t>
  </si>
  <si>
    <t>28611146.AR</t>
  </si>
  <si>
    <t>Trubka kanalizační KGEM SN 4 PVC 125 x 3,2 x 1000 mm</t>
  </si>
  <si>
    <t>28611147.AR</t>
  </si>
  <si>
    <t>Trubka kanalizační KGEM SN 4 PVC 125 x 3,2 x 2000 mm</t>
  </si>
  <si>
    <t>28611151.AR</t>
  </si>
  <si>
    <t>Trubka kanalizační KGEM SN 4 PVC 160 x 4,0 x 1000 mm</t>
  </si>
  <si>
    <t>28611152.AR</t>
  </si>
  <si>
    <t>Trubka kanalizační KGEM SN 4 PVC 160 x 4,0 x 2000 mm</t>
  </si>
  <si>
    <t>28611156.AR</t>
  </si>
  <si>
    <t>Trubka kanalizační KGEM SN 4 PVC 200 x 4,9 x 1000 mm</t>
  </si>
  <si>
    <t>28611157.AR</t>
  </si>
  <si>
    <t>Trubka kanalizační KGEM SN 4 PVC 200 x 4,9 x 2000 mm</t>
  </si>
  <si>
    <t>28611160.AR</t>
  </si>
  <si>
    <t>Trubka kanalizační KGEM SN 4 PVC 250 x 6,2 x 1000 mm</t>
  </si>
  <si>
    <t>28611161.AR</t>
  </si>
  <si>
    <t>Trubka kanalizační KGEM SN 4 PVC 250 x 6,2 x 2000 mm</t>
  </si>
  <si>
    <t>28651657.AR</t>
  </si>
  <si>
    <t>Koleno kanalizační KGB 125/ 45° PVC</t>
  </si>
  <si>
    <t>28651659.AR</t>
  </si>
  <si>
    <t>Koleno kanalizační KGB 125/ 87° PVC</t>
  </si>
  <si>
    <t>28651664.AR</t>
  </si>
  <si>
    <t>Koleno kanalizační KGB 160/ 87° PVC</t>
  </si>
  <si>
    <t>28651692.AR</t>
  </si>
  <si>
    <t>Redukce kanalizační KGR 160/ 125 PVC</t>
  </si>
  <si>
    <t>286971524R</t>
  </si>
  <si>
    <t>Dno šachtové 600/315mm typ T pro potrubí KG</t>
  </si>
  <si>
    <t>28697153R</t>
  </si>
  <si>
    <t>Roura šachtová korugovaná  bez hrdla 600/1000 mm</t>
  </si>
  <si>
    <t>286972173R</t>
  </si>
  <si>
    <t>Poklop PP Bocr kruhový DN 600, nosnost do 200 kg, A15</t>
  </si>
  <si>
    <t>Ostatní nespecifikovaný materiál</t>
  </si>
  <si>
    <t>soubor</t>
  </si>
  <si>
    <t>998276101R00</t>
  </si>
  <si>
    <t>Přesun hmot, trubní vedení, otevř. výkop</t>
  </si>
  <si>
    <t>132201110R00</t>
  </si>
  <si>
    <t>Hloubení rýh š.do 60 cm v hor.3 do 50 m3, STROJNĚ</t>
  </si>
  <si>
    <t>napojení - odbočka A3-A7 : 15*0,6*1,2</t>
  </si>
  <si>
    <t>odbočka A3-A7 - odbočka A1, A2 : 38*0,6*1,2</t>
  </si>
  <si>
    <t>odbočka A1 - A1 : 5*0,6*1,2</t>
  </si>
  <si>
    <t>odbočka A1 - A2 : 10*0,6*1,2</t>
  </si>
  <si>
    <t>odbočka A3-A7 - odbočka A7 : 7,5*0,6*1,2</t>
  </si>
  <si>
    <t>odbočka A7 - A7 : 14*0,6*1,2</t>
  </si>
  <si>
    <t>odbočka A7 - odbočka A3, A6 : 13*0,6*1,2</t>
  </si>
  <si>
    <t>odbočka A3-A6 - odbočka A6 : 11*0,6*1,2</t>
  </si>
  <si>
    <t>odbočka A6 - A6 : 4*0,6*1,2</t>
  </si>
  <si>
    <t>odbočka A6 - A3 : 16*0,6*1,2</t>
  </si>
  <si>
    <t>odbočka A3-A6 - odbočka A5 : 14*0,6*1,2</t>
  </si>
  <si>
    <t>odbočka A5 - A5 : 7*0,6*1,2</t>
  </si>
  <si>
    <t>odbočka A5 - A4 : 14*0,6*1,2</t>
  </si>
  <si>
    <t>100*1,5</t>
  </si>
  <si>
    <t>výkop : 121,32</t>
  </si>
  <si>
    <t>zásyp : -75,825</t>
  </si>
  <si>
    <t>napojení - odbočka A3-A7 : 15*0,6*(1,2-0,15-0,3)</t>
  </si>
  <si>
    <t>odbočka A3-A7 - odbočka A1, A2 : 38*0,6*(1,2-0,15-0,3)</t>
  </si>
  <si>
    <t>odbočka A1 - A1 : 5*0,6*(1,2-0,15-0,3)</t>
  </si>
  <si>
    <t>odbočka A1 - A2 : 10*0,6*(1,2-0,15-0,3)</t>
  </si>
  <si>
    <t>odbočka A3-A7 - odbočka A7 : 7,5*0,6*(1,2-0,15-0,3)</t>
  </si>
  <si>
    <t>odbočka A7 - A7 : 14*0,6*(1,2-0,15-0,3)</t>
  </si>
  <si>
    <t>odbočka A7 - odbočka A3, A6 : 13*0,6*(1,2-0,15-0,3)</t>
  </si>
  <si>
    <t>odbočka A3-A6 - odbočka A6 : 11*0,6*(1,2-0,15-0,3)</t>
  </si>
  <si>
    <t>odbočka A6 - A6 : 4*0,6*(1,2-0,15-0,3)</t>
  </si>
  <si>
    <t>odbočka A6 - A3 : 16*0,6*(1,2-0,15-0,3)</t>
  </si>
  <si>
    <t>odbočka A3-A6 - odbočka A5 : 14*0,6*(1,2-0,15-0,3)</t>
  </si>
  <si>
    <t>odbočka A5 - A5 : 7*0,6*(1,2-0,15-0,3)</t>
  </si>
  <si>
    <t>odbočka A5 - A4 : 14*0,6*(1,2-0,15-0,3)</t>
  </si>
  <si>
    <t>napojení - odbočka A3-A7 : 15*0,6*0,3</t>
  </si>
  <si>
    <t>odbočka A3-A7 - odbočka A1, A2 : 38*0,6*0,3</t>
  </si>
  <si>
    <t>odbočka A1 - A1 : 5*0,6*0,3</t>
  </si>
  <si>
    <t>odbočka A1 - A2 : 10*0,6*0,3</t>
  </si>
  <si>
    <t>odbočka A3-A7 - odbočka A7 : 7,5*0,6*0,3</t>
  </si>
  <si>
    <t>odbočka A7 - A7 : 14*0,6*0,3</t>
  </si>
  <si>
    <t>odbočka A7 - odbočka A3, A6 : 13*0,6*0,3</t>
  </si>
  <si>
    <t>odbočka A3-A6 - odbočka A6 : 11*0,6*0,3</t>
  </si>
  <si>
    <t>odbočka A6 - A6 : 4*0,6*0,3</t>
  </si>
  <si>
    <t>odbočka A6 - A3 : 16*0,6*0,3</t>
  </si>
  <si>
    <t>odbočka A3-A6 - odbočka A5 : 14*0,6*0,3</t>
  </si>
  <si>
    <t>odbočka A5 - A5 : 7*0,6*0,3</t>
  </si>
  <si>
    <t>odbočka A5 - A4 : 14*0,6*0,3</t>
  </si>
  <si>
    <t>napojení - odbočka A3-A7 : 15*0,6*0,15</t>
  </si>
  <si>
    <t>odbočka A3-A7 - odbočka A1, A2 : 38*0,6*0,15</t>
  </si>
  <si>
    <t>odbočka A1 - A1 : 5*0,6*0,15</t>
  </si>
  <si>
    <t>odbočka A1 - A2 : 10*0,6*0,15</t>
  </si>
  <si>
    <t>odbočka A3-A7 - odbočka A7 : 7,5*0,6*0,15</t>
  </si>
  <si>
    <t>odbočka A7 - A7 : 14*0,6*0,15</t>
  </si>
  <si>
    <t>odbočka A7 - odbočka A3, A6 : 13*0,6*0,15</t>
  </si>
  <si>
    <t>odbočka A3-A6 - odbočka A6 : 11*0,6*0,15</t>
  </si>
  <si>
    <t>odbočka A6 - A6 : 4*0,6*0,15</t>
  </si>
  <si>
    <t>odbočka A6 - A3 : 16*0,6*0,15</t>
  </si>
  <si>
    <t>odbočka A3-A6 - odbočka A5 : 14*0,6*0,15</t>
  </si>
  <si>
    <t>odbočka A5 - A5 : 7*0,6*0,15</t>
  </si>
  <si>
    <t>odbočka A5 - A4 : 14*0,6*0,15</t>
  </si>
  <si>
    <t>892241111R00</t>
  </si>
  <si>
    <t>Tlaková zkouška vodovodního potrubí DN 80</t>
  </si>
  <si>
    <t>DN 25 : 133</t>
  </si>
  <si>
    <t>DN 32 : 20,5</t>
  </si>
  <si>
    <t>DN 50 : 15</t>
  </si>
  <si>
    <t>892372111R00</t>
  </si>
  <si>
    <t>Zabezpečení konců vodovod. potrubí při tlakové zkoušce</t>
  </si>
  <si>
    <t>892233111R00</t>
  </si>
  <si>
    <t>Desinfekce vodovodního potrubí DN 70</t>
  </si>
  <si>
    <t>899721112R00</t>
  </si>
  <si>
    <t>Fólie výstražná z PVC bílá, šířka 30 cm</t>
  </si>
  <si>
    <t>899731113R00</t>
  </si>
  <si>
    <t>Vodič signalizační CYY 4 mm2</t>
  </si>
  <si>
    <t>722171212R00</t>
  </si>
  <si>
    <t>Potrubí plastové PE-HD vodovodní, D 25 x 2,3 mm potrubí je prováděna pomocí rozebíratelných svěrných spojek - vč. dodávky</t>
  </si>
  <si>
    <t>Potrubí včetně tvarovek, rozebiratelných svěrných spojek a zednických výpomocí.</t>
  </si>
  <si>
    <t>Včetně pomocného lešení o výšce podlahy do 1900 mm a pro zatížení do 1,5 kPa.</t>
  </si>
  <si>
    <t>odbočka A3-A7 - odbočka A1, A2 : 38</t>
  </si>
  <si>
    <t>odbočka A1 - A1 : 5</t>
  </si>
  <si>
    <t>odbočka A1 - A2 : 10</t>
  </si>
  <si>
    <t>odbočka A7 - A7 : 14</t>
  </si>
  <si>
    <t>odbočka A3-A6 - odbočka A6 : 11</t>
  </si>
  <si>
    <t>odbočka A6 - A6 : 4</t>
  </si>
  <si>
    <t>odbočka A6 - A3 : 16</t>
  </si>
  <si>
    <t>odbočka A3-A6 - odbočka A5 : 14</t>
  </si>
  <si>
    <t>odbočka A5 - A5 : 7</t>
  </si>
  <si>
    <t>odbočka A5 - A4 : 14</t>
  </si>
  <si>
    <t>722171213R00</t>
  </si>
  <si>
    <t>Potrubí plastové PE-HD vodovodní, D 32 x 3,0 mm potrubí je prováděna pomocí rozebíratelných svěrných spojek - vč. dodávky</t>
  </si>
  <si>
    <t>napojení - odbočka A3-A7 : 15</t>
  </si>
  <si>
    <t>odbočka A3-A7 - odbočka A7 : 7,5</t>
  </si>
  <si>
    <t>odbočka A7 - odbočka A3, A6 : 13</t>
  </si>
  <si>
    <t>8.01</t>
  </si>
  <si>
    <t>Zkouška vyhledávacího vodiče</t>
  </si>
  <si>
    <t>Napojení na stávající rozvod</t>
  </si>
  <si>
    <t>8.03</t>
  </si>
  <si>
    <t>Dodávka a montáž - vodoměrná šachta vč. vystrojení (ventily, měření)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</si>
  <si>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</si>
  <si>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</si>
  <si>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</si>
  <si>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</si>
  <si>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</si>
  <si>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</si>
  <si>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</si>
  <si>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</si>
  <si>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</si>
  <si>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/>
  </si>
  <si>
    <t>Vytyčování bude probíhat pro každý objekt</t>
  </si>
  <si>
    <t>005121 R</t>
  </si>
  <si>
    <t>Zařízení staveniště</t>
  </si>
  <si>
    <t>Veškeré náklady spojené s vybudováním, provozem a odstraněním zařízení staveniště.</t>
  </si>
  <si>
    <t>- oplpcení, ohrazení staveniště proti vstupu nepovolaných osob</t>
  </si>
  <si>
    <t>- mobilní buňky</t>
  </si>
  <si>
    <t>- mobilní WC</t>
  </si>
  <si>
    <t>005124010R</t>
  </si>
  <si>
    <t>Kompletační činnost</t>
  </si>
  <si>
    <t>Zahrnuje veškeré náklady s tvorbou posudků, kontrol, revizních zpráv a dalších úkonů požadovaných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</si>
  <si>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</si>
  <si>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</si>
  <si>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</si>
  <si>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</si>
  <si>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</si>
  <si>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</si>
  <si>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</si>
  <si>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</si>
  <si>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vyhotovení geodetické zaměření skutečného provedení díla a geometrického plánu včetně předání objednateli v požadované formě a požadovaném počtu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</si>
  <si>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</si>
  <si>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</si>
  <si>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</si>
  <si>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Geodetické zaměření rohů stavby, stabilizace bodů a sestavení laviček.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</si>
</sst>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wrapText="1"/>
    </xf>
    <xf numFmtId="49" fontId="19" fillId="0" borderId="0" xfId="0" applyNumberFormat="1" applyFont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6"/>
  <sheetViews>
    <sheetView showGridLines="0" tabSelected="1" topLeftCell="B1" zoomScaleNormal="100" zoomScaleSheetLayoutView="75" workbookViewId="0">
      <selection activeCell="F63" sqref="F6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0" t="s">
        <v>4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24</v>
      </c>
      <c r="C2" s="77"/>
      <c r="D2" s="78" t="s">
        <v>41</v>
      </c>
      <c r="E2" s="236" t="s">
        <v>42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23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6"/>
      <c r="E6" s="227"/>
      <c r="F6" s="227"/>
      <c r="G6" s="22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3"/>
      <c r="E11" s="243"/>
      <c r="F11" s="243"/>
      <c r="G11" s="243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2"/>
      <c r="F15" s="242"/>
      <c r="G15" s="244"/>
      <c r="H15" s="244"/>
      <c r="I15" s="244" t="s">
        <v>31</v>
      </c>
      <c r="J15" s="245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8"/>
      <c r="F16" s="209"/>
      <c r="G16" s="208"/>
      <c r="H16" s="209"/>
      <c r="I16" s="208">
        <f>SUMIF(F71:F82,A16,I71:I82)+SUMIF(F71:F82,"PSU",I71:I82)</f>
        <v>0</v>
      </c>
      <c r="J16" s="210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8"/>
      <c r="F17" s="209"/>
      <c r="G17" s="208"/>
      <c r="H17" s="209"/>
      <c r="I17" s="208">
        <f>SUMIF(F71:F82,A17,I71:I82)</f>
        <v>0</v>
      </c>
      <c r="J17" s="210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8"/>
      <c r="F18" s="209"/>
      <c r="G18" s="208"/>
      <c r="H18" s="209"/>
      <c r="I18" s="208">
        <f>SUMIF(F71:F82,A18,I71:I82)</f>
        <v>0</v>
      </c>
      <c r="J18" s="210"/>
    </row>
    <row r="19" spans="1:10" ht="23.25" customHeight="1" x14ac:dyDescent="0.2">
      <c r="A19" s="138" t="s">
        <v>94</v>
      </c>
      <c r="B19" s="38" t="s">
        <v>29</v>
      </c>
      <c r="C19" s="62"/>
      <c r="D19" s="63"/>
      <c r="E19" s="208"/>
      <c r="F19" s="209"/>
      <c r="G19" s="208"/>
      <c r="H19" s="209"/>
      <c r="I19" s="208">
        <f>SUMIF(F71:F82,A19,I71:I82)</f>
        <v>0</v>
      </c>
      <c r="J19" s="210"/>
    </row>
    <row r="20" spans="1:10" ht="23.25" customHeight="1" x14ac:dyDescent="0.2">
      <c r="A20" s="138" t="s">
        <v>95</v>
      </c>
      <c r="B20" s="38" t="s">
        <v>30</v>
      </c>
      <c r="C20" s="62"/>
      <c r="D20" s="63"/>
      <c r="E20" s="208"/>
      <c r="F20" s="209"/>
      <c r="G20" s="208"/>
      <c r="H20" s="209"/>
      <c r="I20" s="208">
        <f>SUMIF(F71:F82,A20,I71:I82)</f>
        <v>0</v>
      </c>
      <c r="J20" s="21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4">
        <f>ZakladDPHSniVypocet+ZakladDPHZaklVypocet</f>
        <v>0</v>
      </c>
      <c r="H28" s="214"/>
      <c r="I28" s="21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13">
        <f>A27</f>
        <v>0</v>
      </c>
      <c r="H29" s="213"/>
      <c r="I29" s="213"/>
      <c r="J29" s="118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43</v>
      </c>
      <c r="C39" s="201"/>
      <c r="D39" s="201"/>
      <c r="E39" s="201"/>
      <c r="F39" s="98">
        <f>'01 2024069 Pol'!AE85+'02 2024069 Pol'!AE49+'03 2024069 Pol'!AE43+'04 2024069 Pol'!AE43+'05 2024069 Pol'!AE45+'06 2024069 Pol'!AE43+'07 2024069 Pol'!AE54+'08 2024069 Pol'!AE145+'09 2024069 Pol'!AE86+'10 2024069 Pol'!AE144+'11 2024069 Pol'!AE119+'12 2024069 Pol'!AE34</f>
        <v>0</v>
      </c>
      <c r="G39" s="99">
        <f>'01 2024069 Pol'!AF85+'02 2024069 Pol'!AF49+'03 2024069 Pol'!AF43+'04 2024069 Pol'!AF43+'05 2024069 Pol'!AF45+'06 2024069 Pol'!AF43+'07 2024069 Pol'!AF54+'08 2024069 Pol'!AF145+'09 2024069 Pol'!AF86+'10 2024069 Pol'!AF144+'11 2024069 Pol'!AF119+'12 2024069 Pol'!AF34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44</v>
      </c>
      <c r="C40" s="202" t="s">
        <v>45</v>
      </c>
      <c r="D40" s="202"/>
      <c r="E40" s="202"/>
      <c r="F40" s="103">
        <f>'01 2024069 Pol'!AE85</f>
        <v>0</v>
      </c>
      <c r="G40" s="104">
        <f>'01 2024069 Pol'!AF85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41</v>
      </c>
      <c r="C41" s="201" t="s">
        <v>46</v>
      </c>
      <c r="D41" s="201"/>
      <c r="E41" s="201"/>
      <c r="F41" s="107"/>
      <c r="G41" s="100"/>
      <c r="H41" s="100"/>
      <c r="I41" s="100"/>
      <c r="J41" s="101"/>
    </row>
    <row r="42" spans="1:10" ht="25.5" customHeight="1" x14ac:dyDescent="0.2">
      <c r="A42" s="87">
        <v>2</v>
      </c>
      <c r="B42" s="102" t="s">
        <v>47</v>
      </c>
      <c r="C42" s="202" t="s">
        <v>48</v>
      </c>
      <c r="D42" s="202"/>
      <c r="E42" s="202"/>
      <c r="F42" s="103">
        <f>'02 2024069 Pol'!AE49</f>
        <v>0</v>
      </c>
      <c r="G42" s="104">
        <f>'02 2024069 Pol'!AF49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">
      <c r="A43" s="87">
        <v>3</v>
      </c>
      <c r="B43" s="106" t="s">
        <v>41</v>
      </c>
      <c r="C43" s="201" t="s">
        <v>46</v>
      </c>
      <c r="D43" s="201"/>
      <c r="E43" s="201"/>
      <c r="F43" s="107"/>
      <c r="G43" s="100"/>
      <c r="H43" s="100"/>
      <c r="I43" s="100"/>
      <c r="J43" s="101"/>
    </row>
    <row r="44" spans="1:10" ht="25.5" customHeight="1" x14ac:dyDescent="0.2">
      <c r="A44" s="87">
        <v>2</v>
      </c>
      <c r="B44" s="102" t="s">
        <v>49</v>
      </c>
      <c r="C44" s="202" t="s">
        <v>50</v>
      </c>
      <c r="D44" s="202"/>
      <c r="E44" s="202"/>
      <c r="F44" s="103">
        <f>'03 2024069 Pol'!AE43</f>
        <v>0</v>
      </c>
      <c r="G44" s="104">
        <f>'03 2024069 Pol'!AF43</f>
        <v>0</v>
      </c>
      <c r="H44" s="104">
        <f>(F44*SazbaDPH1/100)+(G44*SazbaDPH2/100)</f>
        <v>0</v>
      </c>
      <c r="I44" s="104">
        <f>F44+G44+H44</f>
        <v>0</v>
      </c>
      <c r="J44" s="105" t="str">
        <f>IF(CenaCelkemVypocet=0,"",I44/CenaCelkemVypocet*100)</f>
        <v/>
      </c>
    </row>
    <row r="45" spans="1:10" ht="25.5" customHeight="1" x14ac:dyDescent="0.2">
      <c r="A45" s="87">
        <v>3</v>
      </c>
      <c r="B45" s="106" t="s">
        <v>41</v>
      </c>
      <c r="C45" s="201" t="s">
        <v>46</v>
      </c>
      <c r="D45" s="201"/>
      <c r="E45" s="201"/>
      <c r="F45" s="107"/>
      <c r="G45" s="100"/>
      <c r="H45" s="100"/>
      <c r="I45" s="100"/>
      <c r="J45" s="101"/>
    </row>
    <row r="46" spans="1:10" ht="25.5" customHeight="1" x14ac:dyDescent="0.2">
      <c r="A46" s="87">
        <v>2</v>
      </c>
      <c r="B46" s="102" t="s">
        <v>51</v>
      </c>
      <c r="C46" s="202" t="s">
        <v>52</v>
      </c>
      <c r="D46" s="202"/>
      <c r="E46" s="202"/>
      <c r="F46" s="103">
        <f>'04 2024069 Pol'!AE43</f>
        <v>0</v>
      </c>
      <c r="G46" s="104">
        <f>'04 2024069 Pol'!AF43</f>
        <v>0</v>
      </c>
      <c r="H46" s="104">
        <f>(F46*SazbaDPH1/100)+(G46*SazbaDPH2/100)</f>
        <v>0</v>
      </c>
      <c r="I46" s="104">
        <f>F46+G46+H46</f>
        <v>0</v>
      </c>
      <c r="J46" s="105" t="str">
        <f>IF(CenaCelkemVypocet=0,"",I46/CenaCelkemVypocet*100)</f>
        <v/>
      </c>
    </row>
    <row r="47" spans="1:10" ht="25.5" customHeight="1" x14ac:dyDescent="0.2">
      <c r="A47" s="87">
        <v>3</v>
      </c>
      <c r="B47" s="106" t="s">
        <v>41</v>
      </c>
      <c r="C47" s="201" t="s">
        <v>46</v>
      </c>
      <c r="D47" s="201"/>
      <c r="E47" s="201"/>
      <c r="F47" s="107"/>
      <c r="G47" s="100"/>
      <c r="H47" s="100"/>
      <c r="I47" s="100"/>
      <c r="J47" s="101"/>
    </row>
    <row r="48" spans="1:10" ht="25.5" customHeight="1" x14ac:dyDescent="0.2">
      <c r="A48" s="87">
        <v>2</v>
      </c>
      <c r="B48" s="102" t="s">
        <v>53</v>
      </c>
      <c r="C48" s="202" t="s">
        <v>54</v>
      </c>
      <c r="D48" s="202"/>
      <c r="E48" s="202"/>
      <c r="F48" s="103">
        <f>'05 2024069 Pol'!AE45</f>
        <v>0</v>
      </c>
      <c r="G48" s="104">
        <f>'05 2024069 Pol'!AF45</f>
        <v>0</v>
      </c>
      <c r="H48" s="104">
        <f>(F48*SazbaDPH1/100)+(G48*SazbaDPH2/100)</f>
        <v>0</v>
      </c>
      <c r="I48" s="104">
        <f>F48+G48+H48</f>
        <v>0</v>
      </c>
      <c r="J48" s="105" t="str">
        <f>IF(CenaCelkemVypocet=0,"",I48/CenaCelkemVypocet*100)</f>
        <v/>
      </c>
    </row>
    <row r="49" spans="1:10" ht="25.5" customHeight="1" x14ac:dyDescent="0.2">
      <c r="A49" s="87">
        <v>3</v>
      </c>
      <c r="B49" s="106" t="s">
        <v>41</v>
      </c>
      <c r="C49" s="201" t="s">
        <v>46</v>
      </c>
      <c r="D49" s="201"/>
      <c r="E49" s="201"/>
      <c r="F49" s="107"/>
      <c r="G49" s="100"/>
      <c r="H49" s="100"/>
      <c r="I49" s="100"/>
      <c r="J49" s="101"/>
    </row>
    <row r="50" spans="1:10" ht="25.5" customHeight="1" x14ac:dyDescent="0.2">
      <c r="A50" s="87">
        <v>2</v>
      </c>
      <c r="B50" s="102" t="s">
        <v>55</v>
      </c>
      <c r="C50" s="202" t="s">
        <v>56</v>
      </c>
      <c r="D50" s="202"/>
      <c r="E50" s="202"/>
      <c r="F50" s="103">
        <f>'06 2024069 Pol'!AE43</f>
        <v>0</v>
      </c>
      <c r="G50" s="104">
        <f>'06 2024069 Pol'!AF43</f>
        <v>0</v>
      </c>
      <c r="H50" s="104">
        <f>(F50*SazbaDPH1/100)+(G50*SazbaDPH2/100)</f>
        <v>0</v>
      </c>
      <c r="I50" s="104">
        <f>F50+G50+H50</f>
        <v>0</v>
      </c>
      <c r="J50" s="105" t="str">
        <f>IF(CenaCelkemVypocet=0,"",I50/CenaCelkemVypocet*100)</f>
        <v/>
      </c>
    </row>
    <row r="51" spans="1:10" ht="25.5" customHeight="1" x14ac:dyDescent="0.2">
      <c r="A51" s="87">
        <v>3</v>
      </c>
      <c r="B51" s="106" t="s">
        <v>41</v>
      </c>
      <c r="C51" s="201" t="s">
        <v>46</v>
      </c>
      <c r="D51" s="201"/>
      <c r="E51" s="201"/>
      <c r="F51" s="107"/>
      <c r="G51" s="100"/>
      <c r="H51" s="100"/>
      <c r="I51" s="100"/>
      <c r="J51" s="101"/>
    </row>
    <row r="52" spans="1:10" ht="25.5" customHeight="1" x14ac:dyDescent="0.2">
      <c r="A52" s="87">
        <v>2</v>
      </c>
      <c r="B52" s="102" t="s">
        <v>57</v>
      </c>
      <c r="C52" s="202" t="s">
        <v>58</v>
      </c>
      <c r="D52" s="202"/>
      <c r="E52" s="202"/>
      <c r="F52" s="103">
        <f>'07 2024069 Pol'!AE54</f>
        <v>0</v>
      </c>
      <c r="G52" s="104">
        <f>'07 2024069 Pol'!AF54</f>
        <v>0</v>
      </c>
      <c r="H52" s="104">
        <f>(F52*SazbaDPH1/100)+(G52*SazbaDPH2/100)</f>
        <v>0</v>
      </c>
      <c r="I52" s="104">
        <f>F52+G52+H52</f>
        <v>0</v>
      </c>
      <c r="J52" s="105" t="str">
        <f>IF(CenaCelkemVypocet=0,"",I52/CenaCelkemVypocet*100)</f>
        <v/>
      </c>
    </row>
    <row r="53" spans="1:10" ht="25.5" customHeight="1" x14ac:dyDescent="0.2">
      <c r="A53" s="87">
        <v>3</v>
      </c>
      <c r="B53" s="106" t="s">
        <v>41</v>
      </c>
      <c r="C53" s="201" t="s">
        <v>46</v>
      </c>
      <c r="D53" s="201"/>
      <c r="E53" s="201"/>
      <c r="F53" s="107"/>
      <c r="G53" s="100"/>
      <c r="H53" s="100"/>
      <c r="I53" s="100"/>
      <c r="J53" s="101"/>
    </row>
    <row r="54" spans="1:10" ht="25.5" customHeight="1" x14ac:dyDescent="0.2">
      <c r="A54" s="87">
        <v>2</v>
      </c>
      <c r="B54" s="102" t="s">
        <v>59</v>
      </c>
      <c r="C54" s="202" t="s">
        <v>60</v>
      </c>
      <c r="D54" s="202"/>
      <c r="E54" s="202"/>
      <c r="F54" s="103">
        <f>'08 2024069 Pol'!AE145</f>
        <v>0</v>
      </c>
      <c r="G54" s="104">
        <f>'08 2024069 Pol'!AF145</f>
        <v>0</v>
      </c>
      <c r="H54" s="104">
        <f>(F54*SazbaDPH1/100)+(G54*SazbaDPH2/100)</f>
        <v>0</v>
      </c>
      <c r="I54" s="104">
        <f>F54+G54+H54</f>
        <v>0</v>
      </c>
      <c r="J54" s="105" t="str">
        <f>IF(CenaCelkemVypocet=0,"",I54/CenaCelkemVypocet*100)</f>
        <v/>
      </c>
    </row>
    <row r="55" spans="1:10" ht="25.5" customHeight="1" x14ac:dyDescent="0.2">
      <c r="A55" s="87">
        <v>3</v>
      </c>
      <c r="B55" s="106" t="s">
        <v>41</v>
      </c>
      <c r="C55" s="201" t="s">
        <v>46</v>
      </c>
      <c r="D55" s="201"/>
      <c r="E55" s="201"/>
      <c r="F55" s="107"/>
      <c r="G55" s="100"/>
      <c r="H55" s="100"/>
      <c r="I55" s="100"/>
      <c r="J55" s="101"/>
    </row>
    <row r="56" spans="1:10" ht="25.5" customHeight="1" x14ac:dyDescent="0.2">
      <c r="A56" s="87">
        <v>2</v>
      </c>
      <c r="B56" s="102" t="s">
        <v>61</v>
      </c>
      <c r="C56" s="202" t="s">
        <v>62</v>
      </c>
      <c r="D56" s="202"/>
      <c r="E56" s="202"/>
      <c r="F56" s="103">
        <f>'09 2024069 Pol'!AE86</f>
        <v>0</v>
      </c>
      <c r="G56" s="104">
        <f>'09 2024069 Pol'!AF86</f>
        <v>0</v>
      </c>
      <c r="H56" s="104">
        <f>(F56*SazbaDPH1/100)+(G56*SazbaDPH2/100)</f>
        <v>0</v>
      </c>
      <c r="I56" s="104">
        <f>F56+G56+H56</f>
        <v>0</v>
      </c>
      <c r="J56" s="105" t="str">
        <f>IF(CenaCelkemVypocet=0,"",I56/CenaCelkemVypocet*100)</f>
        <v/>
      </c>
    </row>
    <row r="57" spans="1:10" ht="25.5" customHeight="1" x14ac:dyDescent="0.2">
      <c r="A57" s="87">
        <v>3</v>
      </c>
      <c r="B57" s="106" t="s">
        <v>41</v>
      </c>
      <c r="C57" s="201" t="s">
        <v>46</v>
      </c>
      <c r="D57" s="201"/>
      <c r="E57" s="201"/>
      <c r="F57" s="107"/>
      <c r="G57" s="100"/>
      <c r="H57" s="100"/>
      <c r="I57" s="100"/>
      <c r="J57" s="101"/>
    </row>
    <row r="58" spans="1:10" ht="25.5" customHeight="1" x14ac:dyDescent="0.2">
      <c r="A58" s="87">
        <v>2</v>
      </c>
      <c r="B58" s="102" t="s">
        <v>63</v>
      </c>
      <c r="C58" s="202" t="s">
        <v>64</v>
      </c>
      <c r="D58" s="202"/>
      <c r="E58" s="202"/>
      <c r="F58" s="103">
        <f>'10 2024069 Pol'!AE144</f>
        <v>0</v>
      </c>
      <c r="G58" s="104">
        <f>'10 2024069 Pol'!AF144</f>
        <v>0</v>
      </c>
      <c r="H58" s="104">
        <f>(F58*SazbaDPH1/100)+(G58*SazbaDPH2/100)</f>
        <v>0</v>
      </c>
      <c r="I58" s="104">
        <f>F58+G58+H58</f>
        <v>0</v>
      </c>
      <c r="J58" s="105" t="str">
        <f>IF(CenaCelkemVypocet=0,"",I58/CenaCelkemVypocet*100)</f>
        <v/>
      </c>
    </row>
    <row r="59" spans="1:10" ht="25.5" customHeight="1" x14ac:dyDescent="0.2">
      <c r="A59" s="87">
        <v>3</v>
      </c>
      <c r="B59" s="106" t="s">
        <v>41</v>
      </c>
      <c r="C59" s="201" t="s">
        <v>46</v>
      </c>
      <c r="D59" s="201"/>
      <c r="E59" s="201"/>
      <c r="F59" s="107"/>
      <c r="G59" s="100"/>
      <c r="H59" s="100"/>
      <c r="I59" s="100"/>
      <c r="J59" s="101"/>
    </row>
    <row r="60" spans="1:10" ht="25.5" customHeight="1" x14ac:dyDescent="0.2">
      <c r="A60" s="87">
        <v>2</v>
      </c>
      <c r="B60" s="102" t="s">
        <v>65</v>
      </c>
      <c r="C60" s="202" t="s">
        <v>66</v>
      </c>
      <c r="D60" s="202"/>
      <c r="E60" s="202"/>
      <c r="F60" s="103">
        <f>'11 2024069 Pol'!AE119</f>
        <v>0</v>
      </c>
      <c r="G60" s="104">
        <f>'11 2024069 Pol'!AF119</f>
        <v>0</v>
      </c>
      <c r="H60" s="104">
        <f>(F60*SazbaDPH1/100)+(G60*SazbaDPH2/100)</f>
        <v>0</v>
      </c>
      <c r="I60" s="104">
        <f>F60+G60+H60</f>
        <v>0</v>
      </c>
      <c r="J60" s="105" t="str">
        <f>IF(CenaCelkemVypocet=0,"",I60/CenaCelkemVypocet*100)</f>
        <v/>
      </c>
    </row>
    <row r="61" spans="1:10" ht="25.5" customHeight="1" x14ac:dyDescent="0.2">
      <c r="A61" s="87">
        <v>3</v>
      </c>
      <c r="B61" s="106" t="s">
        <v>41</v>
      </c>
      <c r="C61" s="201" t="s">
        <v>46</v>
      </c>
      <c r="D61" s="201"/>
      <c r="E61" s="201"/>
      <c r="F61" s="107"/>
      <c r="G61" s="100"/>
      <c r="H61" s="100"/>
      <c r="I61" s="100"/>
      <c r="J61" s="101"/>
    </row>
    <row r="62" spans="1:10" ht="25.5" customHeight="1" x14ac:dyDescent="0.2">
      <c r="A62" s="87">
        <v>2</v>
      </c>
      <c r="B62" s="102" t="s">
        <v>67</v>
      </c>
      <c r="C62" s="202" t="s">
        <v>68</v>
      </c>
      <c r="D62" s="202"/>
      <c r="E62" s="202"/>
      <c r="F62" s="103">
        <f>'12 2024069 Pol'!AE34</f>
        <v>0</v>
      </c>
      <c r="G62" s="104">
        <f>'12 2024069 Pol'!AF34</f>
        <v>0</v>
      </c>
      <c r="H62" s="104">
        <f>(F62*SazbaDPH1/100)+(G62*SazbaDPH2/100)</f>
        <v>0</v>
      </c>
      <c r="I62" s="104">
        <f>F62+G62+H62</f>
        <v>0</v>
      </c>
      <c r="J62" s="105" t="str">
        <f>IF(CenaCelkemVypocet=0,"",I62/CenaCelkemVypocet*100)</f>
        <v/>
      </c>
    </row>
    <row r="63" spans="1:10" ht="25.5" customHeight="1" x14ac:dyDescent="0.2">
      <c r="A63" s="87">
        <v>3</v>
      </c>
      <c r="B63" s="106" t="s">
        <v>41</v>
      </c>
      <c r="C63" s="201" t="s">
        <v>69</v>
      </c>
      <c r="D63" s="201"/>
      <c r="E63" s="201"/>
      <c r="F63" s="107"/>
      <c r="G63" s="100"/>
      <c r="H63" s="100"/>
      <c r="I63" s="100"/>
      <c r="J63" s="101"/>
    </row>
    <row r="64" spans="1:10" ht="25.5" customHeight="1" x14ac:dyDescent="0.2">
      <c r="A64" s="87"/>
      <c r="B64" s="198" t="s">
        <v>70</v>
      </c>
      <c r="C64" s="199"/>
      <c r="D64" s="199"/>
      <c r="E64" s="200"/>
      <c r="F64" s="108">
        <f>SUMIF(A39:A63,"=1",F39:F63)</f>
        <v>0</v>
      </c>
      <c r="G64" s="109">
        <f>SUMIF(A39:A63,"=1",G39:G63)</f>
        <v>0</v>
      </c>
      <c r="H64" s="109">
        <f>SUMIF(A39:A63,"=1",H39:H63)</f>
        <v>0</v>
      </c>
      <c r="I64" s="109">
        <f>SUMIF(A39:A63,"=1",I39:I63)</f>
        <v>0</v>
      </c>
      <c r="J64" s="110">
        <f>SUMIF(A39:A63,"=1",J39:J63)</f>
        <v>0</v>
      </c>
    </row>
    <row r="68" spans="1:10" ht="15.75" x14ac:dyDescent="0.25">
      <c r="B68" s="119" t="s">
        <v>72</v>
      </c>
    </row>
    <row r="70" spans="1:10" ht="25.5" customHeight="1" x14ac:dyDescent="0.2">
      <c r="A70" s="121"/>
      <c r="B70" s="124" t="s">
        <v>18</v>
      </c>
      <c r="C70" s="124" t="s">
        <v>6</v>
      </c>
      <c r="D70" s="125"/>
      <c r="E70" s="125"/>
      <c r="F70" s="126" t="s">
        <v>73</v>
      </c>
      <c r="G70" s="126"/>
      <c r="H70" s="126"/>
      <c r="I70" s="126" t="s">
        <v>31</v>
      </c>
      <c r="J70" s="126" t="s">
        <v>0</v>
      </c>
    </row>
    <row r="71" spans="1:10" ht="36.75" customHeight="1" x14ac:dyDescent="0.2">
      <c r="A71" s="122"/>
      <c r="B71" s="127" t="s">
        <v>74</v>
      </c>
      <c r="C71" s="196" t="s">
        <v>75</v>
      </c>
      <c r="D71" s="197"/>
      <c r="E71" s="197"/>
      <c r="F71" s="134" t="s">
        <v>26</v>
      </c>
      <c r="G71" s="135"/>
      <c r="H71" s="135"/>
      <c r="I71" s="135">
        <f>'01 2024069 Pol'!G8+'02 2024069 Pol'!G8+'07 2024069 Pol'!G8+'08 2024069 Pol'!G8+'09 2024069 Pol'!G8+'10 2024069 Pol'!G8+'11 2024069 Pol'!G8</f>
        <v>0</v>
      </c>
      <c r="J71" s="131" t="str">
        <f>IF(I83=0,"",I71/I83*100)</f>
        <v/>
      </c>
    </row>
    <row r="72" spans="1:10" ht="36.75" customHeight="1" x14ac:dyDescent="0.2">
      <c r="A72" s="122"/>
      <c r="B72" s="127" t="s">
        <v>76</v>
      </c>
      <c r="C72" s="196" t="s">
        <v>77</v>
      </c>
      <c r="D72" s="197"/>
      <c r="E72" s="197"/>
      <c r="F72" s="134" t="s">
        <v>26</v>
      </c>
      <c r="G72" s="135"/>
      <c r="H72" s="135"/>
      <c r="I72" s="135">
        <f>'03 2024069 Pol'!G8+'04 2024069 Pol'!G8+'05 2024069 Pol'!G8+'06 2024069 Pol'!G8+'07 2024069 Pol'!G13+'08 2024069 Pol'!G15+'09 2024069 Pol'!G25</f>
        <v>0</v>
      </c>
      <c r="J72" s="131" t="str">
        <f>IF(I83=0,"",I72/I83*100)</f>
        <v/>
      </c>
    </row>
    <row r="73" spans="1:10" ht="36.75" customHeight="1" x14ac:dyDescent="0.2">
      <c r="A73" s="122"/>
      <c r="B73" s="127" t="s">
        <v>78</v>
      </c>
      <c r="C73" s="196" t="s">
        <v>79</v>
      </c>
      <c r="D73" s="197"/>
      <c r="E73" s="197"/>
      <c r="F73" s="134" t="s">
        <v>26</v>
      </c>
      <c r="G73" s="135"/>
      <c r="H73" s="135"/>
      <c r="I73" s="135">
        <f>'03 2024069 Pol'!G26+'04 2024069 Pol'!G26+'05 2024069 Pol'!G26+'06 2024069 Pol'!G26+'07 2024069 Pol'!G16</f>
        <v>0</v>
      </c>
      <c r="J73" s="131" t="str">
        <f>IF(I83=0,"",I73/I83*100)</f>
        <v/>
      </c>
    </row>
    <row r="74" spans="1:10" ht="36.75" customHeight="1" x14ac:dyDescent="0.2">
      <c r="A74" s="122"/>
      <c r="B74" s="127" t="s">
        <v>80</v>
      </c>
      <c r="C74" s="196" t="s">
        <v>81</v>
      </c>
      <c r="D74" s="197"/>
      <c r="E74" s="197"/>
      <c r="F74" s="134" t="s">
        <v>26</v>
      </c>
      <c r="G74" s="135"/>
      <c r="H74" s="135"/>
      <c r="I74" s="135">
        <f>'07 2024069 Pol'!G26+'08 2024069 Pol'!G77</f>
        <v>0</v>
      </c>
      <c r="J74" s="131" t="str">
        <f>IF(I83=0,"",I74/I83*100)</f>
        <v/>
      </c>
    </row>
    <row r="75" spans="1:10" ht="36.75" customHeight="1" x14ac:dyDescent="0.2">
      <c r="A75" s="122"/>
      <c r="B75" s="127" t="s">
        <v>82</v>
      </c>
      <c r="C75" s="196" t="s">
        <v>83</v>
      </c>
      <c r="D75" s="197"/>
      <c r="E75" s="197"/>
      <c r="F75" s="134" t="s">
        <v>26</v>
      </c>
      <c r="G75" s="135"/>
      <c r="H75" s="135"/>
      <c r="I75" s="135">
        <f>'10 2024069 Pol'!G75+'11 2024069 Pol'!G66</f>
        <v>0</v>
      </c>
      <c r="J75" s="131" t="str">
        <f>IF(I83=0,"",I75/I83*100)</f>
        <v/>
      </c>
    </row>
    <row r="76" spans="1:10" ht="36.75" customHeight="1" x14ac:dyDescent="0.2">
      <c r="A76" s="122"/>
      <c r="B76" s="127" t="s">
        <v>84</v>
      </c>
      <c r="C76" s="196" t="s">
        <v>85</v>
      </c>
      <c r="D76" s="197"/>
      <c r="E76" s="197"/>
      <c r="F76" s="134" t="s">
        <v>26</v>
      </c>
      <c r="G76" s="135"/>
      <c r="H76" s="135"/>
      <c r="I76" s="135">
        <f>'01 2024069 Pol'!G64+'09 2024069 Pol'!G46</f>
        <v>0</v>
      </c>
      <c r="J76" s="131" t="str">
        <f>IF(I83=0,"",I76/I83*100)</f>
        <v/>
      </c>
    </row>
    <row r="77" spans="1:10" ht="36.75" customHeight="1" x14ac:dyDescent="0.2">
      <c r="A77" s="122"/>
      <c r="B77" s="127" t="s">
        <v>86</v>
      </c>
      <c r="C77" s="196" t="s">
        <v>87</v>
      </c>
      <c r="D77" s="197"/>
      <c r="E77" s="197"/>
      <c r="F77" s="134" t="s">
        <v>26</v>
      </c>
      <c r="G77" s="135"/>
      <c r="H77" s="135"/>
      <c r="I77" s="135">
        <f>'09 2024069 Pol'!G51+'10 2024069 Pol'!G89+'11 2024069 Pol'!G81</f>
        <v>0</v>
      </c>
      <c r="J77" s="131" t="str">
        <f>IF(I83=0,"",I77/I83*100)</f>
        <v/>
      </c>
    </row>
    <row r="78" spans="1:10" ht="36.75" customHeight="1" x14ac:dyDescent="0.2">
      <c r="A78" s="122"/>
      <c r="B78" s="127" t="s">
        <v>88</v>
      </c>
      <c r="C78" s="196" t="s">
        <v>89</v>
      </c>
      <c r="D78" s="197"/>
      <c r="E78" s="197"/>
      <c r="F78" s="134" t="s">
        <v>26</v>
      </c>
      <c r="G78" s="135"/>
      <c r="H78" s="135"/>
      <c r="I78" s="135">
        <f>'03 2024069 Pol'!G36+'04 2024069 Pol'!G36+'05 2024069 Pol'!G38+'06 2024069 Pol'!G36</f>
        <v>0</v>
      </c>
      <c r="J78" s="131" t="str">
        <f>IF(I83=0,"",I78/I83*100)</f>
        <v/>
      </c>
    </row>
    <row r="79" spans="1:10" ht="36.75" customHeight="1" x14ac:dyDescent="0.2">
      <c r="A79" s="122"/>
      <c r="B79" s="127" t="s">
        <v>90</v>
      </c>
      <c r="C79" s="196" t="s">
        <v>91</v>
      </c>
      <c r="D79" s="197"/>
      <c r="E79" s="197"/>
      <c r="F79" s="134" t="s">
        <v>26</v>
      </c>
      <c r="G79" s="135"/>
      <c r="H79" s="135"/>
      <c r="I79" s="135">
        <f>'03 2024069 Pol'!G38+'04 2024069 Pol'!G38+'05 2024069 Pol'!G40+'06 2024069 Pol'!G38</f>
        <v>0</v>
      </c>
      <c r="J79" s="131" t="str">
        <f>IF(I83=0,"",I79/I83*100)</f>
        <v/>
      </c>
    </row>
    <row r="80" spans="1:10" ht="36.75" customHeight="1" x14ac:dyDescent="0.2">
      <c r="A80" s="122"/>
      <c r="B80" s="127" t="s">
        <v>92</v>
      </c>
      <c r="C80" s="196" t="s">
        <v>93</v>
      </c>
      <c r="D80" s="197"/>
      <c r="E80" s="197"/>
      <c r="F80" s="134" t="s">
        <v>26</v>
      </c>
      <c r="G80" s="135"/>
      <c r="H80" s="135"/>
      <c r="I80" s="135">
        <f>'03 2024069 Pol'!G40+'04 2024069 Pol'!G40+'05 2024069 Pol'!G42+'06 2024069 Pol'!G40+'07 2024069 Pol'!G51+'08 2024069 Pol'!G142+'09 2024069 Pol'!G83+'10 2024069 Pol'!G141+'11 2024069 Pol'!G116</f>
        <v>0</v>
      </c>
      <c r="J80" s="131" t="str">
        <f>IF(I83=0,"",I80/I83*100)</f>
        <v/>
      </c>
    </row>
    <row r="81" spans="1:10" ht="36.75" customHeight="1" x14ac:dyDescent="0.2">
      <c r="A81" s="122"/>
      <c r="B81" s="127" t="s">
        <v>94</v>
      </c>
      <c r="C81" s="196" t="s">
        <v>29</v>
      </c>
      <c r="D81" s="197"/>
      <c r="E81" s="197"/>
      <c r="F81" s="134" t="s">
        <v>94</v>
      </c>
      <c r="G81" s="135"/>
      <c r="H81" s="135"/>
      <c r="I81" s="135">
        <f>'12 2024069 Pol'!G8</f>
        <v>0</v>
      </c>
      <c r="J81" s="131" t="str">
        <f>IF(I83=0,"",I81/I83*100)</f>
        <v/>
      </c>
    </row>
    <row r="82" spans="1:10" ht="36.75" customHeight="1" x14ac:dyDescent="0.2">
      <c r="A82" s="122"/>
      <c r="B82" s="127" t="s">
        <v>95</v>
      </c>
      <c r="C82" s="196" t="s">
        <v>30</v>
      </c>
      <c r="D82" s="197"/>
      <c r="E82" s="197"/>
      <c r="F82" s="134" t="s">
        <v>95</v>
      </c>
      <c r="G82" s="135"/>
      <c r="H82" s="135"/>
      <c r="I82" s="135">
        <f>'12 2024069 Pol'!G24</f>
        <v>0</v>
      </c>
      <c r="J82" s="131" t="str">
        <f>IF(I83=0,"",I82/I83*100)</f>
        <v/>
      </c>
    </row>
    <row r="83" spans="1:10" ht="25.5" customHeight="1" x14ac:dyDescent="0.2">
      <c r="A83" s="123"/>
      <c r="B83" s="128" t="s">
        <v>1</v>
      </c>
      <c r="C83" s="129"/>
      <c r="D83" s="130"/>
      <c r="E83" s="130"/>
      <c r="F83" s="136"/>
      <c r="G83" s="137"/>
      <c r="H83" s="137"/>
      <c r="I83" s="137">
        <f>SUM(I71:I82)</f>
        <v>0</v>
      </c>
      <c r="J83" s="132">
        <f>SUM(J71:J82)</f>
        <v>0</v>
      </c>
    </row>
    <row r="84" spans="1:10" x14ac:dyDescent="0.2">
      <c r="F84" s="86"/>
      <c r="G84" s="86"/>
      <c r="H84" s="86"/>
      <c r="I84" s="86"/>
      <c r="J84" s="133"/>
    </row>
    <row r="85" spans="1:10" x14ac:dyDescent="0.2">
      <c r="F85" s="86"/>
      <c r="G85" s="86"/>
      <c r="H85" s="86"/>
      <c r="I85" s="86"/>
      <c r="J85" s="133"/>
    </row>
    <row r="86" spans="1:10" x14ac:dyDescent="0.2">
      <c r="F86" s="86"/>
      <c r="G86" s="86"/>
      <c r="H86" s="86"/>
      <c r="I86" s="86"/>
      <c r="J86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B64:E64"/>
    <mergeCell ref="C71:E71"/>
    <mergeCell ref="C72:E72"/>
    <mergeCell ref="C73:E73"/>
    <mergeCell ref="C74:E74"/>
    <mergeCell ref="C80:E80"/>
    <mergeCell ref="C81:E81"/>
    <mergeCell ref="C82:E82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7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8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9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10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C7B0-082A-412B-ADB0-284C064A93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44</v>
      </c>
      <c r="C3" s="252" t="s">
        <v>45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SUMIF(AG9:AG63,"&lt;&gt;NOR",G9:G63)</f>
        <v>0</v>
      </c>
      <c r="H8" s="169"/>
      <c r="I8" s="169">
        <f>SUM(I9:I63)</f>
        <v>0</v>
      </c>
      <c r="J8" s="169"/>
      <c r="K8" s="169">
        <f>SUM(K9:K63)</f>
        <v>0</v>
      </c>
      <c r="L8" s="169"/>
      <c r="M8" s="169">
        <f>SUM(M9:M63)</f>
        <v>0</v>
      </c>
      <c r="N8" s="168"/>
      <c r="O8" s="168">
        <f>SUM(O9:O63)</f>
        <v>0</v>
      </c>
      <c r="P8" s="168"/>
      <c r="Q8" s="168">
        <f>SUM(Q9:Q63)</f>
        <v>0</v>
      </c>
      <c r="R8" s="169"/>
      <c r="S8" s="169"/>
      <c r="T8" s="170"/>
      <c r="U8" s="164"/>
      <c r="V8" s="164">
        <f>SUM(V9:V63)</f>
        <v>275.77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124</v>
      </c>
      <c r="C9" s="187" t="s">
        <v>125</v>
      </c>
      <c r="D9" s="174" t="s">
        <v>126</v>
      </c>
      <c r="E9" s="175">
        <v>532.88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0.36799999999999999</v>
      </c>
      <c r="V9" s="156">
        <f>ROUND(E9*U9,2)</f>
        <v>196.1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131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133</v>
      </c>
      <c r="D11" s="157"/>
      <c r="E11" s="158">
        <v>23.52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134</v>
      </c>
      <c r="D12" s="157"/>
      <c r="E12" s="158">
        <v>11.76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135</v>
      </c>
      <c r="D13" s="157"/>
      <c r="E13" s="158">
        <v>81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136</v>
      </c>
      <c r="D14" s="157"/>
      <c r="E14" s="158">
        <v>81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137</v>
      </c>
      <c r="D15" s="157"/>
      <c r="E15" s="158">
        <v>147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8" t="s">
        <v>138</v>
      </c>
      <c r="D16" s="157"/>
      <c r="E16" s="158">
        <v>54.6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9" t="s">
        <v>139</v>
      </c>
      <c r="D17" s="159"/>
      <c r="E17" s="160">
        <v>398.88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1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8" t="s">
        <v>140</v>
      </c>
      <c r="D18" s="157"/>
      <c r="E18" s="158"/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8" t="s">
        <v>141</v>
      </c>
      <c r="D19" s="157"/>
      <c r="E19" s="158">
        <v>40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142</v>
      </c>
      <c r="D20" s="157"/>
      <c r="E20" s="158">
        <v>60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8" t="s">
        <v>143</v>
      </c>
      <c r="D21" s="157"/>
      <c r="E21" s="158">
        <v>34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144</v>
      </c>
      <c r="D22" s="157"/>
      <c r="E22" s="158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9" t="s">
        <v>139</v>
      </c>
      <c r="D23" s="159"/>
      <c r="E23" s="160">
        <v>134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132</v>
      </c>
      <c r="AH23" s="146">
        <v>1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2</v>
      </c>
      <c r="B24" s="173" t="s">
        <v>145</v>
      </c>
      <c r="C24" s="187" t="s">
        <v>146</v>
      </c>
      <c r="D24" s="174" t="s">
        <v>126</v>
      </c>
      <c r="E24" s="175">
        <v>382.88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127</v>
      </c>
      <c r="T24" s="178" t="s">
        <v>127</v>
      </c>
      <c r="U24" s="156">
        <v>1.0999999999999999E-2</v>
      </c>
      <c r="V24" s="156">
        <f>ROUND(E24*U24,2)</f>
        <v>4.21</v>
      </c>
      <c r="W24" s="156"/>
      <c r="X24" s="156" t="s">
        <v>128</v>
      </c>
      <c r="Y24" s="156" t="s">
        <v>129</v>
      </c>
      <c r="Z24" s="146"/>
      <c r="AA24" s="146"/>
      <c r="AB24" s="146"/>
      <c r="AC24" s="146"/>
      <c r="AD24" s="146"/>
      <c r="AE24" s="146"/>
      <c r="AF24" s="146"/>
      <c r="AG24" s="146" t="s">
        <v>130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8" t="s">
        <v>147</v>
      </c>
      <c r="D25" s="157"/>
      <c r="E25" s="158"/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8" t="s">
        <v>148</v>
      </c>
      <c r="D26" s="157"/>
      <c r="E26" s="158">
        <v>532.88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132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8" t="s">
        <v>149</v>
      </c>
      <c r="D27" s="157"/>
      <c r="E27" s="158">
        <v>-150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3</v>
      </c>
      <c r="B28" s="173" t="s">
        <v>150</v>
      </c>
      <c r="C28" s="187" t="s">
        <v>151</v>
      </c>
      <c r="D28" s="174" t="s">
        <v>126</v>
      </c>
      <c r="E28" s="175">
        <v>509.60906999999997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127</v>
      </c>
      <c r="T28" s="178" t="s">
        <v>127</v>
      </c>
      <c r="U28" s="156">
        <v>1.0999999999999999E-2</v>
      </c>
      <c r="V28" s="156">
        <f>ROUND(E28*U28,2)</f>
        <v>5.61</v>
      </c>
      <c r="W28" s="156"/>
      <c r="X28" s="156" t="s">
        <v>128</v>
      </c>
      <c r="Y28" s="156" t="s">
        <v>129</v>
      </c>
      <c r="Z28" s="146"/>
      <c r="AA28" s="146"/>
      <c r="AB28" s="146"/>
      <c r="AC28" s="146"/>
      <c r="AD28" s="146"/>
      <c r="AE28" s="146"/>
      <c r="AF28" s="146"/>
      <c r="AG28" s="146" t="s">
        <v>130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2" x14ac:dyDescent="0.2">
      <c r="A29" s="153"/>
      <c r="B29" s="154"/>
      <c r="C29" s="188" t="s">
        <v>152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8" t="s">
        <v>153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8" t="s">
        <v>154</v>
      </c>
      <c r="D31" s="157"/>
      <c r="E31" s="158">
        <v>382.88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155</v>
      </c>
      <c r="D32" s="157"/>
      <c r="E32" s="158">
        <v>75.968999999999994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8" t="s">
        <v>156</v>
      </c>
      <c r="D33" s="157"/>
      <c r="E33" s="158">
        <v>-105.66687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8" t="s">
        <v>157</v>
      </c>
      <c r="D34" s="157"/>
      <c r="E34" s="158">
        <v>11.77594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8" t="s">
        <v>158</v>
      </c>
      <c r="D35" s="157"/>
      <c r="E35" s="158">
        <v>24.155999999999999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8" t="s">
        <v>159</v>
      </c>
      <c r="D36" s="157"/>
      <c r="E36" s="158">
        <v>75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8" t="s">
        <v>160</v>
      </c>
      <c r="D37" s="157"/>
      <c r="E37" s="158">
        <v>45.494999999999997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2">
        <v>4</v>
      </c>
      <c r="B38" s="173" t="s">
        <v>161</v>
      </c>
      <c r="C38" s="187" t="s">
        <v>162</v>
      </c>
      <c r="D38" s="174" t="s">
        <v>126</v>
      </c>
      <c r="E38" s="175">
        <v>509.60906999999997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127</v>
      </c>
      <c r="T38" s="178" t="s">
        <v>127</v>
      </c>
      <c r="U38" s="156">
        <v>5.2999999999999999E-2</v>
      </c>
      <c r="V38" s="156">
        <f>ROUND(E38*U38,2)</f>
        <v>27.01</v>
      </c>
      <c r="W38" s="156"/>
      <c r="X38" s="156" t="s">
        <v>128</v>
      </c>
      <c r="Y38" s="156" t="s">
        <v>129</v>
      </c>
      <c r="Z38" s="146"/>
      <c r="AA38" s="146"/>
      <c r="AB38" s="146"/>
      <c r="AC38" s="146"/>
      <c r="AD38" s="146"/>
      <c r="AE38" s="146"/>
      <c r="AF38" s="146"/>
      <c r="AG38" s="146" t="s">
        <v>130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2" x14ac:dyDescent="0.2">
      <c r="A39" s="153"/>
      <c r="B39" s="154"/>
      <c r="C39" s="188" t="s">
        <v>152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8" t="s">
        <v>153</v>
      </c>
      <c r="D40" s="157"/>
      <c r="E40" s="158"/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154</v>
      </c>
      <c r="D41" s="157"/>
      <c r="E41" s="158">
        <v>382.88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155</v>
      </c>
      <c r="D42" s="157"/>
      <c r="E42" s="158">
        <v>75.968999999999994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8" t="s">
        <v>156</v>
      </c>
      <c r="D43" s="157"/>
      <c r="E43" s="158">
        <v>-105.66687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8" t="s">
        <v>157</v>
      </c>
      <c r="D44" s="157"/>
      <c r="E44" s="158">
        <v>11.77594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8" t="s">
        <v>158</v>
      </c>
      <c r="D45" s="157"/>
      <c r="E45" s="158">
        <v>24.155999999999999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8" t="s">
        <v>159</v>
      </c>
      <c r="D46" s="157"/>
      <c r="E46" s="158">
        <v>75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8" t="s">
        <v>160</v>
      </c>
      <c r="D47" s="157"/>
      <c r="E47" s="158">
        <v>45.494999999999997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2">
        <v>5</v>
      </c>
      <c r="B48" s="173" t="s">
        <v>163</v>
      </c>
      <c r="C48" s="187" t="s">
        <v>164</v>
      </c>
      <c r="D48" s="174" t="s">
        <v>126</v>
      </c>
      <c r="E48" s="175">
        <v>150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127</v>
      </c>
      <c r="T48" s="178" t="s">
        <v>127</v>
      </c>
      <c r="U48" s="156">
        <v>4.4999999999999998E-2</v>
      </c>
      <c r="V48" s="156">
        <f>ROUND(E48*U48,2)</f>
        <v>6.75</v>
      </c>
      <c r="W48" s="156"/>
      <c r="X48" s="156" t="s">
        <v>128</v>
      </c>
      <c r="Y48" s="156" t="s">
        <v>129</v>
      </c>
      <c r="Z48" s="146"/>
      <c r="AA48" s="146"/>
      <c r="AB48" s="146"/>
      <c r="AC48" s="146"/>
      <c r="AD48" s="146"/>
      <c r="AE48" s="146"/>
      <c r="AF48" s="146"/>
      <c r="AG48" s="146" t="s">
        <v>130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2" x14ac:dyDescent="0.2">
      <c r="A49" s="153"/>
      <c r="B49" s="154"/>
      <c r="C49" s="188" t="s">
        <v>165</v>
      </c>
      <c r="D49" s="157"/>
      <c r="E49" s="158">
        <v>150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132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2">
        <v>6</v>
      </c>
      <c r="B50" s="173" t="s">
        <v>166</v>
      </c>
      <c r="C50" s="187" t="s">
        <v>167</v>
      </c>
      <c r="D50" s="174" t="s">
        <v>126</v>
      </c>
      <c r="E50" s="175">
        <v>382.88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127</v>
      </c>
      <c r="T50" s="178" t="s">
        <v>127</v>
      </c>
      <c r="U50" s="156">
        <v>8.9999999999999993E-3</v>
      </c>
      <c r="V50" s="156">
        <f>ROUND(E50*U50,2)</f>
        <v>3.45</v>
      </c>
      <c r="W50" s="156"/>
      <c r="X50" s="156" t="s">
        <v>128</v>
      </c>
      <c r="Y50" s="156" t="s">
        <v>129</v>
      </c>
      <c r="Z50" s="146"/>
      <c r="AA50" s="146"/>
      <c r="AB50" s="146"/>
      <c r="AC50" s="146"/>
      <c r="AD50" s="146"/>
      <c r="AE50" s="146"/>
      <c r="AF50" s="146"/>
      <c r="AG50" s="146" t="s">
        <v>130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88" t="s">
        <v>147</v>
      </c>
      <c r="D51" s="157"/>
      <c r="E51" s="158"/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8" t="s">
        <v>148</v>
      </c>
      <c r="D52" s="157"/>
      <c r="E52" s="158">
        <v>532.88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8" t="s">
        <v>149</v>
      </c>
      <c r="D53" s="157"/>
      <c r="E53" s="158">
        <v>-150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2">
        <v>7</v>
      </c>
      <c r="B54" s="173" t="s">
        <v>168</v>
      </c>
      <c r="C54" s="187" t="s">
        <v>169</v>
      </c>
      <c r="D54" s="174" t="s">
        <v>170</v>
      </c>
      <c r="E54" s="175">
        <v>268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127</v>
      </c>
      <c r="T54" s="178" t="s">
        <v>127</v>
      </c>
      <c r="U54" s="156">
        <v>1.7999999999999999E-2</v>
      </c>
      <c r="V54" s="156">
        <f>ROUND(E54*U54,2)</f>
        <v>4.82</v>
      </c>
      <c r="W54" s="156"/>
      <c r="X54" s="156" t="s">
        <v>128</v>
      </c>
      <c r="Y54" s="156" t="s">
        <v>129</v>
      </c>
      <c r="Z54" s="146"/>
      <c r="AA54" s="146"/>
      <c r="AB54" s="146"/>
      <c r="AC54" s="146"/>
      <c r="AD54" s="146"/>
      <c r="AE54" s="146"/>
      <c r="AF54" s="146"/>
      <c r="AG54" s="146" t="s">
        <v>130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8" t="s">
        <v>140</v>
      </c>
      <c r="D55" s="157"/>
      <c r="E55" s="158"/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171</v>
      </c>
      <c r="D56" s="157"/>
      <c r="E56" s="158">
        <v>80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8" t="s">
        <v>172</v>
      </c>
      <c r="D57" s="157"/>
      <c r="E57" s="158">
        <v>120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173</v>
      </c>
      <c r="D58" s="157"/>
      <c r="E58" s="158">
        <v>68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9">
        <v>8</v>
      </c>
      <c r="B59" s="180" t="s">
        <v>174</v>
      </c>
      <c r="C59" s="190" t="s">
        <v>175</v>
      </c>
      <c r="D59" s="181" t="s">
        <v>170</v>
      </c>
      <c r="E59" s="182">
        <v>260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2">
        <v>0</v>
      </c>
      <c r="O59" s="182">
        <f>ROUND(E59*N59,2)</f>
        <v>0</v>
      </c>
      <c r="P59" s="182">
        <v>0</v>
      </c>
      <c r="Q59" s="182">
        <f>ROUND(E59*P59,2)</f>
        <v>0</v>
      </c>
      <c r="R59" s="184"/>
      <c r="S59" s="184" t="s">
        <v>127</v>
      </c>
      <c r="T59" s="185" t="s">
        <v>127</v>
      </c>
      <c r="U59" s="156">
        <v>0.107</v>
      </c>
      <c r="V59" s="156">
        <f>ROUND(E59*U59,2)</f>
        <v>27.82</v>
      </c>
      <c r="W59" s="156"/>
      <c r="X59" s="156" t="s">
        <v>128</v>
      </c>
      <c r="Y59" s="156" t="s">
        <v>129</v>
      </c>
      <c r="Z59" s="146"/>
      <c r="AA59" s="146"/>
      <c r="AB59" s="146"/>
      <c r="AC59" s="146"/>
      <c r="AD59" s="146"/>
      <c r="AE59" s="146"/>
      <c r="AF59" s="146"/>
      <c r="AG59" s="146" t="s">
        <v>130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2">
        <v>9</v>
      </c>
      <c r="B60" s="173" t="s">
        <v>176</v>
      </c>
      <c r="C60" s="187" t="s">
        <v>177</v>
      </c>
      <c r="D60" s="174" t="s">
        <v>178</v>
      </c>
      <c r="E60" s="175">
        <v>50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 t="s">
        <v>179</v>
      </c>
      <c r="S60" s="177" t="s">
        <v>127</v>
      </c>
      <c r="T60" s="178" t="s">
        <v>127</v>
      </c>
      <c r="U60" s="156">
        <v>0</v>
      </c>
      <c r="V60" s="156">
        <f>ROUND(E60*U60,2)</f>
        <v>0</v>
      </c>
      <c r="W60" s="156"/>
      <c r="X60" s="156" t="s">
        <v>180</v>
      </c>
      <c r="Y60" s="156" t="s">
        <v>129</v>
      </c>
      <c r="Z60" s="146"/>
      <c r="AA60" s="146"/>
      <c r="AB60" s="146"/>
      <c r="AC60" s="146"/>
      <c r="AD60" s="146"/>
      <c r="AE60" s="146"/>
      <c r="AF60" s="146"/>
      <c r="AG60" s="146" t="s">
        <v>181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272" t="s">
        <v>182</v>
      </c>
      <c r="D61" s="273"/>
      <c r="E61" s="273"/>
      <c r="F61" s="273"/>
      <c r="G61" s="273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183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2" x14ac:dyDescent="0.2">
      <c r="A62" s="153"/>
      <c r="B62" s="154"/>
      <c r="C62" s="188" t="s">
        <v>184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132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8" t="s">
        <v>185</v>
      </c>
      <c r="D63" s="157"/>
      <c r="E63" s="158">
        <v>50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165" t="s">
        <v>122</v>
      </c>
      <c r="B64" s="166" t="s">
        <v>84</v>
      </c>
      <c r="C64" s="186" t="s">
        <v>85</v>
      </c>
      <c r="D64" s="167"/>
      <c r="E64" s="168"/>
      <c r="F64" s="169"/>
      <c r="G64" s="169">
        <f>SUMIF(AG65:AG83,"&lt;&gt;NOR",G65:G83)</f>
        <v>0</v>
      </c>
      <c r="H64" s="169"/>
      <c r="I64" s="169">
        <f>SUM(I65:I83)</f>
        <v>0</v>
      </c>
      <c r="J64" s="169"/>
      <c r="K64" s="169">
        <f>SUM(K65:K83)</f>
        <v>0</v>
      </c>
      <c r="L64" s="169"/>
      <c r="M64" s="169">
        <f>SUM(M65:M83)</f>
        <v>0</v>
      </c>
      <c r="N64" s="168"/>
      <c r="O64" s="168">
        <f>SUM(O65:O83)</f>
        <v>97.690000000000012</v>
      </c>
      <c r="P64" s="168"/>
      <c r="Q64" s="168">
        <f>SUM(Q65:Q83)</f>
        <v>71.36</v>
      </c>
      <c r="R64" s="169"/>
      <c r="S64" s="169"/>
      <c r="T64" s="170"/>
      <c r="U64" s="164"/>
      <c r="V64" s="164">
        <f>SUM(V65:V83)</f>
        <v>68.81</v>
      </c>
      <c r="W64" s="164"/>
      <c r="X64" s="164"/>
      <c r="Y64" s="164"/>
      <c r="AG64" t="s">
        <v>123</v>
      </c>
    </row>
    <row r="65" spans="1:60" outlineLevel="1" x14ac:dyDescent="0.2">
      <c r="A65" s="172">
        <v>10</v>
      </c>
      <c r="B65" s="173" t="s">
        <v>186</v>
      </c>
      <c r="C65" s="187" t="s">
        <v>187</v>
      </c>
      <c r="D65" s="174" t="s">
        <v>170</v>
      </c>
      <c r="E65" s="175">
        <v>201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5">
        <v>0</v>
      </c>
      <c r="O65" s="175">
        <f>ROUND(E65*N65,2)</f>
        <v>0</v>
      </c>
      <c r="P65" s="175">
        <v>0.35499999999999998</v>
      </c>
      <c r="Q65" s="175">
        <f>ROUND(E65*P65,2)</f>
        <v>71.36</v>
      </c>
      <c r="R65" s="177"/>
      <c r="S65" s="177" t="s">
        <v>127</v>
      </c>
      <c r="T65" s="178" t="s">
        <v>127</v>
      </c>
      <c r="U65" s="156">
        <v>6.2E-2</v>
      </c>
      <c r="V65" s="156">
        <f>ROUND(E65*U65,2)</f>
        <v>12.46</v>
      </c>
      <c r="W65" s="156"/>
      <c r="X65" s="156" t="s">
        <v>128</v>
      </c>
      <c r="Y65" s="156" t="s">
        <v>129</v>
      </c>
      <c r="Z65" s="146"/>
      <c r="AA65" s="146"/>
      <c r="AB65" s="146"/>
      <c r="AC65" s="146"/>
      <c r="AD65" s="146"/>
      <c r="AE65" s="146"/>
      <c r="AF65" s="146"/>
      <c r="AG65" s="146" t="s">
        <v>130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188" t="s">
        <v>140</v>
      </c>
      <c r="D66" s="157"/>
      <c r="E66" s="158"/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132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8" t="s">
        <v>188</v>
      </c>
      <c r="D67" s="157"/>
      <c r="E67" s="158">
        <v>60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132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8" t="s">
        <v>189</v>
      </c>
      <c r="D68" s="157"/>
      <c r="E68" s="158">
        <v>90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132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8" t="s">
        <v>190</v>
      </c>
      <c r="D69" s="157"/>
      <c r="E69" s="158">
        <v>51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132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2">
        <v>11</v>
      </c>
      <c r="B70" s="173" t="s">
        <v>191</v>
      </c>
      <c r="C70" s="187" t="s">
        <v>192</v>
      </c>
      <c r="D70" s="174" t="s">
        <v>170</v>
      </c>
      <c r="E70" s="175">
        <v>234.5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5">
        <v>0.2024</v>
      </c>
      <c r="O70" s="175">
        <f>ROUND(E70*N70,2)</f>
        <v>47.46</v>
      </c>
      <c r="P70" s="175">
        <v>0</v>
      </c>
      <c r="Q70" s="175">
        <f>ROUND(E70*P70,2)</f>
        <v>0</v>
      </c>
      <c r="R70" s="177"/>
      <c r="S70" s="177" t="s">
        <v>127</v>
      </c>
      <c r="T70" s="178" t="s">
        <v>127</v>
      </c>
      <c r="U70" s="156">
        <v>2.5999999999999999E-2</v>
      </c>
      <c r="V70" s="156">
        <f>ROUND(E70*U70,2)</f>
        <v>6.1</v>
      </c>
      <c r="W70" s="156"/>
      <c r="X70" s="156" t="s">
        <v>128</v>
      </c>
      <c r="Y70" s="156" t="s">
        <v>129</v>
      </c>
      <c r="Z70" s="146"/>
      <c r="AA70" s="146"/>
      <c r="AB70" s="146"/>
      <c r="AC70" s="146"/>
      <c r="AD70" s="146"/>
      <c r="AE70" s="146"/>
      <c r="AF70" s="146"/>
      <c r="AG70" s="146" t="s">
        <v>130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2" x14ac:dyDescent="0.2">
      <c r="A71" s="153"/>
      <c r="B71" s="154"/>
      <c r="C71" s="188" t="s">
        <v>193</v>
      </c>
      <c r="D71" s="157"/>
      <c r="E71" s="158"/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8" t="s">
        <v>140</v>
      </c>
      <c r="D72" s="157"/>
      <c r="E72" s="158"/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8" t="s">
        <v>194</v>
      </c>
      <c r="D73" s="157"/>
      <c r="E73" s="158">
        <v>70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132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8" t="s">
        <v>195</v>
      </c>
      <c r="D74" s="157"/>
      <c r="E74" s="158">
        <v>105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8" t="s">
        <v>196</v>
      </c>
      <c r="D75" s="157"/>
      <c r="E75" s="158">
        <v>59.5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132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2">
        <v>12</v>
      </c>
      <c r="B76" s="173" t="s">
        <v>197</v>
      </c>
      <c r="C76" s="187" t="s">
        <v>198</v>
      </c>
      <c r="D76" s="174" t="s">
        <v>170</v>
      </c>
      <c r="E76" s="175">
        <v>201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8.3500000000000005E-2</v>
      </c>
      <c r="O76" s="175">
        <f>ROUND(E76*N76,2)</f>
        <v>16.78</v>
      </c>
      <c r="P76" s="175">
        <v>0</v>
      </c>
      <c r="Q76" s="175">
        <f>ROUND(E76*P76,2)</f>
        <v>0</v>
      </c>
      <c r="R76" s="177"/>
      <c r="S76" s="177" t="s">
        <v>127</v>
      </c>
      <c r="T76" s="178" t="s">
        <v>127</v>
      </c>
      <c r="U76" s="156">
        <v>0.25</v>
      </c>
      <c r="V76" s="156">
        <f>ROUND(E76*U76,2)</f>
        <v>50.25</v>
      </c>
      <c r="W76" s="156"/>
      <c r="X76" s="156" t="s">
        <v>128</v>
      </c>
      <c r="Y76" s="156" t="s">
        <v>129</v>
      </c>
      <c r="Z76" s="146"/>
      <c r="AA76" s="146"/>
      <c r="AB76" s="146"/>
      <c r="AC76" s="146"/>
      <c r="AD76" s="146"/>
      <c r="AE76" s="146"/>
      <c r="AF76" s="146"/>
      <c r="AG76" s="146" t="s">
        <v>130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8" t="s">
        <v>199</v>
      </c>
      <c r="D77" s="157"/>
      <c r="E77" s="158"/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8" t="s">
        <v>140</v>
      </c>
      <c r="D78" s="157"/>
      <c r="E78" s="158"/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132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8" t="s">
        <v>188</v>
      </c>
      <c r="D79" s="157"/>
      <c r="E79" s="158">
        <v>60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132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8" t="s">
        <v>189</v>
      </c>
      <c r="D80" s="157"/>
      <c r="E80" s="158">
        <v>90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132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8" t="s">
        <v>190</v>
      </c>
      <c r="D81" s="157"/>
      <c r="E81" s="158">
        <v>51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132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2">
        <v>13</v>
      </c>
      <c r="B82" s="173" t="s">
        <v>200</v>
      </c>
      <c r="C82" s="187" t="s">
        <v>201</v>
      </c>
      <c r="D82" s="174" t="s">
        <v>202</v>
      </c>
      <c r="E82" s="175">
        <v>30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1.115</v>
      </c>
      <c r="O82" s="175">
        <f>ROUND(E82*N82,2)</f>
        <v>33.450000000000003</v>
      </c>
      <c r="P82" s="175">
        <v>0</v>
      </c>
      <c r="Q82" s="175">
        <f>ROUND(E82*P82,2)</f>
        <v>0</v>
      </c>
      <c r="R82" s="177" t="s">
        <v>203</v>
      </c>
      <c r="S82" s="177" t="s">
        <v>127</v>
      </c>
      <c r="T82" s="178" t="s">
        <v>127</v>
      </c>
      <c r="U82" s="156">
        <v>0</v>
      </c>
      <c r="V82" s="156">
        <f>ROUND(E82*U82,2)</f>
        <v>0</v>
      </c>
      <c r="W82" s="156"/>
      <c r="X82" s="156" t="s">
        <v>204</v>
      </c>
      <c r="Y82" s="156" t="s">
        <v>129</v>
      </c>
      <c r="Z82" s="146"/>
      <c r="AA82" s="146"/>
      <c r="AB82" s="146"/>
      <c r="AC82" s="146"/>
      <c r="AD82" s="146"/>
      <c r="AE82" s="146"/>
      <c r="AF82" s="146"/>
      <c r="AG82" s="146" t="s">
        <v>205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8" t="s">
        <v>206</v>
      </c>
      <c r="D83" s="157"/>
      <c r="E83" s="158">
        <v>30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">
      <c r="A84" s="3"/>
      <c r="B84" s="4"/>
      <c r="C84" s="191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12</v>
      </c>
      <c r="AF84">
        <v>21</v>
      </c>
      <c r="AG84" t="s">
        <v>108</v>
      </c>
    </row>
    <row r="85" spans="1:60" x14ac:dyDescent="0.2">
      <c r="A85" s="149"/>
      <c r="B85" s="150" t="s">
        <v>31</v>
      </c>
      <c r="C85" s="192"/>
      <c r="D85" s="151"/>
      <c r="E85" s="152"/>
      <c r="F85" s="152"/>
      <c r="G85" s="171">
        <f>G8+G64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207</v>
      </c>
    </row>
    <row r="86" spans="1:60" x14ac:dyDescent="0.2">
      <c r="A86" s="3"/>
      <c r="B86" s="4"/>
      <c r="C86" s="191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191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58" t="s">
        <v>208</v>
      </c>
      <c r="B88" s="258"/>
      <c r="C88" s="25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0"/>
      <c r="B89" s="261"/>
      <c r="C89" s="262"/>
      <c r="D89" s="261"/>
      <c r="E89" s="261"/>
      <c r="F89" s="261"/>
      <c r="G89" s="26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209</v>
      </c>
    </row>
    <row r="90" spans="1:60" x14ac:dyDescent="0.2">
      <c r="A90" s="264"/>
      <c r="B90" s="265"/>
      <c r="C90" s="266"/>
      <c r="D90" s="265"/>
      <c r="E90" s="265"/>
      <c r="F90" s="265"/>
      <c r="G90" s="26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4"/>
      <c r="B91" s="265"/>
      <c r="C91" s="266"/>
      <c r="D91" s="265"/>
      <c r="E91" s="265"/>
      <c r="F91" s="265"/>
      <c r="G91" s="26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4"/>
      <c r="B92" s="265"/>
      <c r="C92" s="266"/>
      <c r="D92" s="265"/>
      <c r="E92" s="265"/>
      <c r="F92" s="265"/>
      <c r="G92" s="26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68"/>
      <c r="B93" s="269"/>
      <c r="C93" s="270"/>
      <c r="D93" s="269"/>
      <c r="E93" s="269"/>
      <c r="F93" s="269"/>
      <c r="G93" s="27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91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193"/>
      <c r="D95" s="10"/>
      <c r="AG95" t="s">
        <v>210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89:G93"/>
    <mergeCell ref="C61:G61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EC6D-2BC6-4194-82F4-691B0C52442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SUMIF(AG9:AG47,"&lt;&gt;NOR",G9:G47)</f>
        <v>0</v>
      </c>
      <c r="H8" s="169"/>
      <c r="I8" s="169">
        <f>SUM(I9:I47)</f>
        <v>0</v>
      </c>
      <c r="J8" s="169"/>
      <c r="K8" s="169">
        <f>SUM(K9:K47)</f>
        <v>0</v>
      </c>
      <c r="L8" s="169"/>
      <c r="M8" s="169">
        <f>SUM(M9:M47)</f>
        <v>0</v>
      </c>
      <c r="N8" s="168"/>
      <c r="O8" s="168">
        <f>SUM(O9:O47)</f>
        <v>0</v>
      </c>
      <c r="P8" s="168"/>
      <c r="Q8" s="168">
        <f>SUM(Q9:Q47)</f>
        <v>0</v>
      </c>
      <c r="R8" s="169"/>
      <c r="S8" s="169"/>
      <c r="T8" s="170"/>
      <c r="U8" s="164"/>
      <c r="V8" s="164">
        <f>SUM(V9:V47)</f>
        <v>39.200000000000003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211</v>
      </c>
      <c r="C9" s="187" t="s">
        <v>212</v>
      </c>
      <c r="D9" s="174" t="s">
        <v>126</v>
      </c>
      <c r="E9" s="175">
        <v>75.968999999999994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0.2</v>
      </c>
      <c r="V9" s="156">
        <f>ROUND(E9*U9,2)</f>
        <v>15.19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213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214</v>
      </c>
      <c r="D11" s="157"/>
      <c r="E11" s="158">
        <v>16.2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215</v>
      </c>
      <c r="D12" s="157"/>
      <c r="E12" s="158">
        <v>6.12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216</v>
      </c>
      <c r="D13" s="157"/>
      <c r="E13" s="158"/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214</v>
      </c>
      <c r="D14" s="157"/>
      <c r="E14" s="158">
        <v>16.2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215</v>
      </c>
      <c r="D15" s="157"/>
      <c r="E15" s="158">
        <v>6.12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8" t="s">
        <v>217</v>
      </c>
      <c r="D16" s="157"/>
      <c r="E16" s="158"/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8" t="s">
        <v>218</v>
      </c>
      <c r="D17" s="157"/>
      <c r="E17" s="158">
        <v>8.2200000000000006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8" t="s">
        <v>219</v>
      </c>
      <c r="D18" s="157"/>
      <c r="E18" s="158">
        <v>5.2402499999999996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8" t="s">
        <v>220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221</v>
      </c>
      <c r="D20" s="157"/>
      <c r="E20" s="158">
        <v>4.5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8" t="s">
        <v>222</v>
      </c>
      <c r="D21" s="157"/>
      <c r="E21" s="158">
        <v>2.8687499999999999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223</v>
      </c>
      <c r="D22" s="157"/>
      <c r="E22" s="158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8" t="s">
        <v>224</v>
      </c>
      <c r="D23" s="157"/>
      <c r="E23" s="158">
        <v>10.5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2</v>
      </c>
      <c r="B24" s="173" t="s">
        <v>145</v>
      </c>
      <c r="C24" s="187" t="s">
        <v>146</v>
      </c>
      <c r="D24" s="174" t="s">
        <v>126</v>
      </c>
      <c r="E24" s="175">
        <v>193.5377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127</v>
      </c>
      <c r="T24" s="178" t="s">
        <v>127</v>
      </c>
      <c r="U24" s="156">
        <v>1.0999999999999999E-2</v>
      </c>
      <c r="V24" s="156">
        <f>ROUND(E24*U24,2)</f>
        <v>2.13</v>
      </c>
      <c r="W24" s="156"/>
      <c r="X24" s="156" t="s">
        <v>128</v>
      </c>
      <c r="Y24" s="156" t="s">
        <v>129</v>
      </c>
      <c r="Z24" s="146"/>
      <c r="AA24" s="146"/>
      <c r="AB24" s="146"/>
      <c r="AC24" s="146"/>
      <c r="AD24" s="146"/>
      <c r="AE24" s="146"/>
      <c r="AF24" s="146"/>
      <c r="AG24" s="146" t="s">
        <v>130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8" t="s">
        <v>147</v>
      </c>
      <c r="D25" s="157"/>
      <c r="E25" s="158"/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8" t="s">
        <v>225</v>
      </c>
      <c r="D26" s="157"/>
      <c r="E26" s="158">
        <v>75.769000000000005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132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8" t="s">
        <v>226</v>
      </c>
      <c r="D27" s="157"/>
      <c r="E27" s="158"/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8" t="s">
        <v>227</v>
      </c>
      <c r="D28" s="157"/>
      <c r="E28" s="158">
        <v>105.6687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8" t="s">
        <v>228</v>
      </c>
      <c r="D29" s="157"/>
      <c r="E29" s="158">
        <v>12.1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2">
        <v>3</v>
      </c>
      <c r="B30" s="173" t="s">
        <v>163</v>
      </c>
      <c r="C30" s="187" t="s">
        <v>164</v>
      </c>
      <c r="D30" s="174" t="s">
        <v>126</v>
      </c>
      <c r="E30" s="175">
        <v>12.1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127</v>
      </c>
      <c r="T30" s="178" t="s">
        <v>127</v>
      </c>
      <c r="U30" s="156">
        <v>4.4999999999999998E-2</v>
      </c>
      <c r="V30" s="156">
        <f>ROUND(E30*U30,2)</f>
        <v>0.54</v>
      </c>
      <c r="W30" s="156"/>
      <c r="X30" s="156" t="s">
        <v>128</v>
      </c>
      <c r="Y30" s="156" t="s">
        <v>129</v>
      </c>
      <c r="Z30" s="146"/>
      <c r="AA30" s="146"/>
      <c r="AB30" s="146"/>
      <c r="AC30" s="146"/>
      <c r="AD30" s="146"/>
      <c r="AE30" s="146"/>
      <c r="AF30" s="146"/>
      <c r="AG30" s="146" t="s">
        <v>130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8" t="s">
        <v>229</v>
      </c>
      <c r="D31" s="157"/>
      <c r="E31" s="158"/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230</v>
      </c>
      <c r="D32" s="157"/>
      <c r="E32" s="158">
        <v>6.6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8" t="s">
        <v>231</v>
      </c>
      <c r="D33" s="157"/>
      <c r="E33" s="158">
        <v>5.5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4</v>
      </c>
      <c r="B34" s="173" t="s">
        <v>232</v>
      </c>
      <c r="C34" s="187" t="s">
        <v>233</v>
      </c>
      <c r="D34" s="174" t="s">
        <v>126</v>
      </c>
      <c r="E34" s="175">
        <v>105.66687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127</v>
      </c>
      <c r="T34" s="178" t="s">
        <v>127</v>
      </c>
      <c r="U34" s="156">
        <v>0.20200000000000001</v>
      </c>
      <c r="V34" s="156">
        <f>ROUND(E34*U34,2)</f>
        <v>21.34</v>
      </c>
      <c r="W34" s="156"/>
      <c r="X34" s="156" t="s">
        <v>128</v>
      </c>
      <c r="Y34" s="156" t="s">
        <v>129</v>
      </c>
      <c r="Z34" s="146"/>
      <c r="AA34" s="146"/>
      <c r="AB34" s="146"/>
      <c r="AC34" s="146"/>
      <c r="AD34" s="146"/>
      <c r="AE34" s="146"/>
      <c r="AF34" s="146"/>
      <c r="AG34" s="146" t="s">
        <v>130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272" t="s">
        <v>234</v>
      </c>
      <c r="D35" s="273"/>
      <c r="E35" s="273"/>
      <c r="F35" s="273"/>
      <c r="G35" s="273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183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8" t="s">
        <v>213</v>
      </c>
      <c r="D36" s="157"/>
      <c r="E36" s="158"/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8" t="s">
        <v>235</v>
      </c>
      <c r="D37" s="157"/>
      <c r="E37" s="158">
        <v>27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8" t="s">
        <v>236</v>
      </c>
      <c r="D38" s="157"/>
      <c r="E38" s="158">
        <v>8.4375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8" t="s">
        <v>216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8" t="s">
        <v>237</v>
      </c>
      <c r="D40" s="157"/>
      <c r="E40" s="158">
        <v>22.5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236</v>
      </c>
      <c r="D41" s="157"/>
      <c r="E41" s="158">
        <v>8.4375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217</v>
      </c>
      <c r="D42" s="157"/>
      <c r="E42" s="158"/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8" t="s">
        <v>238</v>
      </c>
      <c r="D43" s="157"/>
      <c r="E43" s="158">
        <v>25.47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8" t="s">
        <v>239</v>
      </c>
      <c r="D44" s="157"/>
      <c r="E44" s="158">
        <v>7.9593800000000003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8" t="s">
        <v>220</v>
      </c>
      <c r="D45" s="157"/>
      <c r="E45" s="158"/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8" t="s">
        <v>240</v>
      </c>
      <c r="D46" s="157"/>
      <c r="E46" s="158">
        <v>1.925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8" t="s">
        <v>241</v>
      </c>
      <c r="D47" s="157"/>
      <c r="E47" s="158">
        <v>3.9375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3"/>
      <c r="B48" s="4"/>
      <c r="C48" s="19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12</v>
      </c>
      <c r="AF48">
        <v>21</v>
      </c>
      <c r="AG48" t="s">
        <v>108</v>
      </c>
    </row>
    <row r="49" spans="1:33" x14ac:dyDescent="0.2">
      <c r="A49" s="149"/>
      <c r="B49" s="150" t="s">
        <v>31</v>
      </c>
      <c r="C49" s="192"/>
      <c r="D49" s="151"/>
      <c r="E49" s="152"/>
      <c r="F49" s="152"/>
      <c r="G49" s="171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207</v>
      </c>
    </row>
    <row r="50" spans="1:33" x14ac:dyDescent="0.2">
      <c r="A50" s="3"/>
      <c r="B50" s="4"/>
      <c r="C50" s="19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91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8" t="s">
        <v>208</v>
      </c>
      <c r="B52" s="258"/>
      <c r="C52" s="259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G53" t="s">
        <v>209</v>
      </c>
    </row>
    <row r="54" spans="1:33" x14ac:dyDescent="0.2">
      <c r="A54" s="264"/>
      <c r="B54" s="265"/>
      <c r="C54" s="266"/>
      <c r="D54" s="265"/>
      <c r="E54" s="265"/>
      <c r="F54" s="265"/>
      <c r="G54" s="26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64"/>
      <c r="B55" s="265"/>
      <c r="C55" s="266"/>
      <c r="D55" s="265"/>
      <c r="E55" s="265"/>
      <c r="F55" s="265"/>
      <c r="G55" s="26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4"/>
      <c r="B56" s="265"/>
      <c r="C56" s="266"/>
      <c r="D56" s="265"/>
      <c r="E56" s="265"/>
      <c r="F56" s="265"/>
      <c r="G56" s="26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8"/>
      <c r="B57" s="269"/>
      <c r="C57" s="270"/>
      <c r="D57" s="269"/>
      <c r="E57" s="269"/>
      <c r="F57" s="269"/>
      <c r="G57" s="27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3"/>
      <c r="B58" s="4"/>
      <c r="C58" s="191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C59" s="193"/>
      <c r="D59" s="10"/>
      <c r="AG59" t="s">
        <v>210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53:G57"/>
    <mergeCell ref="C35:G35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9161-6BA6-44D0-A9A1-795594F02F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49</v>
      </c>
      <c r="C3" s="252" t="s">
        <v>50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76</v>
      </c>
      <c r="C8" s="186" t="s">
        <v>77</v>
      </c>
      <c r="D8" s="167"/>
      <c r="E8" s="168"/>
      <c r="F8" s="169"/>
      <c r="G8" s="169">
        <f>SUMIF(AG9:AG25,"&lt;&gt;NOR",G9:G25)</f>
        <v>0</v>
      </c>
      <c r="H8" s="169"/>
      <c r="I8" s="169">
        <f>SUM(I9:I25)</f>
        <v>0</v>
      </c>
      <c r="J8" s="169"/>
      <c r="K8" s="169">
        <f>SUM(K9:K25)</f>
        <v>0</v>
      </c>
      <c r="L8" s="169"/>
      <c r="M8" s="169">
        <f>SUM(M9:M25)</f>
        <v>0</v>
      </c>
      <c r="N8" s="168"/>
      <c r="O8" s="168">
        <f>SUM(O9:O25)</f>
        <v>42.839999999999996</v>
      </c>
      <c r="P8" s="168"/>
      <c r="Q8" s="168">
        <f>SUM(Q9:Q25)</f>
        <v>0</v>
      </c>
      <c r="R8" s="169"/>
      <c r="S8" s="169"/>
      <c r="T8" s="170"/>
      <c r="U8" s="164"/>
      <c r="V8" s="164">
        <f>SUM(V9:V25)</f>
        <v>61.21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242</v>
      </c>
      <c r="C9" s="187" t="s">
        <v>243</v>
      </c>
      <c r="D9" s="174" t="s">
        <v>126</v>
      </c>
      <c r="E9" s="175">
        <v>1.2749999999999999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1.8180000000000001</v>
      </c>
      <c r="O9" s="175">
        <f>ROUND(E9*N9,2)</f>
        <v>2.3199999999999998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1.085</v>
      </c>
      <c r="V9" s="156">
        <f>ROUND(E9*U9,2)</f>
        <v>1.38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244</v>
      </c>
      <c r="D10" s="157"/>
      <c r="E10" s="158">
        <v>1.2749999999999999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2">
        <v>2</v>
      </c>
      <c r="B11" s="173" t="s">
        <v>245</v>
      </c>
      <c r="C11" s="187" t="s">
        <v>246</v>
      </c>
      <c r="D11" s="174" t="s">
        <v>170</v>
      </c>
      <c r="E11" s="175">
        <v>33.75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0.75</v>
      </c>
      <c r="O11" s="175">
        <f>ROUND(E11*N11,2)</f>
        <v>25.31</v>
      </c>
      <c r="P11" s="175">
        <v>0</v>
      </c>
      <c r="Q11" s="175">
        <f>ROUND(E11*P11,2)</f>
        <v>0</v>
      </c>
      <c r="R11" s="177"/>
      <c r="S11" s="177" t="s">
        <v>127</v>
      </c>
      <c r="T11" s="178" t="s">
        <v>127</v>
      </c>
      <c r="U11" s="156">
        <v>1.1000000000000001</v>
      </c>
      <c r="V11" s="156">
        <f>ROUND(E11*U11,2)</f>
        <v>37.130000000000003</v>
      </c>
      <c r="W11" s="156"/>
      <c r="X11" s="156" t="s">
        <v>128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130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8" t="s">
        <v>247</v>
      </c>
      <c r="D12" s="157"/>
      <c r="E12" s="158">
        <v>33.75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2">
        <v>3</v>
      </c>
      <c r="B13" s="173" t="s">
        <v>248</v>
      </c>
      <c r="C13" s="187" t="s">
        <v>249</v>
      </c>
      <c r="D13" s="174" t="s">
        <v>126</v>
      </c>
      <c r="E13" s="175">
        <v>5.7374999999999998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2.5249999999999999</v>
      </c>
      <c r="O13" s="175">
        <f>ROUND(E13*N13,2)</f>
        <v>14.49</v>
      </c>
      <c r="P13" s="175">
        <v>0</v>
      </c>
      <c r="Q13" s="175">
        <f>ROUND(E13*P13,2)</f>
        <v>0</v>
      </c>
      <c r="R13" s="177"/>
      <c r="S13" s="177" t="s">
        <v>127</v>
      </c>
      <c r="T13" s="178" t="s">
        <v>127</v>
      </c>
      <c r="U13" s="156">
        <v>0.48</v>
      </c>
      <c r="V13" s="156">
        <f>ROUND(E13*U13,2)</f>
        <v>2.75</v>
      </c>
      <c r="W13" s="156"/>
      <c r="X13" s="156" t="s">
        <v>128</v>
      </c>
      <c r="Y13" s="156" t="s">
        <v>129</v>
      </c>
      <c r="Z13" s="146"/>
      <c r="AA13" s="146"/>
      <c r="AB13" s="146"/>
      <c r="AC13" s="146"/>
      <c r="AD13" s="146"/>
      <c r="AE13" s="146"/>
      <c r="AF13" s="146"/>
      <c r="AG13" s="146" t="s">
        <v>130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8" t="s">
        <v>250</v>
      </c>
      <c r="D14" s="157"/>
      <c r="E14" s="158">
        <v>5.7374999999999998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4</v>
      </c>
      <c r="B15" s="173" t="s">
        <v>251</v>
      </c>
      <c r="C15" s="187" t="s">
        <v>252</v>
      </c>
      <c r="D15" s="174" t="s">
        <v>170</v>
      </c>
      <c r="E15" s="175">
        <v>0.76500000000000001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3.916E-2</v>
      </c>
      <c r="O15" s="175">
        <f>ROUND(E15*N15,2)</f>
        <v>0.03</v>
      </c>
      <c r="P15" s="175">
        <v>0</v>
      </c>
      <c r="Q15" s="175">
        <f>ROUND(E15*P15,2)</f>
        <v>0</v>
      </c>
      <c r="R15" s="177"/>
      <c r="S15" s="177" t="s">
        <v>127</v>
      </c>
      <c r="T15" s="178" t="s">
        <v>127</v>
      </c>
      <c r="U15" s="156">
        <v>1.05</v>
      </c>
      <c r="V15" s="156">
        <f>ROUND(E15*U15,2)</f>
        <v>0.8</v>
      </c>
      <c r="W15" s="156"/>
      <c r="X15" s="156" t="s">
        <v>128</v>
      </c>
      <c r="Y15" s="156" t="s">
        <v>129</v>
      </c>
      <c r="Z15" s="146"/>
      <c r="AA15" s="146"/>
      <c r="AB15" s="146"/>
      <c r="AC15" s="146"/>
      <c r="AD15" s="146"/>
      <c r="AE15" s="146"/>
      <c r="AF15" s="146"/>
      <c r="AG15" s="146" t="s">
        <v>130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8" t="s">
        <v>253</v>
      </c>
      <c r="D16" s="157"/>
      <c r="E16" s="158">
        <v>0.76500000000000001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2">
        <v>5</v>
      </c>
      <c r="B17" s="173" t="s">
        <v>254</v>
      </c>
      <c r="C17" s="187" t="s">
        <v>255</v>
      </c>
      <c r="D17" s="174" t="s">
        <v>170</v>
      </c>
      <c r="E17" s="175">
        <v>0.76500000000000001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127</v>
      </c>
      <c r="T17" s="178" t="s">
        <v>127</v>
      </c>
      <c r="U17" s="156">
        <v>0.32</v>
      </c>
      <c r="V17" s="156">
        <f>ROUND(E17*U17,2)</f>
        <v>0.24</v>
      </c>
      <c r="W17" s="156"/>
      <c r="X17" s="156" t="s">
        <v>128</v>
      </c>
      <c r="Y17" s="156" t="s">
        <v>129</v>
      </c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72" t="s">
        <v>256</v>
      </c>
      <c r="D18" s="273"/>
      <c r="E18" s="273"/>
      <c r="F18" s="273"/>
      <c r="G18" s="27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8" t="s">
        <v>253</v>
      </c>
      <c r="D19" s="157"/>
      <c r="E19" s="158">
        <v>0.76500000000000001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2">
        <v>6</v>
      </c>
      <c r="B20" s="173" t="s">
        <v>257</v>
      </c>
      <c r="C20" s="187" t="s">
        <v>258</v>
      </c>
      <c r="D20" s="174" t="s">
        <v>259</v>
      </c>
      <c r="E20" s="175">
        <v>0.13719999999999999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1.0249299999999999</v>
      </c>
      <c r="O20" s="175">
        <f>ROUND(E20*N20,2)</f>
        <v>0.14000000000000001</v>
      </c>
      <c r="P20" s="175">
        <v>0</v>
      </c>
      <c r="Q20" s="175">
        <f>ROUND(E20*P20,2)</f>
        <v>0</v>
      </c>
      <c r="R20" s="177"/>
      <c r="S20" s="177" t="s">
        <v>127</v>
      </c>
      <c r="T20" s="178" t="s">
        <v>127</v>
      </c>
      <c r="U20" s="156">
        <v>23.530999999999999</v>
      </c>
      <c r="V20" s="156">
        <f>ROUND(E20*U20,2)</f>
        <v>3.23</v>
      </c>
      <c r="W20" s="156"/>
      <c r="X20" s="156" t="s">
        <v>128</v>
      </c>
      <c r="Y20" s="156" t="s">
        <v>129</v>
      </c>
      <c r="Z20" s="146"/>
      <c r="AA20" s="146"/>
      <c r="AB20" s="146"/>
      <c r="AC20" s="146"/>
      <c r="AD20" s="146"/>
      <c r="AE20" s="146"/>
      <c r="AF20" s="146"/>
      <c r="AG20" s="146" t="s">
        <v>130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8" t="s">
        <v>260</v>
      </c>
      <c r="D21" s="157"/>
      <c r="E21" s="158">
        <v>0.11722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261</v>
      </c>
      <c r="D22" s="157"/>
      <c r="E22" s="158">
        <v>1.9980000000000001E-2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7</v>
      </c>
      <c r="B23" s="173" t="s">
        <v>262</v>
      </c>
      <c r="C23" s="187" t="s">
        <v>263</v>
      </c>
      <c r="D23" s="174" t="s">
        <v>259</v>
      </c>
      <c r="E23" s="175">
        <v>0.53546000000000005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1.0219100000000001</v>
      </c>
      <c r="O23" s="175">
        <f>ROUND(E23*N23,2)</f>
        <v>0.55000000000000004</v>
      </c>
      <c r="P23" s="175">
        <v>0</v>
      </c>
      <c r="Q23" s="175">
        <f>ROUND(E23*P23,2)</f>
        <v>0</v>
      </c>
      <c r="R23" s="177"/>
      <c r="S23" s="177" t="s">
        <v>127</v>
      </c>
      <c r="T23" s="178" t="s">
        <v>127</v>
      </c>
      <c r="U23" s="156">
        <v>29.292000000000002</v>
      </c>
      <c r="V23" s="156">
        <f>ROUND(E23*U23,2)</f>
        <v>15.68</v>
      </c>
      <c r="W23" s="156"/>
      <c r="X23" s="156" t="s">
        <v>128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8" t="s">
        <v>264</v>
      </c>
      <c r="D24" s="157"/>
      <c r="E24" s="158">
        <v>0.27173000000000003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265</v>
      </c>
      <c r="D25" s="157"/>
      <c r="E25" s="158">
        <v>0.26373999999999997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5" t="s">
        <v>122</v>
      </c>
      <c r="B26" s="166" t="s">
        <v>78</v>
      </c>
      <c r="C26" s="186" t="s">
        <v>79</v>
      </c>
      <c r="D26" s="167"/>
      <c r="E26" s="168"/>
      <c r="F26" s="169"/>
      <c r="G26" s="169">
        <f>SUMIF(AG27:AG35,"&lt;&gt;NOR",G27:G35)</f>
        <v>0</v>
      </c>
      <c r="H26" s="169"/>
      <c r="I26" s="169">
        <f>SUM(I27:I35)</f>
        <v>0</v>
      </c>
      <c r="J26" s="169"/>
      <c r="K26" s="169">
        <f>SUM(K27:K35)</f>
        <v>0</v>
      </c>
      <c r="L26" s="169"/>
      <c r="M26" s="169">
        <f>SUM(M27:M35)</f>
        <v>0</v>
      </c>
      <c r="N26" s="168"/>
      <c r="O26" s="168">
        <f>SUM(O27:O35)</f>
        <v>6.6899999999999995</v>
      </c>
      <c r="P26" s="168"/>
      <c r="Q26" s="168">
        <f>SUM(Q27:Q35)</f>
        <v>0</v>
      </c>
      <c r="R26" s="169"/>
      <c r="S26" s="169"/>
      <c r="T26" s="170"/>
      <c r="U26" s="164"/>
      <c r="V26" s="164">
        <f>SUM(V27:V35)</f>
        <v>6.88</v>
      </c>
      <c r="W26" s="164"/>
      <c r="X26" s="164"/>
      <c r="Y26" s="164"/>
      <c r="AG26" t="s">
        <v>123</v>
      </c>
    </row>
    <row r="27" spans="1:60" outlineLevel="1" x14ac:dyDescent="0.2">
      <c r="A27" s="172">
        <v>8</v>
      </c>
      <c r="B27" s="173" t="s">
        <v>266</v>
      </c>
      <c r="C27" s="187" t="s">
        <v>267</v>
      </c>
      <c r="D27" s="174" t="s">
        <v>170</v>
      </c>
      <c r="E27" s="175">
        <v>32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1.7000000000000001E-4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127</v>
      </c>
      <c r="U27" s="156">
        <v>7.4999999999999997E-2</v>
      </c>
      <c r="V27" s="156">
        <f>ROUND(E27*U27,2)</f>
        <v>2.4</v>
      </c>
      <c r="W27" s="156"/>
      <c r="X27" s="156" t="s">
        <v>128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130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8" t="s">
        <v>268</v>
      </c>
      <c r="D28" s="157"/>
      <c r="E28" s="158">
        <v>32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9</v>
      </c>
      <c r="B29" s="173" t="s">
        <v>269</v>
      </c>
      <c r="C29" s="187" t="s">
        <v>270</v>
      </c>
      <c r="D29" s="174" t="s">
        <v>126</v>
      </c>
      <c r="E29" s="175">
        <v>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1.665</v>
      </c>
      <c r="O29" s="175">
        <f>ROUND(E29*N29,2)</f>
        <v>6.66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127</v>
      </c>
      <c r="U29" s="156">
        <v>0.92</v>
      </c>
      <c r="V29" s="156">
        <f>ROUND(E29*U29,2)</f>
        <v>3.68</v>
      </c>
      <c r="W29" s="156"/>
      <c r="X29" s="156" t="s">
        <v>128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130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8" t="s">
        <v>271</v>
      </c>
      <c r="D30" s="157"/>
      <c r="E30" s="158">
        <v>4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9">
        <v>10</v>
      </c>
      <c r="B31" s="180" t="s">
        <v>272</v>
      </c>
      <c r="C31" s="190" t="s">
        <v>273</v>
      </c>
      <c r="D31" s="181" t="s">
        <v>274</v>
      </c>
      <c r="E31" s="182">
        <v>16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4"/>
      <c r="S31" s="184" t="s">
        <v>127</v>
      </c>
      <c r="T31" s="185" t="s">
        <v>127</v>
      </c>
      <c r="U31" s="156">
        <v>0.05</v>
      </c>
      <c r="V31" s="156">
        <f>ROUND(E31*U31,2)</f>
        <v>0.8</v>
      </c>
      <c r="W31" s="156"/>
      <c r="X31" s="156" t="s">
        <v>128</v>
      </c>
      <c r="Y31" s="156" t="s">
        <v>129</v>
      </c>
      <c r="Z31" s="146"/>
      <c r="AA31" s="146"/>
      <c r="AB31" s="146"/>
      <c r="AC31" s="146"/>
      <c r="AD31" s="146"/>
      <c r="AE31" s="146"/>
      <c r="AF31" s="146"/>
      <c r="AG31" s="146" t="s">
        <v>130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9">
        <v>11</v>
      </c>
      <c r="B32" s="180" t="s">
        <v>275</v>
      </c>
      <c r="C32" s="190" t="s">
        <v>276</v>
      </c>
      <c r="D32" s="181" t="s">
        <v>277</v>
      </c>
      <c r="E32" s="182">
        <v>16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278</v>
      </c>
      <c r="T32" s="185" t="s">
        <v>279</v>
      </c>
      <c r="U32" s="156">
        <v>0</v>
      </c>
      <c r="V32" s="156">
        <f>ROUND(E32*U32,2)</f>
        <v>0</v>
      </c>
      <c r="W32" s="156"/>
      <c r="X32" s="156" t="s">
        <v>128</v>
      </c>
      <c r="Y32" s="156" t="s">
        <v>129</v>
      </c>
      <c r="Z32" s="146"/>
      <c r="AA32" s="146"/>
      <c r="AB32" s="146"/>
      <c r="AC32" s="146"/>
      <c r="AD32" s="146"/>
      <c r="AE32" s="146"/>
      <c r="AF32" s="146"/>
      <c r="AG32" s="146" t="s">
        <v>130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9">
        <v>12</v>
      </c>
      <c r="B33" s="180" t="s">
        <v>280</v>
      </c>
      <c r="C33" s="190" t="s">
        <v>281</v>
      </c>
      <c r="D33" s="181" t="s">
        <v>274</v>
      </c>
      <c r="E33" s="182">
        <v>16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2">
        <v>4.8000000000000001E-4</v>
      </c>
      <c r="O33" s="182">
        <f>ROUND(E33*N33,2)</f>
        <v>0.01</v>
      </c>
      <c r="P33" s="182">
        <v>0</v>
      </c>
      <c r="Q33" s="182">
        <f>ROUND(E33*P33,2)</f>
        <v>0</v>
      </c>
      <c r="R33" s="184" t="s">
        <v>203</v>
      </c>
      <c r="S33" s="184" t="s">
        <v>127</v>
      </c>
      <c r="T33" s="185" t="s">
        <v>127</v>
      </c>
      <c r="U33" s="156">
        <v>0</v>
      </c>
      <c r="V33" s="156">
        <f>ROUND(E33*U33,2)</f>
        <v>0</v>
      </c>
      <c r="W33" s="156"/>
      <c r="X33" s="156" t="s">
        <v>204</v>
      </c>
      <c r="Y33" s="156" t="s">
        <v>129</v>
      </c>
      <c r="Z33" s="146"/>
      <c r="AA33" s="146"/>
      <c r="AB33" s="146"/>
      <c r="AC33" s="146"/>
      <c r="AD33" s="146"/>
      <c r="AE33" s="146"/>
      <c r="AF33" s="146"/>
      <c r="AG33" s="146" t="s">
        <v>205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13</v>
      </c>
      <c r="B34" s="173" t="s">
        <v>282</v>
      </c>
      <c r="C34" s="187" t="s">
        <v>283</v>
      </c>
      <c r="D34" s="174" t="s">
        <v>170</v>
      </c>
      <c r="E34" s="175">
        <v>36.799999999999997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2.9999999999999997E-4</v>
      </c>
      <c r="O34" s="175">
        <f>ROUND(E34*N34,2)</f>
        <v>0.01</v>
      </c>
      <c r="P34" s="175">
        <v>0</v>
      </c>
      <c r="Q34" s="175">
        <f>ROUND(E34*P34,2)</f>
        <v>0</v>
      </c>
      <c r="R34" s="177" t="s">
        <v>203</v>
      </c>
      <c r="S34" s="177" t="s">
        <v>127</v>
      </c>
      <c r="T34" s="178" t="s">
        <v>127</v>
      </c>
      <c r="U34" s="156">
        <v>0</v>
      </c>
      <c r="V34" s="156">
        <f>ROUND(E34*U34,2)</f>
        <v>0</v>
      </c>
      <c r="W34" s="156"/>
      <c r="X34" s="156" t="s">
        <v>204</v>
      </c>
      <c r="Y34" s="156" t="s">
        <v>129</v>
      </c>
      <c r="Z34" s="146"/>
      <c r="AA34" s="146"/>
      <c r="AB34" s="146"/>
      <c r="AC34" s="146"/>
      <c r="AD34" s="146"/>
      <c r="AE34" s="146"/>
      <c r="AF34" s="146"/>
      <c r="AG34" s="146" t="s">
        <v>205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8" t="s">
        <v>284</v>
      </c>
      <c r="D35" s="157"/>
      <c r="E35" s="158">
        <v>36.799999999999997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5" t="s">
        <v>122</v>
      </c>
      <c r="B36" s="166" t="s">
        <v>88</v>
      </c>
      <c r="C36" s="186" t="s">
        <v>89</v>
      </c>
      <c r="D36" s="167"/>
      <c r="E36" s="168"/>
      <c r="F36" s="169"/>
      <c r="G36" s="169">
        <f>SUMIF(AG37:AG37,"&lt;&gt;NOR",G37:G37)</f>
        <v>0</v>
      </c>
      <c r="H36" s="169"/>
      <c r="I36" s="169">
        <f>SUM(I37:I37)</f>
        <v>0</v>
      </c>
      <c r="J36" s="169"/>
      <c r="K36" s="169">
        <f>SUM(K37:K37)</f>
        <v>0</v>
      </c>
      <c r="L36" s="169"/>
      <c r="M36" s="169">
        <f>SUM(M37:M37)</f>
        <v>0</v>
      </c>
      <c r="N36" s="168"/>
      <c r="O36" s="168">
        <f>SUM(O37:O37)</f>
        <v>0.02</v>
      </c>
      <c r="P36" s="168"/>
      <c r="Q36" s="168">
        <f>SUM(Q37:Q37)</f>
        <v>0</v>
      </c>
      <c r="R36" s="169"/>
      <c r="S36" s="169"/>
      <c r="T36" s="170"/>
      <c r="U36" s="164"/>
      <c r="V36" s="164">
        <f>SUM(V37:V37)</f>
        <v>2.66</v>
      </c>
      <c r="W36" s="164"/>
      <c r="X36" s="164"/>
      <c r="Y36" s="164"/>
      <c r="AG36" t="s">
        <v>123</v>
      </c>
    </row>
    <row r="37" spans="1:60" outlineLevel="1" x14ac:dyDescent="0.2">
      <c r="A37" s="179">
        <v>14</v>
      </c>
      <c r="B37" s="180" t="s">
        <v>285</v>
      </c>
      <c r="C37" s="190" t="s">
        <v>286</v>
      </c>
      <c r="D37" s="181" t="s">
        <v>170</v>
      </c>
      <c r="E37" s="182">
        <v>15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2">
        <v>1.2099999999999999E-3</v>
      </c>
      <c r="O37" s="182">
        <f>ROUND(E37*N37,2)</f>
        <v>0.02</v>
      </c>
      <c r="P37" s="182">
        <v>0</v>
      </c>
      <c r="Q37" s="182">
        <f>ROUND(E37*P37,2)</f>
        <v>0</v>
      </c>
      <c r="R37" s="184"/>
      <c r="S37" s="184" t="s">
        <v>127</v>
      </c>
      <c r="T37" s="185" t="s">
        <v>127</v>
      </c>
      <c r="U37" s="156">
        <v>0.17699999999999999</v>
      </c>
      <c r="V37" s="156">
        <f>ROUND(E37*U37,2)</f>
        <v>2.66</v>
      </c>
      <c r="W37" s="156"/>
      <c r="X37" s="156" t="s">
        <v>128</v>
      </c>
      <c r="Y37" s="156" t="s">
        <v>129</v>
      </c>
      <c r="Z37" s="146"/>
      <c r="AA37" s="146"/>
      <c r="AB37" s="146"/>
      <c r="AC37" s="146"/>
      <c r="AD37" s="146"/>
      <c r="AE37" s="146"/>
      <c r="AF37" s="146"/>
      <c r="AG37" s="146" t="s">
        <v>130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5.5" x14ac:dyDescent="0.2">
      <c r="A38" s="165" t="s">
        <v>122</v>
      </c>
      <c r="B38" s="166" t="s">
        <v>90</v>
      </c>
      <c r="C38" s="186" t="s">
        <v>91</v>
      </c>
      <c r="D38" s="167"/>
      <c r="E38" s="168"/>
      <c r="F38" s="169"/>
      <c r="G38" s="169">
        <f>SUMIF(AG39:AG39,"&lt;&gt;NOR",G39:G39)</f>
        <v>0</v>
      </c>
      <c r="H38" s="169"/>
      <c r="I38" s="169">
        <f>SUM(I39:I39)</f>
        <v>0</v>
      </c>
      <c r="J38" s="169"/>
      <c r="K38" s="169">
        <f>SUM(K39:K39)</f>
        <v>0</v>
      </c>
      <c r="L38" s="169"/>
      <c r="M38" s="169">
        <f>SUM(M39:M39)</f>
        <v>0</v>
      </c>
      <c r="N38" s="168"/>
      <c r="O38" s="168">
        <f>SUM(O39:O39)</f>
        <v>0</v>
      </c>
      <c r="P38" s="168"/>
      <c r="Q38" s="168">
        <f>SUM(Q39:Q39)</f>
        <v>0</v>
      </c>
      <c r="R38" s="169"/>
      <c r="S38" s="169"/>
      <c r="T38" s="170"/>
      <c r="U38" s="164"/>
      <c r="V38" s="164">
        <f>SUM(V39:V39)</f>
        <v>0</v>
      </c>
      <c r="W38" s="164"/>
      <c r="X38" s="164"/>
      <c r="Y38" s="164"/>
      <c r="AG38" t="s">
        <v>123</v>
      </c>
    </row>
    <row r="39" spans="1:60" ht="22.5" outlineLevel="1" x14ac:dyDescent="0.2">
      <c r="A39" s="179">
        <v>15</v>
      </c>
      <c r="B39" s="180" t="s">
        <v>287</v>
      </c>
      <c r="C39" s="190" t="s">
        <v>288</v>
      </c>
      <c r="D39" s="181" t="s">
        <v>289</v>
      </c>
      <c r="E39" s="182">
        <v>11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4"/>
      <c r="S39" s="184" t="s">
        <v>278</v>
      </c>
      <c r="T39" s="185" t="s">
        <v>279</v>
      </c>
      <c r="U39" s="156">
        <v>0</v>
      </c>
      <c r="V39" s="156">
        <f>ROUND(E39*U39,2)</f>
        <v>0</v>
      </c>
      <c r="W39" s="156"/>
      <c r="X39" s="156" t="s">
        <v>128</v>
      </c>
      <c r="Y39" s="156" t="s">
        <v>129</v>
      </c>
      <c r="Z39" s="146"/>
      <c r="AA39" s="146"/>
      <c r="AB39" s="146"/>
      <c r="AC39" s="146"/>
      <c r="AD39" s="146"/>
      <c r="AE39" s="146"/>
      <c r="AF39" s="146"/>
      <c r="AG39" s="146" t="s">
        <v>130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5" t="s">
        <v>122</v>
      </c>
      <c r="B40" s="166" t="s">
        <v>92</v>
      </c>
      <c r="C40" s="186" t="s">
        <v>93</v>
      </c>
      <c r="D40" s="167"/>
      <c r="E40" s="168"/>
      <c r="F40" s="169"/>
      <c r="G40" s="169">
        <f>SUMIF(AG41:AG41,"&lt;&gt;NOR",G41:G41)</f>
        <v>0</v>
      </c>
      <c r="H40" s="169"/>
      <c r="I40" s="169">
        <f>SUM(I41:I41)</f>
        <v>0</v>
      </c>
      <c r="J40" s="169"/>
      <c r="K40" s="169">
        <f>SUM(K41:K41)</f>
        <v>0</v>
      </c>
      <c r="L40" s="169"/>
      <c r="M40" s="169">
        <f>SUM(M41:M41)</f>
        <v>0</v>
      </c>
      <c r="N40" s="168"/>
      <c r="O40" s="168">
        <f>SUM(O41:O41)</f>
        <v>0</v>
      </c>
      <c r="P40" s="168"/>
      <c r="Q40" s="168">
        <f>SUM(Q41:Q41)</f>
        <v>0</v>
      </c>
      <c r="R40" s="169"/>
      <c r="S40" s="169"/>
      <c r="T40" s="170"/>
      <c r="U40" s="164"/>
      <c r="V40" s="164">
        <f>SUM(V41:V41)</f>
        <v>31.61</v>
      </c>
      <c r="W40" s="164"/>
      <c r="X40" s="164"/>
      <c r="Y40" s="164"/>
      <c r="AG40" t="s">
        <v>123</v>
      </c>
    </row>
    <row r="41" spans="1:60" outlineLevel="1" x14ac:dyDescent="0.2">
      <c r="A41" s="172">
        <v>16</v>
      </c>
      <c r="B41" s="173" t="s">
        <v>290</v>
      </c>
      <c r="C41" s="187" t="s">
        <v>291</v>
      </c>
      <c r="D41" s="174" t="s">
        <v>259</v>
      </c>
      <c r="E41" s="175">
        <v>49.53772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127</v>
      </c>
      <c r="T41" s="178" t="s">
        <v>127</v>
      </c>
      <c r="U41" s="156">
        <v>0.63800000000000001</v>
      </c>
      <c r="V41" s="156">
        <f>ROUND(E41*U41,2)</f>
        <v>31.61</v>
      </c>
      <c r="W41" s="156"/>
      <c r="X41" s="156" t="s">
        <v>292</v>
      </c>
      <c r="Y41" s="156" t="s">
        <v>129</v>
      </c>
      <c r="Z41" s="146"/>
      <c r="AA41" s="146"/>
      <c r="AB41" s="146"/>
      <c r="AC41" s="146"/>
      <c r="AD41" s="146"/>
      <c r="AE41" s="146"/>
      <c r="AF41" s="146"/>
      <c r="AG41" s="146" t="s">
        <v>293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3"/>
      <c r="B42" s="4"/>
      <c r="C42" s="19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108</v>
      </c>
    </row>
    <row r="43" spans="1:60" x14ac:dyDescent="0.2">
      <c r="A43" s="149"/>
      <c r="B43" s="150" t="s">
        <v>31</v>
      </c>
      <c r="C43" s="192"/>
      <c r="D43" s="151"/>
      <c r="E43" s="152"/>
      <c r="F43" s="152"/>
      <c r="G43" s="171">
        <f>G8+G26+G36+G38+G40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207</v>
      </c>
    </row>
    <row r="44" spans="1:60" x14ac:dyDescent="0.2">
      <c r="A44" s="3"/>
      <c r="B44" s="4"/>
      <c r="C44" s="19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9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8" t="s">
        <v>208</v>
      </c>
      <c r="B46" s="258"/>
      <c r="C46" s="25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0"/>
      <c r="B47" s="261"/>
      <c r="C47" s="262"/>
      <c r="D47" s="261"/>
      <c r="E47" s="261"/>
      <c r="F47" s="261"/>
      <c r="G47" s="2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209</v>
      </c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4"/>
      <c r="B50" s="265"/>
      <c r="C50" s="266"/>
      <c r="D50" s="265"/>
      <c r="E50" s="265"/>
      <c r="F50" s="265"/>
      <c r="G50" s="2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8"/>
      <c r="B51" s="269"/>
      <c r="C51" s="270"/>
      <c r="D51" s="269"/>
      <c r="E51" s="269"/>
      <c r="F51" s="269"/>
      <c r="G51" s="27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C53" s="193"/>
      <c r="D53" s="10"/>
      <c r="AG53" t="s">
        <v>210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7:G51"/>
    <mergeCell ref="C18:G18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52E2-8060-4E18-9DA1-B4FC4D6CA8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51</v>
      </c>
      <c r="C3" s="252" t="s">
        <v>52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76</v>
      </c>
      <c r="C8" s="186" t="s">
        <v>77</v>
      </c>
      <c r="D8" s="167"/>
      <c r="E8" s="168"/>
      <c r="F8" s="169"/>
      <c r="G8" s="169">
        <f>SUMIF(AG9:AG25,"&lt;&gt;NOR",G9:G25)</f>
        <v>0</v>
      </c>
      <c r="H8" s="169"/>
      <c r="I8" s="169">
        <f>SUM(I9:I25)</f>
        <v>0</v>
      </c>
      <c r="J8" s="169"/>
      <c r="K8" s="169">
        <f>SUM(K9:K25)</f>
        <v>0</v>
      </c>
      <c r="L8" s="169"/>
      <c r="M8" s="169">
        <f>SUM(M9:M25)</f>
        <v>0</v>
      </c>
      <c r="N8" s="168"/>
      <c r="O8" s="168">
        <f>SUM(O9:O25)</f>
        <v>39.970000000000006</v>
      </c>
      <c r="P8" s="168"/>
      <c r="Q8" s="168">
        <f>SUM(Q9:Q25)</f>
        <v>0</v>
      </c>
      <c r="R8" s="169"/>
      <c r="S8" s="169"/>
      <c r="T8" s="170"/>
      <c r="U8" s="164"/>
      <c r="V8" s="164">
        <f>SUM(V9:V25)</f>
        <v>55.45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242</v>
      </c>
      <c r="C9" s="187" t="s">
        <v>243</v>
      </c>
      <c r="D9" s="174" t="s">
        <v>126</v>
      </c>
      <c r="E9" s="175">
        <v>1.2749999999999999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1.8180000000000001</v>
      </c>
      <c r="O9" s="175">
        <f>ROUND(E9*N9,2)</f>
        <v>2.3199999999999998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1.085</v>
      </c>
      <c r="V9" s="156">
        <f>ROUND(E9*U9,2)</f>
        <v>1.38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244</v>
      </c>
      <c r="D10" s="157"/>
      <c r="E10" s="158">
        <v>1.2749999999999999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2">
        <v>2</v>
      </c>
      <c r="B11" s="173" t="s">
        <v>245</v>
      </c>
      <c r="C11" s="187" t="s">
        <v>246</v>
      </c>
      <c r="D11" s="174" t="s">
        <v>170</v>
      </c>
      <c r="E11" s="175">
        <v>30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0.75</v>
      </c>
      <c r="O11" s="175">
        <f>ROUND(E11*N11,2)</f>
        <v>22.5</v>
      </c>
      <c r="P11" s="175">
        <v>0</v>
      </c>
      <c r="Q11" s="175">
        <f>ROUND(E11*P11,2)</f>
        <v>0</v>
      </c>
      <c r="R11" s="177"/>
      <c r="S11" s="177" t="s">
        <v>127</v>
      </c>
      <c r="T11" s="178" t="s">
        <v>127</v>
      </c>
      <c r="U11" s="156">
        <v>1.1000000000000001</v>
      </c>
      <c r="V11" s="156">
        <f>ROUND(E11*U11,2)</f>
        <v>33</v>
      </c>
      <c r="W11" s="156"/>
      <c r="X11" s="156" t="s">
        <v>128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130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8" t="s">
        <v>294</v>
      </c>
      <c r="D12" s="157"/>
      <c r="E12" s="158">
        <v>30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2">
        <v>3</v>
      </c>
      <c r="B13" s="173" t="s">
        <v>248</v>
      </c>
      <c r="C13" s="187" t="s">
        <v>249</v>
      </c>
      <c r="D13" s="174" t="s">
        <v>126</v>
      </c>
      <c r="E13" s="175">
        <v>5.7374999999999998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2.5249999999999999</v>
      </c>
      <c r="O13" s="175">
        <f>ROUND(E13*N13,2)</f>
        <v>14.49</v>
      </c>
      <c r="P13" s="175">
        <v>0</v>
      </c>
      <c r="Q13" s="175">
        <f>ROUND(E13*P13,2)</f>
        <v>0</v>
      </c>
      <c r="R13" s="177"/>
      <c r="S13" s="177" t="s">
        <v>127</v>
      </c>
      <c r="T13" s="178" t="s">
        <v>127</v>
      </c>
      <c r="U13" s="156">
        <v>0.48</v>
      </c>
      <c r="V13" s="156">
        <f>ROUND(E13*U13,2)</f>
        <v>2.75</v>
      </c>
      <c r="W13" s="156"/>
      <c r="X13" s="156" t="s">
        <v>128</v>
      </c>
      <c r="Y13" s="156" t="s">
        <v>129</v>
      </c>
      <c r="Z13" s="146"/>
      <c r="AA13" s="146"/>
      <c r="AB13" s="146"/>
      <c r="AC13" s="146"/>
      <c r="AD13" s="146"/>
      <c r="AE13" s="146"/>
      <c r="AF13" s="146"/>
      <c r="AG13" s="146" t="s">
        <v>130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8" t="s">
        <v>250</v>
      </c>
      <c r="D14" s="157"/>
      <c r="E14" s="158">
        <v>5.7374999999999998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4</v>
      </c>
      <c r="B15" s="173" t="s">
        <v>251</v>
      </c>
      <c r="C15" s="187" t="s">
        <v>252</v>
      </c>
      <c r="D15" s="174" t="s">
        <v>170</v>
      </c>
      <c r="E15" s="175">
        <v>0.76500000000000001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3.916E-2</v>
      </c>
      <c r="O15" s="175">
        <f>ROUND(E15*N15,2)</f>
        <v>0.03</v>
      </c>
      <c r="P15" s="175">
        <v>0</v>
      </c>
      <c r="Q15" s="175">
        <f>ROUND(E15*P15,2)</f>
        <v>0</v>
      </c>
      <c r="R15" s="177"/>
      <c r="S15" s="177" t="s">
        <v>127</v>
      </c>
      <c r="T15" s="178" t="s">
        <v>127</v>
      </c>
      <c r="U15" s="156">
        <v>1.05</v>
      </c>
      <c r="V15" s="156">
        <f>ROUND(E15*U15,2)</f>
        <v>0.8</v>
      </c>
      <c r="W15" s="156"/>
      <c r="X15" s="156" t="s">
        <v>128</v>
      </c>
      <c r="Y15" s="156" t="s">
        <v>129</v>
      </c>
      <c r="Z15" s="146"/>
      <c r="AA15" s="146"/>
      <c r="AB15" s="146"/>
      <c r="AC15" s="146"/>
      <c r="AD15" s="146"/>
      <c r="AE15" s="146"/>
      <c r="AF15" s="146"/>
      <c r="AG15" s="146" t="s">
        <v>130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8" t="s">
        <v>253</v>
      </c>
      <c r="D16" s="157"/>
      <c r="E16" s="158">
        <v>0.76500000000000001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2">
        <v>5</v>
      </c>
      <c r="B17" s="173" t="s">
        <v>254</v>
      </c>
      <c r="C17" s="187" t="s">
        <v>255</v>
      </c>
      <c r="D17" s="174" t="s">
        <v>170</v>
      </c>
      <c r="E17" s="175">
        <v>0.76500000000000001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127</v>
      </c>
      <c r="T17" s="178" t="s">
        <v>127</v>
      </c>
      <c r="U17" s="156">
        <v>0.32</v>
      </c>
      <c r="V17" s="156">
        <f>ROUND(E17*U17,2)</f>
        <v>0.24</v>
      </c>
      <c r="W17" s="156"/>
      <c r="X17" s="156" t="s">
        <v>128</v>
      </c>
      <c r="Y17" s="156" t="s">
        <v>129</v>
      </c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72" t="s">
        <v>256</v>
      </c>
      <c r="D18" s="273"/>
      <c r="E18" s="273"/>
      <c r="F18" s="273"/>
      <c r="G18" s="27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8" t="s">
        <v>253</v>
      </c>
      <c r="D19" s="157"/>
      <c r="E19" s="158">
        <v>0.76500000000000001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2">
        <v>6</v>
      </c>
      <c r="B20" s="173" t="s">
        <v>257</v>
      </c>
      <c r="C20" s="187" t="s">
        <v>258</v>
      </c>
      <c r="D20" s="174" t="s">
        <v>259</v>
      </c>
      <c r="E20" s="175">
        <v>0.13719999999999999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1.0249299999999999</v>
      </c>
      <c r="O20" s="175">
        <f>ROUND(E20*N20,2)</f>
        <v>0.14000000000000001</v>
      </c>
      <c r="P20" s="175">
        <v>0</v>
      </c>
      <c r="Q20" s="175">
        <f>ROUND(E20*P20,2)</f>
        <v>0</v>
      </c>
      <c r="R20" s="177"/>
      <c r="S20" s="177" t="s">
        <v>127</v>
      </c>
      <c r="T20" s="178" t="s">
        <v>127</v>
      </c>
      <c r="U20" s="156">
        <v>23.530999999999999</v>
      </c>
      <c r="V20" s="156">
        <f>ROUND(E20*U20,2)</f>
        <v>3.23</v>
      </c>
      <c r="W20" s="156"/>
      <c r="X20" s="156" t="s">
        <v>128</v>
      </c>
      <c r="Y20" s="156" t="s">
        <v>129</v>
      </c>
      <c r="Z20" s="146"/>
      <c r="AA20" s="146"/>
      <c r="AB20" s="146"/>
      <c r="AC20" s="146"/>
      <c r="AD20" s="146"/>
      <c r="AE20" s="146"/>
      <c r="AF20" s="146"/>
      <c r="AG20" s="146" t="s">
        <v>130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8" t="s">
        <v>260</v>
      </c>
      <c r="D21" s="157"/>
      <c r="E21" s="158">
        <v>0.11722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261</v>
      </c>
      <c r="D22" s="157"/>
      <c r="E22" s="158">
        <v>1.9980000000000001E-2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7</v>
      </c>
      <c r="B23" s="173" t="s">
        <v>262</v>
      </c>
      <c r="C23" s="187" t="s">
        <v>263</v>
      </c>
      <c r="D23" s="174" t="s">
        <v>259</v>
      </c>
      <c r="E23" s="175">
        <v>0.47952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1.0219100000000001</v>
      </c>
      <c r="O23" s="175">
        <f>ROUND(E23*N23,2)</f>
        <v>0.49</v>
      </c>
      <c r="P23" s="175">
        <v>0</v>
      </c>
      <c r="Q23" s="175">
        <f>ROUND(E23*P23,2)</f>
        <v>0</v>
      </c>
      <c r="R23" s="177"/>
      <c r="S23" s="177" t="s">
        <v>127</v>
      </c>
      <c r="T23" s="178" t="s">
        <v>127</v>
      </c>
      <c r="U23" s="156">
        <v>29.292000000000002</v>
      </c>
      <c r="V23" s="156">
        <f>ROUND(E23*U23,2)</f>
        <v>14.05</v>
      </c>
      <c r="W23" s="156"/>
      <c r="X23" s="156" t="s">
        <v>128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8" t="s">
        <v>295</v>
      </c>
      <c r="D24" s="157"/>
      <c r="E24" s="158">
        <v>0.24509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296</v>
      </c>
      <c r="D25" s="157"/>
      <c r="E25" s="158">
        <v>0.23443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5" t="s">
        <v>122</v>
      </c>
      <c r="B26" s="166" t="s">
        <v>78</v>
      </c>
      <c r="C26" s="186" t="s">
        <v>79</v>
      </c>
      <c r="D26" s="167"/>
      <c r="E26" s="168"/>
      <c r="F26" s="169"/>
      <c r="G26" s="169">
        <f>SUMIF(AG27:AG35,"&lt;&gt;NOR",G27:G35)</f>
        <v>0</v>
      </c>
      <c r="H26" s="169"/>
      <c r="I26" s="169">
        <f>SUM(I27:I35)</f>
        <v>0</v>
      </c>
      <c r="J26" s="169"/>
      <c r="K26" s="169">
        <f>SUM(K27:K35)</f>
        <v>0</v>
      </c>
      <c r="L26" s="169"/>
      <c r="M26" s="169">
        <f>SUM(M27:M35)</f>
        <v>0</v>
      </c>
      <c r="N26" s="168"/>
      <c r="O26" s="168">
        <f>SUM(O27:O35)</f>
        <v>6.6899999999999995</v>
      </c>
      <c r="P26" s="168"/>
      <c r="Q26" s="168">
        <f>SUM(Q27:Q35)</f>
        <v>0</v>
      </c>
      <c r="R26" s="169"/>
      <c r="S26" s="169"/>
      <c r="T26" s="170"/>
      <c r="U26" s="164"/>
      <c r="V26" s="164">
        <f>SUM(V27:V35)</f>
        <v>6.88</v>
      </c>
      <c r="W26" s="164"/>
      <c r="X26" s="164"/>
      <c r="Y26" s="164"/>
      <c r="AG26" t="s">
        <v>123</v>
      </c>
    </row>
    <row r="27" spans="1:60" outlineLevel="1" x14ac:dyDescent="0.2">
      <c r="A27" s="172">
        <v>8</v>
      </c>
      <c r="B27" s="173" t="s">
        <v>266</v>
      </c>
      <c r="C27" s="187" t="s">
        <v>267</v>
      </c>
      <c r="D27" s="174" t="s">
        <v>170</v>
      </c>
      <c r="E27" s="175">
        <v>32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1.7000000000000001E-4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127</v>
      </c>
      <c r="U27" s="156">
        <v>7.4999999999999997E-2</v>
      </c>
      <c r="V27" s="156">
        <f>ROUND(E27*U27,2)</f>
        <v>2.4</v>
      </c>
      <c r="W27" s="156"/>
      <c r="X27" s="156" t="s">
        <v>128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130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8" t="s">
        <v>268</v>
      </c>
      <c r="D28" s="157"/>
      <c r="E28" s="158">
        <v>32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9</v>
      </c>
      <c r="B29" s="173" t="s">
        <v>269</v>
      </c>
      <c r="C29" s="187" t="s">
        <v>270</v>
      </c>
      <c r="D29" s="174" t="s">
        <v>126</v>
      </c>
      <c r="E29" s="175">
        <v>4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1.665</v>
      </c>
      <c r="O29" s="175">
        <f>ROUND(E29*N29,2)</f>
        <v>6.66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127</v>
      </c>
      <c r="U29" s="156">
        <v>0.92</v>
      </c>
      <c r="V29" s="156">
        <f>ROUND(E29*U29,2)</f>
        <v>3.68</v>
      </c>
      <c r="W29" s="156"/>
      <c r="X29" s="156" t="s">
        <v>128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130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8" t="s">
        <v>271</v>
      </c>
      <c r="D30" s="157"/>
      <c r="E30" s="158">
        <v>4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9">
        <v>10</v>
      </c>
      <c r="B31" s="180" t="s">
        <v>272</v>
      </c>
      <c r="C31" s="190" t="s">
        <v>273</v>
      </c>
      <c r="D31" s="181" t="s">
        <v>274</v>
      </c>
      <c r="E31" s="182">
        <v>16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4"/>
      <c r="S31" s="184" t="s">
        <v>127</v>
      </c>
      <c r="T31" s="185" t="s">
        <v>127</v>
      </c>
      <c r="U31" s="156">
        <v>0.05</v>
      </c>
      <c r="V31" s="156">
        <f>ROUND(E31*U31,2)</f>
        <v>0.8</v>
      </c>
      <c r="W31" s="156"/>
      <c r="X31" s="156" t="s">
        <v>128</v>
      </c>
      <c r="Y31" s="156" t="s">
        <v>129</v>
      </c>
      <c r="Z31" s="146"/>
      <c r="AA31" s="146"/>
      <c r="AB31" s="146"/>
      <c r="AC31" s="146"/>
      <c r="AD31" s="146"/>
      <c r="AE31" s="146"/>
      <c r="AF31" s="146"/>
      <c r="AG31" s="146" t="s">
        <v>130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9">
        <v>11</v>
      </c>
      <c r="B32" s="180" t="s">
        <v>275</v>
      </c>
      <c r="C32" s="190" t="s">
        <v>276</v>
      </c>
      <c r="D32" s="181" t="s">
        <v>277</v>
      </c>
      <c r="E32" s="182">
        <v>16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278</v>
      </c>
      <c r="T32" s="185" t="s">
        <v>279</v>
      </c>
      <c r="U32" s="156">
        <v>0</v>
      </c>
      <c r="V32" s="156">
        <f>ROUND(E32*U32,2)</f>
        <v>0</v>
      </c>
      <c r="W32" s="156"/>
      <c r="X32" s="156" t="s">
        <v>128</v>
      </c>
      <c r="Y32" s="156" t="s">
        <v>129</v>
      </c>
      <c r="Z32" s="146"/>
      <c r="AA32" s="146"/>
      <c r="AB32" s="146"/>
      <c r="AC32" s="146"/>
      <c r="AD32" s="146"/>
      <c r="AE32" s="146"/>
      <c r="AF32" s="146"/>
      <c r="AG32" s="146" t="s">
        <v>130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9">
        <v>12</v>
      </c>
      <c r="B33" s="180" t="s">
        <v>280</v>
      </c>
      <c r="C33" s="190" t="s">
        <v>281</v>
      </c>
      <c r="D33" s="181" t="s">
        <v>274</v>
      </c>
      <c r="E33" s="182">
        <v>16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2">
        <v>4.8000000000000001E-4</v>
      </c>
      <c r="O33" s="182">
        <f>ROUND(E33*N33,2)</f>
        <v>0.01</v>
      </c>
      <c r="P33" s="182">
        <v>0</v>
      </c>
      <c r="Q33" s="182">
        <f>ROUND(E33*P33,2)</f>
        <v>0</v>
      </c>
      <c r="R33" s="184" t="s">
        <v>203</v>
      </c>
      <c r="S33" s="184" t="s">
        <v>127</v>
      </c>
      <c r="T33" s="185" t="s">
        <v>127</v>
      </c>
      <c r="U33" s="156">
        <v>0</v>
      </c>
      <c r="V33" s="156">
        <f>ROUND(E33*U33,2)</f>
        <v>0</v>
      </c>
      <c r="W33" s="156"/>
      <c r="X33" s="156" t="s">
        <v>204</v>
      </c>
      <c r="Y33" s="156" t="s">
        <v>129</v>
      </c>
      <c r="Z33" s="146"/>
      <c r="AA33" s="146"/>
      <c r="AB33" s="146"/>
      <c r="AC33" s="146"/>
      <c r="AD33" s="146"/>
      <c r="AE33" s="146"/>
      <c r="AF33" s="146"/>
      <c r="AG33" s="146" t="s">
        <v>205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13</v>
      </c>
      <c r="B34" s="173" t="s">
        <v>282</v>
      </c>
      <c r="C34" s="187" t="s">
        <v>283</v>
      </c>
      <c r="D34" s="174" t="s">
        <v>170</v>
      </c>
      <c r="E34" s="175">
        <v>36.799999999999997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2.9999999999999997E-4</v>
      </c>
      <c r="O34" s="175">
        <f>ROUND(E34*N34,2)</f>
        <v>0.01</v>
      </c>
      <c r="P34" s="175">
        <v>0</v>
      </c>
      <c r="Q34" s="175">
        <f>ROUND(E34*P34,2)</f>
        <v>0</v>
      </c>
      <c r="R34" s="177" t="s">
        <v>203</v>
      </c>
      <c r="S34" s="177" t="s">
        <v>127</v>
      </c>
      <c r="T34" s="178" t="s">
        <v>127</v>
      </c>
      <c r="U34" s="156">
        <v>0</v>
      </c>
      <c r="V34" s="156">
        <f>ROUND(E34*U34,2)</f>
        <v>0</v>
      </c>
      <c r="W34" s="156"/>
      <c r="X34" s="156" t="s">
        <v>204</v>
      </c>
      <c r="Y34" s="156" t="s">
        <v>129</v>
      </c>
      <c r="Z34" s="146"/>
      <c r="AA34" s="146"/>
      <c r="AB34" s="146"/>
      <c r="AC34" s="146"/>
      <c r="AD34" s="146"/>
      <c r="AE34" s="146"/>
      <c r="AF34" s="146"/>
      <c r="AG34" s="146" t="s">
        <v>205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8" t="s">
        <v>284</v>
      </c>
      <c r="D35" s="157"/>
      <c r="E35" s="158">
        <v>36.799999999999997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5" t="s">
        <v>122</v>
      </c>
      <c r="B36" s="166" t="s">
        <v>88</v>
      </c>
      <c r="C36" s="186" t="s">
        <v>89</v>
      </c>
      <c r="D36" s="167"/>
      <c r="E36" s="168"/>
      <c r="F36" s="169"/>
      <c r="G36" s="169">
        <f>SUMIF(AG37:AG37,"&lt;&gt;NOR",G37:G37)</f>
        <v>0</v>
      </c>
      <c r="H36" s="169"/>
      <c r="I36" s="169">
        <f>SUM(I37:I37)</f>
        <v>0</v>
      </c>
      <c r="J36" s="169"/>
      <c r="K36" s="169">
        <f>SUM(K37:K37)</f>
        <v>0</v>
      </c>
      <c r="L36" s="169"/>
      <c r="M36" s="169">
        <f>SUM(M37:M37)</f>
        <v>0</v>
      </c>
      <c r="N36" s="168"/>
      <c r="O36" s="168">
        <f>SUM(O37:O37)</f>
        <v>0.02</v>
      </c>
      <c r="P36" s="168"/>
      <c r="Q36" s="168">
        <f>SUM(Q37:Q37)</f>
        <v>0</v>
      </c>
      <c r="R36" s="169"/>
      <c r="S36" s="169"/>
      <c r="T36" s="170"/>
      <c r="U36" s="164"/>
      <c r="V36" s="164">
        <f>SUM(V37:V37)</f>
        <v>2.66</v>
      </c>
      <c r="W36" s="164"/>
      <c r="X36" s="164"/>
      <c r="Y36" s="164"/>
      <c r="AG36" t="s">
        <v>123</v>
      </c>
    </row>
    <row r="37" spans="1:60" outlineLevel="1" x14ac:dyDescent="0.2">
      <c r="A37" s="179">
        <v>14</v>
      </c>
      <c r="B37" s="180" t="s">
        <v>285</v>
      </c>
      <c r="C37" s="190" t="s">
        <v>286</v>
      </c>
      <c r="D37" s="181" t="s">
        <v>170</v>
      </c>
      <c r="E37" s="182">
        <v>15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2">
        <v>1.2099999999999999E-3</v>
      </c>
      <c r="O37" s="182">
        <f>ROUND(E37*N37,2)</f>
        <v>0.02</v>
      </c>
      <c r="P37" s="182">
        <v>0</v>
      </c>
      <c r="Q37" s="182">
        <f>ROUND(E37*P37,2)</f>
        <v>0</v>
      </c>
      <c r="R37" s="184"/>
      <c r="S37" s="184" t="s">
        <v>127</v>
      </c>
      <c r="T37" s="185" t="s">
        <v>127</v>
      </c>
      <c r="U37" s="156">
        <v>0.17699999999999999</v>
      </c>
      <c r="V37" s="156">
        <f>ROUND(E37*U37,2)</f>
        <v>2.66</v>
      </c>
      <c r="W37" s="156"/>
      <c r="X37" s="156" t="s">
        <v>128</v>
      </c>
      <c r="Y37" s="156" t="s">
        <v>129</v>
      </c>
      <c r="Z37" s="146"/>
      <c r="AA37" s="146"/>
      <c r="AB37" s="146"/>
      <c r="AC37" s="146"/>
      <c r="AD37" s="146"/>
      <c r="AE37" s="146"/>
      <c r="AF37" s="146"/>
      <c r="AG37" s="146" t="s">
        <v>130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5.5" x14ac:dyDescent="0.2">
      <c r="A38" s="165" t="s">
        <v>122</v>
      </c>
      <c r="B38" s="166" t="s">
        <v>90</v>
      </c>
      <c r="C38" s="186" t="s">
        <v>91</v>
      </c>
      <c r="D38" s="167"/>
      <c r="E38" s="168"/>
      <c r="F38" s="169"/>
      <c r="G38" s="169">
        <f>SUMIF(AG39:AG39,"&lt;&gt;NOR",G39:G39)</f>
        <v>0</v>
      </c>
      <c r="H38" s="169"/>
      <c r="I38" s="169">
        <f>SUM(I39:I39)</f>
        <v>0</v>
      </c>
      <c r="J38" s="169"/>
      <c r="K38" s="169">
        <f>SUM(K39:K39)</f>
        <v>0</v>
      </c>
      <c r="L38" s="169"/>
      <c r="M38" s="169">
        <f>SUM(M39:M39)</f>
        <v>0</v>
      </c>
      <c r="N38" s="168"/>
      <c r="O38" s="168">
        <f>SUM(O39:O39)</f>
        <v>0</v>
      </c>
      <c r="P38" s="168"/>
      <c r="Q38" s="168">
        <f>SUM(Q39:Q39)</f>
        <v>0</v>
      </c>
      <c r="R38" s="169"/>
      <c r="S38" s="169"/>
      <c r="T38" s="170"/>
      <c r="U38" s="164"/>
      <c r="V38" s="164">
        <f>SUM(V39:V39)</f>
        <v>0</v>
      </c>
      <c r="W38" s="164"/>
      <c r="X38" s="164"/>
      <c r="Y38" s="164"/>
      <c r="AG38" t="s">
        <v>123</v>
      </c>
    </row>
    <row r="39" spans="1:60" ht="22.5" outlineLevel="1" x14ac:dyDescent="0.2">
      <c r="A39" s="179">
        <v>15</v>
      </c>
      <c r="B39" s="180" t="s">
        <v>287</v>
      </c>
      <c r="C39" s="190" t="s">
        <v>288</v>
      </c>
      <c r="D39" s="181" t="s">
        <v>289</v>
      </c>
      <c r="E39" s="182">
        <v>11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4"/>
      <c r="S39" s="184" t="s">
        <v>278</v>
      </c>
      <c r="T39" s="185" t="s">
        <v>279</v>
      </c>
      <c r="U39" s="156">
        <v>0</v>
      </c>
      <c r="V39" s="156">
        <f>ROUND(E39*U39,2)</f>
        <v>0</v>
      </c>
      <c r="W39" s="156"/>
      <c r="X39" s="156" t="s">
        <v>128</v>
      </c>
      <c r="Y39" s="156" t="s">
        <v>129</v>
      </c>
      <c r="Z39" s="146"/>
      <c r="AA39" s="146"/>
      <c r="AB39" s="146"/>
      <c r="AC39" s="146"/>
      <c r="AD39" s="146"/>
      <c r="AE39" s="146"/>
      <c r="AF39" s="146"/>
      <c r="AG39" s="146" t="s">
        <v>130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5" t="s">
        <v>122</v>
      </c>
      <c r="B40" s="166" t="s">
        <v>92</v>
      </c>
      <c r="C40" s="186" t="s">
        <v>93</v>
      </c>
      <c r="D40" s="167"/>
      <c r="E40" s="168"/>
      <c r="F40" s="169"/>
      <c r="G40" s="169">
        <f>SUMIF(AG41:AG41,"&lt;&gt;NOR",G41:G41)</f>
        <v>0</v>
      </c>
      <c r="H40" s="169"/>
      <c r="I40" s="169">
        <f>SUM(I41:I41)</f>
        <v>0</v>
      </c>
      <c r="J40" s="169"/>
      <c r="K40" s="169">
        <f>SUM(K41:K41)</f>
        <v>0</v>
      </c>
      <c r="L40" s="169"/>
      <c r="M40" s="169">
        <f>SUM(M41:M41)</f>
        <v>0</v>
      </c>
      <c r="N40" s="168"/>
      <c r="O40" s="168">
        <f>SUM(O41:O41)</f>
        <v>0</v>
      </c>
      <c r="P40" s="168"/>
      <c r="Q40" s="168">
        <f>SUM(Q41:Q41)</f>
        <v>0</v>
      </c>
      <c r="R40" s="169"/>
      <c r="S40" s="169"/>
      <c r="T40" s="170"/>
      <c r="U40" s="164"/>
      <c r="V40" s="164">
        <f>SUM(V41:V41)</f>
        <v>29.77</v>
      </c>
      <c r="W40" s="164"/>
      <c r="X40" s="164"/>
      <c r="Y40" s="164"/>
      <c r="AG40" t="s">
        <v>123</v>
      </c>
    </row>
    <row r="41" spans="1:60" outlineLevel="1" x14ac:dyDescent="0.2">
      <c r="A41" s="172">
        <v>16</v>
      </c>
      <c r="B41" s="173" t="s">
        <v>290</v>
      </c>
      <c r="C41" s="187" t="s">
        <v>291</v>
      </c>
      <c r="D41" s="174" t="s">
        <v>259</v>
      </c>
      <c r="E41" s="175">
        <v>46.668050000000001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127</v>
      </c>
      <c r="T41" s="178" t="s">
        <v>127</v>
      </c>
      <c r="U41" s="156">
        <v>0.63800000000000001</v>
      </c>
      <c r="V41" s="156">
        <f>ROUND(E41*U41,2)</f>
        <v>29.77</v>
      </c>
      <c r="W41" s="156"/>
      <c r="X41" s="156" t="s">
        <v>292</v>
      </c>
      <c r="Y41" s="156" t="s">
        <v>129</v>
      </c>
      <c r="Z41" s="146"/>
      <c r="AA41" s="146"/>
      <c r="AB41" s="146"/>
      <c r="AC41" s="146"/>
      <c r="AD41" s="146"/>
      <c r="AE41" s="146"/>
      <c r="AF41" s="146"/>
      <c r="AG41" s="146" t="s">
        <v>293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3"/>
      <c r="B42" s="4"/>
      <c r="C42" s="19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108</v>
      </c>
    </row>
    <row r="43" spans="1:60" x14ac:dyDescent="0.2">
      <c r="A43" s="149"/>
      <c r="B43" s="150" t="s">
        <v>31</v>
      </c>
      <c r="C43" s="192"/>
      <c r="D43" s="151"/>
      <c r="E43" s="152"/>
      <c r="F43" s="152"/>
      <c r="G43" s="171">
        <f>G8+G26+G36+G38+G40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207</v>
      </c>
    </row>
    <row r="44" spans="1:60" x14ac:dyDescent="0.2">
      <c r="A44" s="3"/>
      <c r="B44" s="4"/>
      <c r="C44" s="19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9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8" t="s">
        <v>208</v>
      </c>
      <c r="B46" s="258"/>
      <c r="C46" s="25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0"/>
      <c r="B47" s="261"/>
      <c r="C47" s="262"/>
      <c r="D47" s="261"/>
      <c r="E47" s="261"/>
      <c r="F47" s="261"/>
      <c r="G47" s="2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209</v>
      </c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4"/>
      <c r="B50" s="265"/>
      <c r="C50" s="266"/>
      <c r="D50" s="265"/>
      <c r="E50" s="265"/>
      <c r="F50" s="265"/>
      <c r="G50" s="2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8"/>
      <c r="B51" s="269"/>
      <c r="C51" s="270"/>
      <c r="D51" s="269"/>
      <c r="E51" s="269"/>
      <c r="F51" s="269"/>
      <c r="G51" s="27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C53" s="193"/>
      <c r="D53" s="10"/>
      <c r="AG53" t="s">
        <v>210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7:G51"/>
    <mergeCell ref="C18:G18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B24BF-D80C-4A19-B18F-32960A43E3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53</v>
      </c>
      <c r="C3" s="252" t="s">
        <v>54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76</v>
      </c>
      <c r="C8" s="186" t="s">
        <v>77</v>
      </c>
      <c r="D8" s="167"/>
      <c r="E8" s="168"/>
      <c r="F8" s="169"/>
      <c r="G8" s="169">
        <f>SUMIF(AG9:AG25,"&lt;&gt;NOR",G9:G25)</f>
        <v>0</v>
      </c>
      <c r="H8" s="169"/>
      <c r="I8" s="169">
        <f>SUM(I9:I25)</f>
        <v>0</v>
      </c>
      <c r="J8" s="169"/>
      <c r="K8" s="169">
        <f>SUM(K9:K25)</f>
        <v>0</v>
      </c>
      <c r="L8" s="169"/>
      <c r="M8" s="169">
        <f>SUM(M9:M25)</f>
        <v>0</v>
      </c>
      <c r="N8" s="168"/>
      <c r="O8" s="168">
        <f>SUM(O9:O25)</f>
        <v>38.79</v>
      </c>
      <c r="P8" s="168"/>
      <c r="Q8" s="168">
        <f>SUM(Q9:Q25)</f>
        <v>0</v>
      </c>
      <c r="R8" s="169"/>
      <c r="S8" s="169"/>
      <c r="T8" s="170"/>
      <c r="U8" s="164"/>
      <c r="V8" s="164">
        <f>SUM(V9:V25)</f>
        <v>55.58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242</v>
      </c>
      <c r="C9" s="187" t="s">
        <v>243</v>
      </c>
      <c r="D9" s="174" t="s">
        <v>126</v>
      </c>
      <c r="E9" s="175">
        <v>1.1517500000000001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1.8180000000000001</v>
      </c>
      <c r="O9" s="175">
        <f>ROUND(E9*N9,2)</f>
        <v>2.09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1.085</v>
      </c>
      <c r="V9" s="156">
        <f>ROUND(E9*U9,2)</f>
        <v>1.25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297</v>
      </c>
      <c r="D10" s="157"/>
      <c r="E10" s="158">
        <v>1.1517500000000001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2">
        <v>2</v>
      </c>
      <c r="B11" s="173" t="s">
        <v>245</v>
      </c>
      <c r="C11" s="187" t="s">
        <v>246</v>
      </c>
      <c r="D11" s="174" t="s">
        <v>170</v>
      </c>
      <c r="E11" s="175">
        <v>30.6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0.75</v>
      </c>
      <c r="O11" s="175">
        <f>ROUND(E11*N11,2)</f>
        <v>22.95</v>
      </c>
      <c r="P11" s="175">
        <v>0</v>
      </c>
      <c r="Q11" s="175">
        <f>ROUND(E11*P11,2)</f>
        <v>0</v>
      </c>
      <c r="R11" s="177"/>
      <c r="S11" s="177" t="s">
        <v>127</v>
      </c>
      <c r="T11" s="178" t="s">
        <v>127</v>
      </c>
      <c r="U11" s="156">
        <v>1.1000000000000001</v>
      </c>
      <c r="V11" s="156">
        <f>ROUND(E11*U11,2)</f>
        <v>33.659999999999997</v>
      </c>
      <c r="W11" s="156"/>
      <c r="X11" s="156" t="s">
        <v>128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130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8" t="s">
        <v>298</v>
      </c>
      <c r="D12" s="157"/>
      <c r="E12" s="158">
        <v>30.6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2">
        <v>3</v>
      </c>
      <c r="B13" s="173" t="s">
        <v>248</v>
      </c>
      <c r="C13" s="187" t="s">
        <v>249</v>
      </c>
      <c r="D13" s="174" t="s">
        <v>126</v>
      </c>
      <c r="E13" s="175">
        <v>5.1828799999999999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2.5249999999999999</v>
      </c>
      <c r="O13" s="175">
        <f>ROUND(E13*N13,2)</f>
        <v>13.09</v>
      </c>
      <c r="P13" s="175">
        <v>0</v>
      </c>
      <c r="Q13" s="175">
        <f>ROUND(E13*P13,2)</f>
        <v>0</v>
      </c>
      <c r="R13" s="177"/>
      <c r="S13" s="177" t="s">
        <v>127</v>
      </c>
      <c r="T13" s="178" t="s">
        <v>127</v>
      </c>
      <c r="U13" s="156">
        <v>0.48</v>
      </c>
      <c r="V13" s="156">
        <f>ROUND(E13*U13,2)</f>
        <v>2.4900000000000002</v>
      </c>
      <c r="W13" s="156"/>
      <c r="X13" s="156" t="s">
        <v>128</v>
      </c>
      <c r="Y13" s="156" t="s">
        <v>129</v>
      </c>
      <c r="Z13" s="146"/>
      <c r="AA13" s="146"/>
      <c r="AB13" s="146"/>
      <c r="AC13" s="146"/>
      <c r="AD13" s="146"/>
      <c r="AE13" s="146"/>
      <c r="AF13" s="146"/>
      <c r="AG13" s="146" t="s">
        <v>130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8" t="s">
        <v>299</v>
      </c>
      <c r="D14" s="157"/>
      <c r="E14" s="158">
        <v>5.1828799999999999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4</v>
      </c>
      <c r="B15" s="173" t="s">
        <v>251</v>
      </c>
      <c r="C15" s="187" t="s">
        <v>252</v>
      </c>
      <c r="D15" s="174" t="s">
        <v>170</v>
      </c>
      <c r="E15" s="175">
        <v>0.76500000000000001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3.916E-2</v>
      </c>
      <c r="O15" s="175">
        <f>ROUND(E15*N15,2)</f>
        <v>0.03</v>
      </c>
      <c r="P15" s="175">
        <v>0</v>
      </c>
      <c r="Q15" s="175">
        <f>ROUND(E15*P15,2)</f>
        <v>0</v>
      </c>
      <c r="R15" s="177"/>
      <c r="S15" s="177" t="s">
        <v>127</v>
      </c>
      <c r="T15" s="178" t="s">
        <v>127</v>
      </c>
      <c r="U15" s="156">
        <v>1.05</v>
      </c>
      <c r="V15" s="156">
        <f>ROUND(E15*U15,2)</f>
        <v>0.8</v>
      </c>
      <c r="W15" s="156"/>
      <c r="X15" s="156" t="s">
        <v>128</v>
      </c>
      <c r="Y15" s="156" t="s">
        <v>129</v>
      </c>
      <c r="Z15" s="146"/>
      <c r="AA15" s="146"/>
      <c r="AB15" s="146"/>
      <c r="AC15" s="146"/>
      <c r="AD15" s="146"/>
      <c r="AE15" s="146"/>
      <c r="AF15" s="146"/>
      <c r="AG15" s="146" t="s">
        <v>130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8" t="s">
        <v>253</v>
      </c>
      <c r="D16" s="157"/>
      <c r="E16" s="158">
        <v>0.76500000000000001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2">
        <v>5</v>
      </c>
      <c r="B17" s="173" t="s">
        <v>254</v>
      </c>
      <c r="C17" s="187" t="s">
        <v>255</v>
      </c>
      <c r="D17" s="174" t="s">
        <v>170</v>
      </c>
      <c r="E17" s="175">
        <v>0.76500000000000001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127</v>
      </c>
      <c r="T17" s="178" t="s">
        <v>127</v>
      </c>
      <c r="U17" s="156">
        <v>0.32</v>
      </c>
      <c r="V17" s="156">
        <f>ROUND(E17*U17,2)</f>
        <v>0.24</v>
      </c>
      <c r="W17" s="156"/>
      <c r="X17" s="156" t="s">
        <v>128</v>
      </c>
      <c r="Y17" s="156" t="s">
        <v>129</v>
      </c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72" t="s">
        <v>256</v>
      </c>
      <c r="D18" s="273"/>
      <c r="E18" s="273"/>
      <c r="F18" s="273"/>
      <c r="G18" s="27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8" t="s">
        <v>253</v>
      </c>
      <c r="D19" s="157"/>
      <c r="E19" s="158">
        <v>0.76500000000000001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2">
        <v>6</v>
      </c>
      <c r="B20" s="173" t="s">
        <v>257</v>
      </c>
      <c r="C20" s="187" t="s">
        <v>258</v>
      </c>
      <c r="D20" s="174" t="s">
        <v>259</v>
      </c>
      <c r="E20" s="175">
        <v>0.12393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1.0249299999999999</v>
      </c>
      <c r="O20" s="175">
        <f>ROUND(E20*N20,2)</f>
        <v>0.13</v>
      </c>
      <c r="P20" s="175">
        <v>0</v>
      </c>
      <c r="Q20" s="175">
        <f>ROUND(E20*P20,2)</f>
        <v>0</v>
      </c>
      <c r="R20" s="177"/>
      <c r="S20" s="177" t="s">
        <v>127</v>
      </c>
      <c r="T20" s="178" t="s">
        <v>127</v>
      </c>
      <c r="U20" s="156">
        <v>23.530999999999999</v>
      </c>
      <c r="V20" s="156">
        <f>ROUND(E20*U20,2)</f>
        <v>2.92</v>
      </c>
      <c r="W20" s="156"/>
      <c r="X20" s="156" t="s">
        <v>128</v>
      </c>
      <c r="Y20" s="156" t="s">
        <v>129</v>
      </c>
      <c r="Z20" s="146"/>
      <c r="AA20" s="146"/>
      <c r="AB20" s="146"/>
      <c r="AC20" s="146"/>
      <c r="AD20" s="146"/>
      <c r="AE20" s="146"/>
      <c r="AF20" s="146"/>
      <c r="AG20" s="146" t="s">
        <v>130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8" t="s">
        <v>300</v>
      </c>
      <c r="D21" s="157"/>
      <c r="E21" s="158">
        <v>0.10589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301</v>
      </c>
      <c r="D22" s="157"/>
      <c r="E22" s="158">
        <v>1.805E-2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7</v>
      </c>
      <c r="B23" s="173" t="s">
        <v>262</v>
      </c>
      <c r="C23" s="187" t="s">
        <v>263</v>
      </c>
      <c r="D23" s="174" t="s">
        <v>259</v>
      </c>
      <c r="E23" s="175">
        <v>0.48548999999999998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1.0219100000000001</v>
      </c>
      <c r="O23" s="175">
        <f>ROUND(E23*N23,2)</f>
        <v>0.5</v>
      </c>
      <c r="P23" s="175">
        <v>0</v>
      </c>
      <c r="Q23" s="175">
        <f>ROUND(E23*P23,2)</f>
        <v>0</v>
      </c>
      <c r="R23" s="177"/>
      <c r="S23" s="177" t="s">
        <v>127</v>
      </c>
      <c r="T23" s="178" t="s">
        <v>127</v>
      </c>
      <c r="U23" s="156">
        <v>29.292000000000002</v>
      </c>
      <c r="V23" s="156">
        <f>ROUND(E23*U23,2)</f>
        <v>14.22</v>
      </c>
      <c r="W23" s="156"/>
      <c r="X23" s="156" t="s">
        <v>128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2" x14ac:dyDescent="0.2">
      <c r="A24" s="153"/>
      <c r="B24" s="154"/>
      <c r="C24" s="188" t="s">
        <v>302</v>
      </c>
      <c r="D24" s="157"/>
      <c r="E24" s="158">
        <v>0.24637000000000001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303</v>
      </c>
      <c r="D25" s="157"/>
      <c r="E25" s="158">
        <v>0.23912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5" t="s">
        <v>122</v>
      </c>
      <c r="B26" s="166" t="s">
        <v>78</v>
      </c>
      <c r="C26" s="186" t="s">
        <v>79</v>
      </c>
      <c r="D26" s="167"/>
      <c r="E26" s="168"/>
      <c r="F26" s="169"/>
      <c r="G26" s="169">
        <f>SUMIF(AG27:AG37,"&lt;&gt;NOR",G27:G37)</f>
        <v>0</v>
      </c>
      <c r="H26" s="169"/>
      <c r="I26" s="169">
        <f>SUM(I27:I37)</f>
        <v>0</v>
      </c>
      <c r="J26" s="169"/>
      <c r="K26" s="169">
        <f>SUM(K27:K37)</f>
        <v>0</v>
      </c>
      <c r="L26" s="169"/>
      <c r="M26" s="169">
        <f>SUM(M27:M37)</f>
        <v>0</v>
      </c>
      <c r="N26" s="168"/>
      <c r="O26" s="168">
        <f>SUM(O27:O37)</f>
        <v>6.27</v>
      </c>
      <c r="P26" s="168"/>
      <c r="Q26" s="168">
        <f>SUM(Q27:Q37)</f>
        <v>0</v>
      </c>
      <c r="R26" s="169"/>
      <c r="S26" s="169"/>
      <c r="T26" s="170"/>
      <c r="U26" s="164"/>
      <c r="V26" s="164">
        <f>SUM(V27:V37)</f>
        <v>6.45</v>
      </c>
      <c r="W26" s="164"/>
      <c r="X26" s="164"/>
      <c r="Y26" s="164"/>
      <c r="AG26" t="s">
        <v>123</v>
      </c>
    </row>
    <row r="27" spans="1:60" outlineLevel="1" x14ac:dyDescent="0.2">
      <c r="A27" s="172">
        <v>8</v>
      </c>
      <c r="B27" s="173" t="s">
        <v>266</v>
      </c>
      <c r="C27" s="187" t="s">
        <v>267</v>
      </c>
      <c r="D27" s="174" t="s">
        <v>170</v>
      </c>
      <c r="E27" s="175">
        <v>30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1.7000000000000001E-4</v>
      </c>
      <c r="O27" s="175">
        <f>ROUND(E27*N27,2)</f>
        <v>0.01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127</v>
      </c>
      <c r="U27" s="156">
        <v>7.4999999999999997E-2</v>
      </c>
      <c r="V27" s="156">
        <f>ROUND(E27*U27,2)</f>
        <v>2.25</v>
      </c>
      <c r="W27" s="156"/>
      <c r="X27" s="156" t="s">
        <v>128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130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8" t="s">
        <v>304</v>
      </c>
      <c r="D28" s="157"/>
      <c r="E28" s="158">
        <v>30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9</v>
      </c>
      <c r="B29" s="173" t="s">
        <v>269</v>
      </c>
      <c r="C29" s="187" t="s">
        <v>270</v>
      </c>
      <c r="D29" s="174" t="s">
        <v>126</v>
      </c>
      <c r="E29" s="175">
        <v>3.75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1.665</v>
      </c>
      <c r="O29" s="175">
        <f>ROUND(E29*N29,2)</f>
        <v>6.24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127</v>
      </c>
      <c r="U29" s="156">
        <v>0.92</v>
      </c>
      <c r="V29" s="156">
        <f>ROUND(E29*U29,2)</f>
        <v>3.45</v>
      </c>
      <c r="W29" s="156"/>
      <c r="X29" s="156" t="s">
        <v>128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130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8" t="s">
        <v>305</v>
      </c>
      <c r="D30" s="157"/>
      <c r="E30" s="158">
        <v>3.75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2">
        <v>10</v>
      </c>
      <c r="B31" s="173" t="s">
        <v>272</v>
      </c>
      <c r="C31" s="187" t="s">
        <v>273</v>
      </c>
      <c r="D31" s="174" t="s">
        <v>274</v>
      </c>
      <c r="E31" s="175">
        <v>15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127</v>
      </c>
      <c r="T31" s="178" t="s">
        <v>127</v>
      </c>
      <c r="U31" s="156">
        <v>0.05</v>
      </c>
      <c r="V31" s="156">
        <f>ROUND(E31*U31,2)</f>
        <v>0.75</v>
      </c>
      <c r="W31" s="156"/>
      <c r="X31" s="156" t="s">
        <v>128</v>
      </c>
      <c r="Y31" s="156" t="s">
        <v>129</v>
      </c>
      <c r="Z31" s="146"/>
      <c r="AA31" s="146"/>
      <c r="AB31" s="146"/>
      <c r="AC31" s="146"/>
      <c r="AD31" s="146"/>
      <c r="AE31" s="146"/>
      <c r="AF31" s="146"/>
      <c r="AG31" s="146" t="s">
        <v>130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8" t="s">
        <v>306</v>
      </c>
      <c r="D32" s="157"/>
      <c r="E32" s="158">
        <v>15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2">
        <v>11</v>
      </c>
      <c r="B33" s="173" t="s">
        <v>275</v>
      </c>
      <c r="C33" s="187" t="s">
        <v>276</v>
      </c>
      <c r="D33" s="174" t="s">
        <v>277</v>
      </c>
      <c r="E33" s="175">
        <v>15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278</v>
      </c>
      <c r="T33" s="178" t="s">
        <v>279</v>
      </c>
      <c r="U33" s="156">
        <v>0</v>
      </c>
      <c r="V33" s="156">
        <f>ROUND(E33*U33,2)</f>
        <v>0</v>
      </c>
      <c r="W33" s="156"/>
      <c r="X33" s="156" t="s">
        <v>128</v>
      </c>
      <c r="Y33" s="156" t="s">
        <v>129</v>
      </c>
      <c r="Z33" s="146"/>
      <c r="AA33" s="146"/>
      <c r="AB33" s="146"/>
      <c r="AC33" s="146"/>
      <c r="AD33" s="146"/>
      <c r="AE33" s="146"/>
      <c r="AF33" s="146"/>
      <c r="AG33" s="146" t="s">
        <v>130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8" t="s">
        <v>307</v>
      </c>
      <c r="D34" s="157"/>
      <c r="E34" s="158">
        <v>15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9">
        <v>12</v>
      </c>
      <c r="B35" s="180" t="s">
        <v>280</v>
      </c>
      <c r="C35" s="190" t="s">
        <v>281</v>
      </c>
      <c r="D35" s="181" t="s">
        <v>274</v>
      </c>
      <c r="E35" s="182">
        <v>15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4.8000000000000001E-4</v>
      </c>
      <c r="O35" s="182">
        <f>ROUND(E35*N35,2)</f>
        <v>0.01</v>
      </c>
      <c r="P35" s="182">
        <v>0</v>
      </c>
      <c r="Q35" s="182">
        <f>ROUND(E35*P35,2)</f>
        <v>0</v>
      </c>
      <c r="R35" s="184" t="s">
        <v>203</v>
      </c>
      <c r="S35" s="184" t="s">
        <v>127</v>
      </c>
      <c r="T35" s="185" t="s">
        <v>127</v>
      </c>
      <c r="U35" s="156">
        <v>0</v>
      </c>
      <c r="V35" s="156">
        <f>ROUND(E35*U35,2)</f>
        <v>0</v>
      </c>
      <c r="W35" s="156"/>
      <c r="X35" s="156" t="s">
        <v>204</v>
      </c>
      <c r="Y35" s="156" t="s">
        <v>129</v>
      </c>
      <c r="Z35" s="146"/>
      <c r="AA35" s="146"/>
      <c r="AB35" s="146"/>
      <c r="AC35" s="146"/>
      <c r="AD35" s="146"/>
      <c r="AE35" s="146"/>
      <c r="AF35" s="146"/>
      <c r="AG35" s="146" t="s">
        <v>205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2">
        <v>13</v>
      </c>
      <c r="B36" s="173" t="s">
        <v>282</v>
      </c>
      <c r="C36" s="187" t="s">
        <v>283</v>
      </c>
      <c r="D36" s="174" t="s">
        <v>170</v>
      </c>
      <c r="E36" s="175">
        <v>34.5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2.9999999999999997E-4</v>
      </c>
      <c r="O36" s="175">
        <f>ROUND(E36*N36,2)</f>
        <v>0.01</v>
      </c>
      <c r="P36" s="175">
        <v>0</v>
      </c>
      <c r="Q36" s="175">
        <f>ROUND(E36*P36,2)</f>
        <v>0</v>
      </c>
      <c r="R36" s="177" t="s">
        <v>203</v>
      </c>
      <c r="S36" s="177" t="s">
        <v>127</v>
      </c>
      <c r="T36" s="178" t="s">
        <v>127</v>
      </c>
      <c r="U36" s="156">
        <v>0</v>
      </c>
      <c r="V36" s="156">
        <f>ROUND(E36*U36,2)</f>
        <v>0</v>
      </c>
      <c r="W36" s="156"/>
      <c r="X36" s="156" t="s">
        <v>204</v>
      </c>
      <c r="Y36" s="156" t="s">
        <v>129</v>
      </c>
      <c r="Z36" s="146"/>
      <c r="AA36" s="146"/>
      <c r="AB36" s="146"/>
      <c r="AC36" s="146"/>
      <c r="AD36" s="146"/>
      <c r="AE36" s="146"/>
      <c r="AF36" s="146"/>
      <c r="AG36" s="146" t="s">
        <v>205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188" t="s">
        <v>308</v>
      </c>
      <c r="D37" s="157"/>
      <c r="E37" s="158">
        <v>34.5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5" t="s">
        <v>122</v>
      </c>
      <c r="B38" s="166" t="s">
        <v>88</v>
      </c>
      <c r="C38" s="186" t="s">
        <v>89</v>
      </c>
      <c r="D38" s="167"/>
      <c r="E38" s="168"/>
      <c r="F38" s="169"/>
      <c r="G38" s="169">
        <f>SUMIF(AG39:AG39,"&lt;&gt;NOR",G39:G39)</f>
        <v>0</v>
      </c>
      <c r="H38" s="169"/>
      <c r="I38" s="169">
        <f>SUM(I39:I39)</f>
        <v>0</v>
      </c>
      <c r="J38" s="169"/>
      <c r="K38" s="169">
        <f>SUM(K39:K39)</f>
        <v>0</v>
      </c>
      <c r="L38" s="169"/>
      <c r="M38" s="169">
        <f>SUM(M39:M39)</f>
        <v>0</v>
      </c>
      <c r="N38" s="168"/>
      <c r="O38" s="168">
        <f>SUM(O39:O39)</f>
        <v>0.02</v>
      </c>
      <c r="P38" s="168"/>
      <c r="Q38" s="168">
        <f>SUM(Q39:Q39)</f>
        <v>0</v>
      </c>
      <c r="R38" s="169"/>
      <c r="S38" s="169"/>
      <c r="T38" s="170"/>
      <c r="U38" s="164"/>
      <c r="V38" s="164">
        <f>SUM(V39:V39)</f>
        <v>2.2999999999999998</v>
      </c>
      <c r="W38" s="164"/>
      <c r="X38" s="164"/>
      <c r="Y38" s="164"/>
      <c r="AG38" t="s">
        <v>123</v>
      </c>
    </row>
    <row r="39" spans="1:60" outlineLevel="1" x14ac:dyDescent="0.2">
      <c r="A39" s="179">
        <v>14</v>
      </c>
      <c r="B39" s="180" t="s">
        <v>285</v>
      </c>
      <c r="C39" s="190" t="s">
        <v>286</v>
      </c>
      <c r="D39" s="181" t="s">
        <v>170</v>
      </c>
      <c r="E39" s="182">
        <v>13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1.2099999999999999E-3</v>
      </c>
      <c r="O39" s="182">
        <f>ROUND(E39*N39,2)</f>
        <v>0.02</v>
      </c>
      <c r="P39" s="182">
        <v>0</v>
      </c>
      <c r="Q39" s="182">
        <f>ROUND(E39*P39,2)</f>
        <v>0</v>
      </c>
      <c r="R39" s="184"/>
      <c r="S39" s="184" t="s">
        <v>127</v>
      </c>
      <c r="T39" s="185" t="s">
        <v>127</v>
      </c>
      <c r="U39" s="156">
        <v>0.17699999999999999</v>
      </c>
      <c r="V39" s="156">
        <f>ROUND(E39*U39,2)</f>
        <v>2.2999999999999998</v>
      </c>
      <c r="W39" s="156"/>
      <c r="X39" s="156" t="s">
        <v>128</v>
      </c>
      <c r="Y39" s="156" t="s">
        <v>129</v>
      </c>
      <c r="Z39" s="146"/>
      <c r="AA39" s="146"/>
      <c r="AB39" s="146"/>
      <c r="AC39" s="146"/>
      <c r="AD39" s="146"/>
      <c r="AE39" s="146"/>
      <c r="AF39" s="146"/>
      <c r="AG39" s="146" t="s">
        <v>130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5.5" x14ac:dyDescent="0.2">
      <c r="A40" s="165" t="s">
        <v>122</v>
      </c>
      <c r="B40" s="166" t="s">
        <v>90</v>
      </c>
      <c r="C40" s="186" t="s">
        <v>91</v>
      </c>
      <c r="D40" s="167"/>
      <c r="E40" s="168"/>
      <c r="F40" s="169"/>
      <c r="G40" s="169">
        <f>SUMIF(AG41:AG41,"&lt;&gt;NOR",G41:G41)</f>
        <v>0</v>
      </c>
      <c r="H40" s="169"/>
      <c r="I40" s="169">
        <f>SUM(I41:I41)</f>
        <v>0</v>
      </c>
      <c r="J40" s="169"/>
      <c r="K40" s="169">
        <f>SUM(K41:K41)</f>
        <v>0</v>
      </c>
      <c r="L40" s="169"/>
      <c r="M40" s="169">
        <f>SUM(M41:M41)</f>
        <v>0</v>
      </c>
      <c r="N40" s="168"/>
      <c r="O40" s="168">
        <f>SUM(O41:O41)</f>
        <v>0</v>
      </c>
      <c r="P40" s="168"/>
      <c r="Q40" s="168">
        <f>SUM(Q41:Q41)</f>
        <v>0</v>
      </c>
      <c r="R40" s="169"/>
      <c r="S40" s="169"/>
      <c r="T40" s="170"/>
      <c r="U40" s="164"/>
      <c r="V40" s="164">
        <f>SUM(V41:V41)</f>
        <v>0</v>
      </c>
      <c r="W40" s="164"/>
      <c r="X40" s="164"/>
      <c r="Y40" s="164"/>
      <c r="AG40" t="s">
        <v>123</v>
      </c>
    </row>
    <row r="41" spans="1:60" ht="22.5" outlineLevel="1" x14ac:dyDescent="0.2">
      <c r="A41" s="179">
        <v>15</v>
      </c>
      <c r="B41" s="180" t="s">
        <v>287</v>
      </c>
      <c r="C41" s="190" t="s">
        <v>288</v>
      </c>
      <c r="D41" s="181" t="s">
        <v>289</v>
      </c>
      <c r="E41" s="182">
        <v>10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4"/>
      <c r="S41" s="184" t="s">
        <v>278</v>
      </c>
      <c r="T41" s="185" t="s">
        <v>279</v>
      </c>
      <c r="U41" s="156">
        <v>0</v>
      </c>
      <c r="V41" s="156">
        <f>ROUND(E41*U41,2)</f>
        <v>0</v>
      </c>
      <c r="W41" s="156"/>
      <c r="X41" s="156" t="s">
        <v>128</v>
      </c>
      <c r="Y41" s="156" t="s">
        <v>129</v>
      </c>
      <c r="Z41" s="146"/>
      <c r="AA41" s="146"/>
      <c r="AB41" s="146"/>
      <c r="AC41" s="146"/>
      <c r="AD41" s="146"/>
      <c r="AE41" s="146"/>
      <c r="AF41" s="146"/>
      <c r="AG41" s="146" t="s">
        <v>130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65" t="s">
        <v>122</v>
      </c>
      <c r="B42" s="166" t="s">
        <v>92</v>
      </c>
      <c r="C42" s="186" t="s">
        <v>93</v>
      </c>
      <c r="D42" s="167"/>
      <c r="E42" s="168"/>
      <c r="F42" s="169"/>
      <c r="G42" s="169">
        <f>SUMIF(AG43:AG43,"&lt;&gt;NOR",G43:G43)</f>
        <v>0</v>
      </c>
      <c r="H42" s="169"/>
      <c r="I42" s="169">
        <f>SUM(I43:I43)</f>
        <v>0</v>
      </c>
      <c r="J42" s="169"/>
      <c r="K42" s="169">
        <f>SUM(K43:K43)</f>
        <v>0</v>
      </c>
      <c r="L42" s="169"/>
      <c r="M42" s="169">
        <f>SUM(M43:M43)</f>
        <v>0</v>
      </c>
      <c r="N42" s="168"/>
      <c r="O42" s="168">
        <f>SUM(O43:O43)</f>
        <v>0</v>
      </c>
      <c r="P42" s="168"/>
      <c r="Q42" s="168">
        <f>SUM(Q43:Q43)</f>
        <v>0</v>
      </c>
      <c r="R42" s="169"/>
      <c r="S42" s="169"/>
      <c r="T42" s="170"/>
      <c r="U42" s="164"/>
      <c r="V42" s="164">
        <f>SUM(V43:V43)</f>
        <v>28.75</v>
      </c>
      <c r="W42" s="164"/>
      <c r="X42" s="164"/>
      <c r="Y42" s="164"/>
      <c r="AG42" t="s">
        <v>123</v>
      </c>
    </row>
    <row r="43" spans="1:60" outlineLevel="1" x14ac:dyDescent="0.2">
      <c r="A43" s="172">
        <v>16</v>
      </c>
      <c r="B43" s="173" t="s">
        <v>290</v>
      </c>
      <c r="C43" s="187" t="s">
        <v>291</v>
      </c>
      <c r="D43" s="174" t="s">
        <v>259</v>
      </c>
      <c r="E43" s="175">
        <v>45.065890000000003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127</v>
      </c>
      <c r="T43" s="178" t="s">
        <v>127</v>
      </c>
      <c r="U43" s="156">
        <v>0.63800000000000001</v>
      </c>
      <c r="V43" s="156">
        <f>ROUND(E43*U43,2)</f>
        <v>28.75</v>
      </c>
      <c r="W43" s="156"/>
      <c r="X43" s="156" t="s">
        <v>292</v>
      </c>
      <c r="Y43" s="156" t="s">
        <v>129</v>
      </c>
      <c r="Z43" s="146"/>
      <c r="AA43" s="146"/>
      <c r="AB43" s="146"/>
      <c r="AC43" s="146"/>
      <c r="AD43" s="146"/>
      <c r="AE43" s="146"/>
      <c r="AF43" s="146"/>
      <c r="AG43" s="146" t="s">
        <v>293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3"/>
      <c r="B44" s="4"/>
      <c r="C44" s="19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108</v>
      </c>
    </row>
    <row r="45" spans="1:60" x14ac:dyDescent="0.2">
      <c r="A45" s="149"/>
      <c r="B45" s="150" t="s">
        <v>31</v>
      </c>
      <c r="C45" s="192"/>
      <c r="D45" s="151"/>
      <c r="E45" s="152"/>
      <c r="F45" s="152"/>
      <c r="G45" s="171">
        <f>G8+G26+G38+G40+G42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207</v>
      </c>
    </row>
    <row r="46" spans="1:60" x14ac:dyDescent="0.2">
      <c r="A46" s="3"/>
      <c r="B46" s="4"/>
      <c r="C46" s="19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9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8" t="s">
        <v>208</v>
      </c>
      <c r="B48" s="258"/>
      <c r="C48" s="25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0"/>
      <c r="B49" s="261"/>
      <c r="C49" s="262"/>
      <c r="D49" s="261"/>
      <c r="E49" s="261"/>
      <c r="F49" s="261"/>
      <c r="G49" s="26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209</v>
      </c>
    </row>
    <row r="50" spans="1:33" x14ac:dyDescent="0.2">
      <c r="A50" s="264"/>
      <c r="B50" s="265"/>
      <c r="C50" s="266"/>
      <c r="D50" s="265"/>
      <c r="E50" s="265"/>
      <c r="F50" s="265"/>
      <c r="G50" s="2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4"/>
      <c r="B51" s="265"/>
      <c r="C51" s="266"/>
      <c r="D51" s="265"/>
      <c r="E51" s="265"/>
      <c r="F51" s="265"/>
      <c r="G51" s="26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64"/>
      <c r="B52" s="265"/>
      <c r="C52" s="266"/>
      <c r="D52" s="265"/>
      <c r="E52" s="265"/>
      <c r="F52" s="265"/>
      <c r="G52" s="26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8"/>
      <c r="B53" s="269"/>
      <c r="C53" s="270"/>
      <c r="D53" s="269"/>
      <c r="E53" s="269"/>
      <c r="F53" s="269"/>
      <c r="G53" s="27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9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93"/>
      <c r="D55" s="10"/>
      <c r="AG55" t="s">
        <v>210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9:G53"/>
    <mergeCell ref="C18:G18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81FD-662B-4330-A444-73C46E19E9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55</v>
      </c>
      <c r="C3" s="252" t="s">
        <v>56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76</v>
      </c>
      <c r="C8" s="186" t="s">
        <v>77</v>
      </c>
      <c r="D8" s="167"/>
      <c r="E8" s="168"/>
      <c r="F8" s="169"/>
      <c r="G8" s="169">
        <f>SUMIF(AG9:AG25,"&lt;&gt;NOR",G9:G25)</f>
        <v>0</v>
      </c>
      <c r="H8" s="169"/>
      <c r="I8" s="169">
        <f>SUM(I9:I25)</f>
        <v>0</v>
      </c>
      <c r="J8" s="169"/>
      <c r="K8" s="169">
        <f>SUM(K9:K25)</f>
        <v>0</v>
      </c>
      <c r="L8" s="169"/>
      <c r="M8" s="169">
        <f>SUM(M9:M25)</f>
        <v>0</v>
      </c>
      <c r="N8" s="168"/>
      <c r="O8" s="168">
        <f>SUM(O9:O25)</f>
        <v>18.670000000000002</v>
      </c>
      <c r="P8" s="168"/>
      <c r="Q8" s="168">
        <f>SUM(Q9:Q25)</f>
        <v>0</v>
      </c>
      <c r="R8" s="169"/>
      <c r="S8" s="169"/>
      <c r="T8" s="170"/>
      <c r="U8" s="164"/>
      <c r="V8" s="164">
        <f>SUM(V9:V25)</f>
        <v>26.44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242</v>
      </c>
      <c r="C9" s="187" t="s">
        <v>243</v>
      </c>
      <c r="D9" s="174" t="s">
        <v>126</v>
      </c>
      <c r="E9" s="175">
        <v>0.59499999999999997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1.8180000000000001</v>
      </c>
      <c r="O9" s="175">
        <f>ROUND(E9*N9,2)</f>
        <v>1.08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1.085</v>
      </c>
      <c r="V9" s="156">
        <f>ROUND(E9*U9,2)</f>
        <v>0.65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309</v>
      </c>
      <c r="D10" s="157"/>
      <c r="E10" s="158">
        <v>0.59499999999999997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2">
        <v>2</v>
      </c>
      <c r="B11" s="173" t="s">
        <v>245</v>
      </c>
      <c r="C11" s="187" t="s">
        <v>246</v>
      </c>
      <c r="D11" s="174" t="s">
        <v>170</v>
      </c>
      <c r="E11" s="175">
        <v>14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0.75</v>
      </c>
      <c r="O11" s="175">
        <f>ROUND(E11*N11,2)</f>
        <v>10.5</v>
      </c>
      <c r="P11" s="175">
        <v>0</v>
      </c>
      <c r="Q11" s="175">
        <f>ROUND(E11*P11,2)</f>
        <v>0</v>
      </c>
      <c r="R11" s="177"/>
      <c r="S11" s="177" t="s">
        <v>127</v>
      </c>
      <c r="T11" s="178" t="s">
        <v>127</v>
      </c>
      <c r="U11" s="156">
        <v>1.1000000000000001</v>
      </c>
      <c r="V11" s="156">
        <f>ROUND(E11*U11,2)</f>
        <v>15.4</v>
      </c>
      <c r="W11" s="156"/>
      <c r="X11" s="156" t="s">
        <v>128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130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188" t="s">
        <v>310</v>
      </c>
      <c r="D12" s="157"/>
      <c r="E12" s="158">
        <v>14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2">
        <v>3</v>
      </c>
      <c r="B13" s="173" t="s">
        <v>248</v>
      </c>
      <c r="C13" s="187" t="s">
        <v>249</v>
      </c>
      <c r="D13" s="174" t="s">
        <v>126</v>
      </c>
      <c r="E13" s="175">
        <v>2.6775000000000002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5">
        <v>2.5249999999999999</v>
      </c>
      <c r="O13" s="175">
        <f>ROUND(E13*N13,2)</f>
        <v>6.76</v>
      </c>
      <c r="P13" s="175">
        <v>0</v>
      </c>
      <c r="Q13" s="175">
        <f>ROUND(E13*P13,2)</f>
        <v>0</v>
      </c>
      <c r="R13" s="177"/>
      <c r="S13" s="177" t="s">
        <v>127</v>
      </c>
      <c r="T13" s="178" t="s">
        <v>127</v>
      </c>
      <c r="U13" s="156">
        <v>0.48</v>
      </c>
      <c r="V13" s="156">
        <f>ROUND(E13*U13,2)</f>
        <v>1.29</v>
      </c>
      <c r="W13" s="156"/>
      <c r="X13" s="156" t="s">
        <v>128</v>
      </c>
      <c r="Y13" s="156" t="s">
        <v>129</v>
      </c>
      <c r="Z13" s="146"/>
      <c r="AA13" s="146"/>
      <c r="AB13" s="146"/>
      <c r="AC13" s="146"/>
      <c r="AD13" s="146"/>
      <c r="AE13" s="146"/>
      <c r="AF13" s="146"/>
      <c r="AG13" s="146" t="s">
        <v>130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2" x14ac:dyDescent="0.2">
      <c r="A14" s="153"/>
      <c r="B14" s="154"/>
      <c r="C14" s="188" t="s">
        <v>311</v>
      </c>
      <c r="D14" s="157"/>
      <c r="E14" s="158">
        <v>2.6775000000000002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2">
        <v>4</v>
      </c>
      <c r="B15" s="173" t="s">
        <v>251</v>
      </c>
      <c r="C15" s="187" t="s">
        <v>252</v>
      </c>
      <c r="D15" s="174" t="s">
        <v>170</v>
      </c>
      <c r="E15" s="175">
        <v>0.76500000000000001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5">
        <v>3.916E-2</v>
      </c>
      <c r="O15" s="175">
        <f>ROUND(E15*N15,2)</f>
        <v>0.03</v>
      </c>
      <c r="P15" s="175">
        <v>0</v>
      </c>
      <c r="Q15" s="175">
        <f>ROUND(E15*P15,2)</f>
        <v>0</v>
      </c>
      <c r="R15" s="177"/>
      <c r="S15" s="177" t="s">
        <v>127</v>
      </c>
      <c r="T15" s="178" t="s">
        <v>127</v>
      </c>
      <c r="U15" s="156">
        <v>1.05</v>
      </c>
      <c r="V15" s="156">
        <f>ROUND(E15*U15,2)</f>
        <v>0.8</v>
      </c>
      <c r="W15" s="156"/>
      <c r="X15" s="156" t="s">
        <v>128</v>
      </c>
      <c r="Y15" s="156" t="s">
        <v>129</v>
      </c>
      <c r="Z15" s="146"/>
      <c r="AA15" s="146"/>
      <c r="AB15" s="146"/>
      <c r="AC15" s="146"/>
      <c r="AD15" s="146"/>
      <c r="AE15" s="146"/>
      <c r="AF15" s="146"/>
      <c r="AG15" s="146" t="s">
        <v>130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8" t="s">
        <v>253</v>
      </c>
      <c r="D16" s="157"/>
      <c r="E16" s="158">
        <v>0.76500000000000001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2">
        <v>5</v>
      </c>
      <c r="B17" s="173" t="s">
        <v>254</v>
      </c>
      <c r="C17" s="187" t="s">
        <v>255</v>
      </c>
      <c r="D17" s="174" t="s">
        <v>170</v>
      </c>
      <c r="E17" s="175">
        <v>0.76500000000000001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127</v>
      </c>
      <c r="T17" s="178" t="s">
        <v>127</v>
      </c>
      <c r="U17" s="156">
        <v>0.32</v>
      </c>
      <c r="V17" s="156">
        <f>ROUND(E17*U17,2)</f>
        <v>0.24</v>
      </c>
      <c r="W17" s="156"/>
      <c r="X17" s="156" t="s">
        <v>128</v>
      </c>
      <c r="Y17" s="156" t="s">
        <v>129</v>
      </c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272" t="s">
        <v>256</v>
      </c>
      <c r="D18" s="273"/>
      <c r="E18" s="273"/>
      <c r="F18" s="273"/>
      <c r="G18" s="27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8" t="s">
        <v>253</v>
      </c>
      <c r="D19" s="157"/>
      <c r="E19" s="158">
        <v>0.76500000000000001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2">
        <v>6</v>
      </c>
      <c r="B20" s="173" t="s">
        <v>257</v>
      </c>
      <c r="C20" s="187" t="s">
        <v>258</v>
      </c>
      <c r="D20" s="174" t="s">
        <v>259</v>
      </c>
      <c r="E20" s="175">
        <v>6.4019999999999994E-2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5">
        <v>1.0249299999999999</v>
      </c>
      <c r="O20" s="175">
        <f>ROUND(E20*N20,2)</f>
        <v>7.0000000000000007E-2</v>
      </c>
      <c r="P20" s="175">
        <v>0</v>
      </c>
      <c r="Q20" s="175">
        <f>ROUND(E20*P20,2)</f>
        <v>0</v>
      </c>
      <c r="R20" s="177"/>
      <c r="S20" s="177" t="s">
        <v>127</v>
      </c>
      <c r="T20" s="178" t="s">
        <v>127</v>
      </c>
      <c r="U20" s="156">
        <v>23.530999999999999</v>
      </c>
      <c r="V20" s="156">
        <f>ROUND(E20*U20,2)</f>
        <v>1.51</v>
      </c>
      <c r="W20" s="156"/>
      <c r="X20" s="156" t="s">
        <v>128</v>
      </c>
      <c r="Y20" s="156" t="s">
        <v>129</v>
      </c>
      <c r="Z20" s="146"/>
      <c r="AA20" s="146"/>
      <c r="AB20" s="146"/>
      <c r="AC20" s="146"/>
      <c r="AD20" s="146"/>
      <c r="AE20" s="146"/>
      <c r="AF20" s="146"/>
      <c r="AG20" s="146" t="s">
        <v>130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8" t="s">
        <v>312</v>
      </c>
      <c r="D21" s="157"/>
      <c r="E21" s="158">
        <v>5.4699999999999999E-2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313</v>
      </c>
      <c r="D22" s="157"/>
      <c r="E22" s="158">
        <v>9.3200000000000002E-3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2">
        <v>7</v>
      </c>
      <c r="B23" s="173" t="s">
        <v>262</v>
      </c>
      <c r="C23" s="187" t="s">
        <v>263</v>
      </c>
      <c r="D23" s="174" t="s">
        <v>259</v>
      </c>
      <c r="E23" s="175">
        <v>0.22378000000000001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1.0219100000000001</v>
      </c>
      <c r="O23" s="175">
        <f>ROUND(E23*N23,2)</f>
        <v>0.23</v>
      </c>
      <c r="P23" s="175">
        <v>0</v>
      </c>
      <c r="Q23" s="175">
        <f>ROUND(E23*P23,2)</f>
        <v>0</v>
      </c>
      <c r="R23" s="177"/>
      <c r="S23" s="177" t="s">
        <v>127</v>
      </c>
      <c r="T23" s="178" t="s">
        <v>127</v>
      </c>
      <c r="U23" s="156">
        <v>29.292000000000002</v>
      </c>
      <c r="V23" s="156">
        <f>ROUND(E23*U23,2)</f>
        <v>6.55</v>
      </c>
      <c r="W23" s="156"/>
      <c r="X23" s="156" t="s">
        <v>128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8" t="s">
        <v>314</v>
      </c>
      <c r="D24" s="157"/>
      <c r="E24" s="158">
        <v>0.11437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315</v>
      </c>
      <c r="D25" s="157"/>
      <c r="E25" s="158">
        <v>0.1094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5" t="s">
        <v>122</v>
      </c>
      <c r="B26" s="166" t="s">
        <v>78</v>
      </c>
      <c r="C26" s="186" t="s">
        <v>79</v>
      </c>
      <c r="D26" s="167"/>
      <c r="E26" s="168"/>
      <c r="F26" s="169"/>
      <c r="G26" s="169">
        <f>SUMIF(AG27:AG35,"&lt;&gt;NOR",G27:G35)</f>
        <v>0</v>
      </c>
      <c r="H26" s="169"/>
      <c r="I26" s="169">
        <f>SUM(I27:I35)</f>
        <v>0</v>
      </c>
      <c r="J26" s="169"/>
      <c r="K26" s="169">
        <f>SUM(K27:K35)</f>
        <v>0</v>
      </c>
      <c r="L26" s="169"/>
      <c r="M26" s="169">
        <f>SUM(M27:M35)</f>
        <v>0</v>
      </c>
      <c r="N26" s="168"/>
      <c r="O26" s="168">
        <f>SUM(O27:O35)</f>
        <v>3.34</v>
      </c>
      <c r="P26" s="168"/>
      <c r="Q26" s="168">
        <f>SUM(Q27:Q35)</f>
        <v>0</v>
      </c>
      <c r="R26" s="169"/>
      <c r="S26" s="169"/>
      <c r="T26" s="170"/>
      <c r="U26" s="164"/>
      <c r="V26" s="164">
        <f>SUM(V27:V35)</f>
        <v>3.44</v>
      </c>
      <c r="W26" s="164"/>
      <c r="X26" s="164"/>
      <c r="Y26" s="164"/>
      <c r="AG26" t="s">
        <v>123</v>
      </c>
    </row>
    <row r="27" spans="1:60" outlineLevel="1" x14ac:dyDescent="0.2">
      <c r="A27" s="172">
        <v>8</v>
      </c>
      <c r="B27" s="173" t="s">
        <v>266</v>
      </c>
      <c r="C27" s="187" t="s">
        <v>267</v>
      </c>
      <c r="D27" s="174" t="s">
        <v>170</v>
      </c>
      <c r="E27" s="175">
        <v>16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1.7000000000000001E-4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127</v>
      </c>
      <c r="U27" s="156">
        <v>7.4999999999999997E-2</v>
      </c>
      <c r="V27" s="156">
        <f>ROUND(E27*U27,2)</f>
        <v>1.2</v>
      </c>
      <c r="W27" s="156"/>
      <c r="X27" s="156" t="s">
        <v>128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130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188" t="s">
        <v>316</v>
      </c>
      <c r="D28" s="157"/>
      <c r="E28" s="158">
        <v>16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2">
        <v>9</v>
      </c>
      <c r="B29" s="173" t="s">
        <v>269</v>
      </c>
      <c r="C29" s="187" t="s">
        <v>270</v>
      </c>
      <c r="D29" s="174" t="s">
        <v>126</v>
      </c>
      <c r="E29" s="175">
        <v>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1.665</v>
      </c>
      <c r="O29" s="175">
        <f>ROUND(E29*N29,2)</f>
        <v>3.33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127</v>
      </c>
      <c r="U29" s="156">
        <v>0.92</v>
      </c>
      <c r="V29" s="156">
        <f>ROUND(E29*U29,2)</f>
        <v>1.84</v>
      </c>
      <c r="W29" s="156"/>
      <c r="X29" s="156" t="s">
        <v>128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130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8" t="s">
        <v>317</v>
      </c>
      <c r="D30" s="157"/>
      <c r="E30" s="158">
        <v>2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9">
        <v>10</v>
      </c>
      <c r="B31" s="180" t="s">
        <v>272</v>
      </c>
      <c r="C31" s="190" t="s">
        <v>273</v>
      </c>
      <c r="D31" s="181" t="s">
        <v>274</v>
      </c>
      <c r="E31" s="182">
        <v>8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4"/>
      <c r="S31" s="184" t="s">
        <v>127</v>
      </c>
      <c r="T31" s="185" t="s">
        <v>127</v>
      </c>
      <c r="U31" s="156">
        <v>0.05</v>
      </c>
      <c r="V31" s="156">
        <f>ROUND(E31*U31,2)</f>
        <v>0.4</v>
      </c>
      <c r="W31" s="156"/>
      <c r="X31" s="156" t="s">
        <v>128</v>
      </c>
      <c r="Y31" s="156" t="s">
        <v>129</v>
      </c>
      <c r="Z31" s="146"/>
      <c r="AA31" s="146"/>
      <c r="AB31" s="146"/>
      <c r="AC31" s="146"/>
      <c r="AD31" s="146"/>
      <c r="AE31" s="146"/>
      <c r="AF31" s="146"/>
      <c r="AG31" s="146" t="s">
        <v>130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9">
        <v>11</v>
      </c>
      <c r="B32" s="180" t="s">
        <v>275</v>
      </c>
      <c r="C32" s="190" t="s">
        <v>276</v>
      </c>
      <c r="D32" s="181" t="s">
        <v>277</v>
      </c>
      <c r="E32" s="182">
        <v>8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278</v>
      </c>
      <c r="T32" s="185" t="s">
        <v>279</v>
      </c>
      <c r="U32" s="156">
        <v>0</v>
      </c>
      <c r="V32" s="156">
        <f>ROUND(E32*U32,2)</f>
        <v>0</v>
      </c>
      <c r="W32" s="156"/>
      <c r="X32" s="156" t="s">
        <v>128</v>
      </c>
      <c r="Y32" s="156" t="s">
        <v>129</v>
      </c>
      <c r="Z32" s="146"/>
      <c r="AA32" s="146"/>
      <c r="AB32" s="146"/>
      <c r="AC32" s="146"/>
      <c r="AD32" s="146"/>
      <c r="AE32" s="146"/>
      <c r="AF32" s="146"/>
      <c r="AG32" s="146" t="s">
        <v>130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9">
        <v>12</v>
      </c>
      <c r="B33" s="180" t="s">
        <v>280</v>
      </c>
      <c r="C33" s="190" t="s">
        <v>281</v>
      </c>
      <c r="D33" s="181" t="s">
        <v>274</v>
      </c>
      <c r="E33" s="182">
        <v>8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2">
        <v>4.8000000000000001E-4</v>
      </c>
      <c r="O33" s="182">
        <f>ROUND(E33*N33,2)</f>
        <v>0</v>
      </c>
      <c r="P33" s="182">
        <v>0</v>
      </c>
      <c r="Q33" s="182">
        <f>ROUND(E33*P33,2)</f>
        <v>0</v>
      </c>
      <c r="R33" s="184" t="s">
        <v>203</v>
      </c>
      <c r="S33" s="184" t="s">
        <v>127</v>
      </c>
      <c r="T33" s="185" t="s">
        <v>127</v>
      </c>
      <c r="U33" s="156">
        <v>0</v>
      </c>
      <c r="V33" s="156">
        <f>ROUND(E33*U33,2)</f>
        <v>0</v>
      </c>
      <c r="W33" s="156"/>
      <c r="X33" s="156" t="s">
        <v>204</v>
      </c>
      <c r="Y33" s="156" t="s">
        <v>129</v>
      </c>
      <c r="Z33" s="146"/>
      <c r="AA33" s="146"/>
      <c r="AB33" s="146"/>
      <c r="AC33" s="146"/>
      <c r="AD33" s="146"/>
      <c r="AE33" s="146"/>
      <c r="AF33" s="146"/>
      <c r="AG33" s="146" t="s">
        <v>205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2">
        <v>13</v>
      </c>
      <c r="B34" s="173" t="s">
        <v>282</v>
      </c>
      <c r="C34" s="187" t="s">
        <v>283</v>
      </c>
      <c r="D34" s="174" t="s">
        <v>170</v>
      </c>
      <c r="E34" s="175">
        <v>18.399999999999999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5">
        <v>2.9999999999999997E-4</v>
      </c>
      <c r="O34" s="175">
        <f>ROUND(E34*N34,2)</f>
        <v>0.01</v>
      </c>
      <c r="P34" s="175">
        <v>0</v>
      </c>
      <c r="Q34" s="175">
        <f>ROUND(E34*P34,2)</f>
        <v>0</v>
      </c>
      <c r="R34" s="177" t="s">
        <v>203</v>
      </c>
      <c r="S34" s="177" t="s">
        <v>127</v>
      </c>
      <c r="T34" s="178" t="s">
        <v>127</v>
      </c>
      <c r="U34" s="156">
        <v>0</v>
      </c>
      <c r="V34" s="156">
        <f>ROUND(E34*U34,2)</f>
        <v>0</v>
      </c>
      <c r="W34" s="156"/>
      <c r="X34" s="156" t="s">
        <v>204</v>
      </c>
      <c r="Y34" s="156" t="s">
        <v>129</v>
      </c>
      <c r="Z34" s="146"/>
      <c r="AA34" s="146"/>
      <c r="AB34" s="146"/>
      <c r="AC34" s="146"/>
      <c r="AD34" s="146"/>
      <c r="AE34" s="146"/>
      <c r="AF34" s="146"/>
      <c r="AG34" s="146" t="s">
        <v>205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8" t="s">
        <v>318</v>
      </c>
      <c r="D35" s="157"/>
      <c r="E35" s="158">
        <v>18.399999999999999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5" t="s">
        <v>122</v>
      </c>
      <c r="B36" s="166" t="s">
        <v>88</v>
      </c>
      <c r="C36" s="186" t="s">
        <v>89</v>
      </c>
      <c r="D36" s="167"/>
      <c r="E36" s="168"/>
      <c r="F36" s="169"/>
      <c r="G36" s="169">
        <f>SUMIF(AG37:AG37,"&lt;&gt;NOR",G37:G37)</f>
        <v>0</v>
      </c>
      <c r="H36" s="169"/>
      <c r="I36" s="169">
        <f>SUM(I37:I37)</f>
        <v>0</v>
      </c>
      <c r="J36" s="169"/>
      <c r="K36" s="169">
        <f>SUM(K37:K37)</f>
        <v>0</v>
      </c>
      <c r="L36" s="169"/>
      <c r="M36" s="169">
        <f>SUM(M37:M37)</f>
        <v>0</v>
      </c>
      <c r="N36" s="168"/>
      <c r="O36" s="168">
        <f>SUM(O37:O37)</f>
        <v>0.01</v>
      </c>
      <c r="P36" s="168"/>
      <c r="Q36" s="168">
        <f>SUM(Q37:Q37)</f>
        <v>0</v>
      </c>
      <c r="R36" s="169"/>
      <c r="S36" s="169"/>
      <c r="T36" s="170"/>
      <c r="U36" s="164"/>
      <c r="V36" s="164">
        <f>SUM(V37:V37)</f>
        <v>1.24</v>
      </c>
      <c r="W36" s="164"/>
      <c r="X36" s="164"/>
      <c r="Y36" s="164"/>
      <c r="AG36" t="s">
        <v>123</v>
      </c>
    </row>
    <row r="37" spans="1:60" outlineLevel="1" x14ac:dyDescent="0.2">
      <c r="A37" s="179">
        <v>14</v>
      </c>
      <c r="B37" s="180" t="s">
        <v>285</v>
      </c>
      <c r="C37" s="190" t="s">
        <v>286</v>
      </c>
      <c r="D37" s="181" t="s">
        <v>170</v>
      </c>
      <c r="E37" s="182">
        <v>7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2">
        <v>1.2099999999999999E-3</v>
      </c>
      <c r="O37" s="182">
        <f>ROUND(E37*N37,2)</f>
        <v>0.01</v>
      </c>
      <c r="P37" s="182">
        <v>0</v>
      </c>
      <c r="Q37" s="182">
        <f>ROUND(E37*P37,2)</f>
        <v>0</v>
      </c>
      <c r="R37" s="184"/>
      <c r="S37" s="184" t="s">
        <v>127</v>
      </c>
      <c r="T37" s="185" t="s">
        <v>127</v>
      </c>
      <c r="U37" s="156">
        <v>0.17699999999999999</v>
      </c>
      <c r="V37" s="156">
        <f>ROUND(E37*U37,2)</f>
        <v>1.24</v>
      </c>
      <c r="W37" s="156"/>
      <c r="X37" s="156" t="s">
        <v>128</v>
      </c>
      <c r="Y37" s="156" t="s">
        <v>129</v>
      </c>
      <c r="Z37" s="146"/>
      <c r="AA37" s="146"/>
      <c r="AB37" s="146"/>
      <c r="AC37" s="146"/>
      <c r="AD37" s="146"/>
      <c r="AE37" s="146"/>
      <c r="AF37" s="146"/>
      <c r="AG37" s="146" t="s">
        <v>130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5.5" x14ac:dyDescent="0.2">
      <c r="A38" s="165" t="s">
        <v>122</v>
      </c>
      <c r="B38" s="166" t="s">
        <v>90</v>
      </c>
      <c r="C38" s="186" t="s">
        <v>91</v>
      </c>
      <c r="D38" s="167"/>
      <c r="E38" s="168"/>
      <c r="F38" s="169"/>
      <c r="G38" s="169">
        <f>SUMIF(AG39:AG39,"&lt;&gt;NOR",G39:G39)</f>
        <v>0</v>
      </c>
      <c r="H38" s="169"/>
      <c r="I38" s="169">
        <f>SUM(I39:I39)</f>
        <v>0</v>
      </c>
      <c r="J38" s="169"/>
      <c r="K38" s="169">
        <f>SUM(K39:K39)</f>
        <v>0</v>
      </c>
      <c r="L38" s="169"/>
      <c r="M38" s="169">
        <f>SUM(M39:M39)</f>
        <v>0</v>
      </c>
      <c r="N38" s="168"/>
      <c r="O38" s="168">
        <f>SUM(O39:O39)</f>
        <v>0</v>
      </c>
      <c r="P38" s="168"/>
      <c r="Q38" s="168">
        <f>SUM(Q39:Q39)</f>
        <v>0</v>
      </c>
      <c r="R38" s="169"/>
      <c r="S38" s="169"/>
      <c r="T38" s="170"/>
      <c r="U38" s="164"/>
      <c r="V38" s="164">
        <f>SUM(V39:V39)</f>
        <v>0</v>
      </c>
      <c r="W38" s="164"/>
      <c r="X38" s="164"/>
      <c r="Y38" s="164"/>
      <c r="AG38" t="s">
        <v>123</v>
      </c>
    </row>
    <row r="39" spans="1:60" ht="22.5" outlineLevel="1" x14ac:dyDescent="0.2">
      <c r="A39" s="179">
        <v>15</v>
      </c>
      <c r="B39" s="180" t="s">
        <v>287</v>
      </c>
      <c r="C39" s="190" t="s">
        <v>288</v>
      </c>
      <c r="D39" s="181" t="s">
        <v>289</v>
      </c>
      <c r="E39" s="182">
        <v>5</v>
      </c>
      <c r="F39" s="183"/>
      <c r="G39" s="184">
        <f>ROUND(E39*F39,2)</f>
        <v>0</v>
      </c>
      <c r="H39" s="183"/>
      <c r="I39" s="184">
        <f>ROUND(E39*H39,2)</f>
        <v>0</v>
      </c>
      <c r="J39" s="183"/>
      <c r="K39" s="184">
        <f>ROUND(E39*J39,2)</f>
        <v>0</v>
      </c>
      <c r="L39" s="184">
        <v>21</v>
      </c>
      <c r="M39" s="184">
        <f>G39*(1+L39/100)</f>
        <v>0</v>
      </c>
      <c r="N39" s="182">
        <v>0</v>
      </c>
      <c r="O39" s="182">
        <f>ROUND(E39*N39,2)</f>
        <v>0</v>
      </c>
      <c r="P39" s="182">
        <v>0</v>
      </c>
      <c r="Q39" s="182">
        <f>ROUND(E39*P39,2)</f>
        <v>0</v>
      </c>
      <c r="R39" s="184"/>
      <c r="S39" s="184" t="s">
        <v>278</v>
      </c>
      <c r="T39" s="185" t="s">
        <v>279</v>
      </c>
      <c r="U39" s="156">
        <v>0</v>
      </c>
      <c r="V39" s="156">
        <f>ROUND(E39*U39,2)</f>
        <v>0</v>
      </c>
      <c r="W39" s="156"/>
      <c r="X39" s="156" t="s">
        <v>128</v>
      </c>
      <c r="Y39" s="156" t="s">
        <v>129</v>
      </c>
      <c r="Z39" s="146"/>
      <c r="AA39" s="146"/>
      <c r="AB39" s="146"/>
      <c r="AC39" s="146"/>
      <c r="AD39" s="146"/>
      <c r="AE39" s="146"/>
      <c r="AF39" s="146"/>
      <c r="AG39" s="146" t="s">
        <v>130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5" t="s">
        <v>122</v>
      </c>
      <c r="B40" s="166" t="s">
        <v>92</v>
      </c>
      <c r="C40" s="186" t="s">
        <v>93</v>
      </c>
      <c r="D40" s="167"/>
      <c r="E40" s="168"/>
      <c r="F40" s="169"/>
      <c r="G40" s="169">
        <f>SUMIF(AG41:AG41,"&lt;&gt;NOR",G41:G41)</f>
        <v>0</v>
      </c>
      <c r="H40" s="169"/>
      <c r="I40" s="169">
        <f>SUM(I41:I41)</f>
        <v>0</v>
      </c>
      <c r="J40" s="169"/>
      <c r="K40" s="169">
        <f>SUM(K41:K41)</f>
        <v>0</v>
      </c>
      <c r="L40" s="169"/>
      <c r="M40" s="169">
        <f>SUM(M41:M41)</f>
        <v>0</v>
      </c>
      <c r="N40" s="168"/>
      <c r="O40" s="168">
        <f>SUM(O41:O41)</f>
        <v>0</v>
      </c>
      <c r="P40" s="168"/>
      <c r="Q40" s="168">
        <f>SUM(Q41:Q41)</f>
        <v>0</v>
      </c>
      <c r="R40" s="169"/>
      <c r="S40" s="169"/>
      <c r="T40" s="170"/>
      <c r="U40" s="164"/>
      <c r="V40" s="164">
        <f>SUM(V41:V41)</f>
        <v>14.05</v>
      </c>
      <c r="W40" s="164"/>
      <c r="X40" s="164"/>
      <c r="Y40" s="164"/>
      <c r="AG40" t="s">
        <v>123</v>
      </c>
    </row>
    <row r="41" spans="1:60" outlineLevel="1" x14ac:dyDescent="0.2">
      <c r="A41" s="172">
        <v>16</v>
      </c>
      <c r="B41" s="173" t="s">
        <v>290</v>
      </c>
      <c r="C41" s="187" t="s">
        <v>291</v>
      </c>
      <c r="D41" s="174" t="s">
        <v>259</v>
      </c>
      <c r="E41" s="175">
        <v>22.017199999999999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127</v>
      </c>
      <c r="T41" s="178" t="s">
        <v>127</v>
      </c>
      <c r="U41" s="156">
        <v>0.63800000000000001</v>
      </c>
      <c r="V41" s="156">
        <f>ROUND(E41*U41,2)</f>
        <v>14.05</v>
      </c>
      <c r="W41" s="156"/>
      <c r="X41" s="156" t="s">
        <v>292</v>
      </c>
      <c r="Y41" s="156" t="s">
        <v>129</v>
      </c>
      <c r="Z41" s="146"/>
      <c r="AA41" s="146"/>
      <c r="AB41" s="146"/>
      <c r="AC41" s="146"/>
      <c r="AD41" s="146"/>
      <c r="AE41" s="146"/>
      <c r="AF41" s="146"/>
      <c r="AG41" s="146" t="s">
        <v>293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3"/>
      <c r="B42" s="4"/>
      <c r="C42" s="191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108</v>
      </c>
    </row>
    <row r="43" spans="1:60" x14ac:dyDescent="0.2">
      <c r="A43" s="149"/>
      <c r="B43" s="150" t="s">
        <v>31</v>
      </c>
      <c r="C43" s="192"/>
      <c r="D43" s="151"/>
      <c r="E43" s="152"/>
      <c r="F43" s="152"/>
      <c r="G43" s="171">
        <f>G8+G26+G36+G38+G40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207</v>
      </c>
    </row>
    <row r="44" spans="1:60" x14ac:dyDescent="0.2">
      <c r="A44" s="3"/>
      <c r="B44" s="4"/>
      <c r="C44" s="19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3"/>
      <c r="B45" s="4"/>
      <c r="C45" s="19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8" t="s">
        <v>208</v>
      </c>
      <c r="B46" s="258"/>
      <c r="C46" s="259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0"/>
      <c r="B47" s="261"/>
      <c r="C47" s="262"/>
      <c r="D47" s="261"/>
      <c r="E47" s="261"/>
      <c r="F47" s="261"/>
      <c r="G47" s="26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G47" t="s">
        <v>209</v>
      </c>
    </row>
    <row r="48" spans="1:60" x14ac:dyDescent="0.2">
      <c r="A48" s="264"/>
      <c r="B48" s="265"/>
      <c r="C48" s="266"/>
      <c r="D48" s="265"/>
      <c r="E48" s="265"/>
      <c r="F48" s="265"/>
      <c r="G48" s="26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4"/>
      <c r="B49" s="265"/>
      <c r="C49" s="266"/>
      <c r="D49" s="265"/>
      <c r="E49" s="265"/>
      <c r="F49" s="265"/>
      <c r="G49" s="26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4"/>
      <c r="B50" s="265"/>
      <c r="C50" s="266"/>
      <c r="D50" s="265"/>
      <c r="E50" s="265"/>
      <c r="F50" s="265"/>
      <c r="G50" s="26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68"/>
      <c r="B51" s="269"/>
      <c r="C51" s="270"/>
      <c r="D51" s="269"/>
      <c r="E51" s="269"/>
      <c r="F51" s="269"/>
      <c r="G51" s="27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C53" s="193"/>
      <c r="D53" s="10"/>
      <c r="AG53" t="s">
        <v>210</v>
      </c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47:G51"/>
    <mergeCell ref="C18:G18"/>
    <mergeCell ref="A1:G1"/>
    <mergeCell ref="C2:G2"/>
    <mergeCell ref="C3:G3"/>
    <mergeCell ref="C4:G4"/>
    <mergeCell ref="A46:C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0868-5214-4FDC-9FBF-F81360F6B64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57</v>
      </c>
      <c r="C3" s="252" t="s">
        <v>58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45.9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50.89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319</v>
      </c>
      <c r="C9" s="187" t="s">
        <v>320</v>
      </c>
      <c r="D9" s="174" t="s">
        <v>126</v>
      </c>
      <c r="E9" s="175">
        <v>23.184000000000001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2.1949999999999998</v>
      </c>
      <c r="V9" s="156">
        <f>ROUND(E9*U9,2)</f>
        <v>50.89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188" t="s">
        <v>321</v>
      </c>
      <c r="D10" s="157"/>
      <c r="E10" s="158">
        <v>23.184000000000001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2">
        <v>2</v>
      </c>
      <c r="B11" s="173" t="s">
        <v>322</v>
      </c>
      <c r="C11" s="187" t="s">
        <v>323</v>
      </c>
      <c r="D11" s="174" t="s">
        <v>259</v>
      </c>
      <c r="E11" s="175">
        <v>45.904319999999998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1</v>
      </c>
      <c r="O11" s="175">
        <f>ROUND(E11*N11,2)</f>
        <v>45.9</v>
      </c>
      <c r="P11" s="175">
        <v>0</v>
      </c>
      <c r="Q11" s="175">
        <f>ROUND(E11*P11,2)</f>
        <v>0</v>
      </c>
      <c r="R11" s="177" t="s">
        <v>203</v>
      </c>
      <c r="S11" s="177" t="s">
        <v>127</v>
      </c>
      <c r="T11" s="178" t="s">
        <v>127</v>
      </c>
      <c r="U11" s="156">
        <v>0</v>
      </c>
      <c r="V11" s="156">
        <f>ROUND(E11*U11,2)</f>
        <v>0</v>
      </c>
      <c r="W11" s="156"/>
      <c r="X11" s="156" t="s">
        <v>204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205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2" x14ac:dyDescent="0.2">
      <c r="A12" s="153"/>
      <c r="B12" s="154"/>
      <c r="C12" s="188" t="s">
        <v>324</v>
      </c>
      <c r="D12" s="157"/>
      <c r="E12" s="158">
        <v>45.904319999999998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5" t="s">
        <v>122</v>
      </c>
      <c r="B13" s="166" t="s">
        <v>76</v>
      </c>
      <c r="C13" s="186" t="s">
        <v>77</v>
      </c>
      <c r="D13" s="167"/>
      <c r="E13" s="168"/>
      <c r="F13" s="169"/>
      <c r="G13" s="169">
        <f>SUMIF(AG14:AG15,"&lt;&gt;NOR",G14:G15)</f>
        <v>0</v>
      </c>
      <c r="H13" s="169"/>
      <c r="I13" s="169">
        <f>SUM(I14:I15)</f>
        <v>0</v>
      </c>
      <c r="J13" s="169"/>
      <c r="K13" s="169">
        <f>SUM(K14:K15)</f>
        <v>0</v>
      </c>
      <c r="L13" s="169"/>
      <c r="M13" s="169">
        <f>SUM(M14:M15)</f>
        <v>0</v>
      </c>
      <c r="N13" s="168"/>
      <c r="O13" s="168">
        <f>SUM(O14:O15)</f>
        <v>19.09</v>
      </c>
      <c r="P13" s="168"/>
      <c r="Q13" s="168">
        <f>SUM(Q14:Q15)</f>
        <v>0</v>
      </c>
      <c r="R13" s="169"/>
      <c r="S13" s="169"/>
      <c r="T13" s="170"/>
      <c r="U13" s="164"/>
      <c r="V13" s="164">
        <f>SUM(V14:V15)</f>
        <v>11.39</v>
      </c>
      <c r="W13" s="164"/>
      <c r="X13" s="164"/>
      <c r="Y13" s="164"/>
      <c r="AG13" t="s">
        <v>123</v>
      </c>
    </row>
    <row r="14" spans="1:60" outlineLevel="1" x14ac:dyDescent="0.2">
      <c r="A14" s="172">
        <v>3</v>
      </c>
      <c r="B14" s="173" t="s">
        <v>242</v>
      </c>
      <c r="C14" s="187" t="s">
        <v>243</v>
      </c>
      <c r="D14" s="174" t="s">
        <v>126</v>
      </c>
      <c r="E14" s="175">
        <v>10.5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1.8180000000000001</v>
      </c>
      <c r="O14" s="175">
        <f>ROUND(E14*N14,2)</f>
        <v>19.09</v>
      </c>
      <c r="P14" s="175">
        <v>0</v>
      </c>
      <c r="Q14" s="175">
        <f>ROUND(E14*P14,2)</f>
        <v>0</v>
      </c>
      <c r="R14" s="177"/>
      <c r="S14" s="177" t="s">
        <v>127</v>
      </c>
      <c r="T14" s="178" t="s">
        <v>127</v>
      </c>
      <c r="U14" s="156">
        <v>1.085</v>
      </c>
      <c r="V14" s="156">
        <f>ROUND(E14*U14,2)</f>
        <v>11.39</v>
      </c>
      <c r="W14" s="156"/>
      <c r="X14" s="156" t="s">
        <v>128</v>
      </c>
      <c r="Y14" s="156" t="s">
        <v>129</v>
      </c>
      <c r="Z14" s="146"/>
      <c r="AA14" s="146"/>
      <c r="AB14" s="146"/>
      <c r="AC14" s="146"/>
      <c r="AD14" s="146"/>
      <c r="AE14" s="146"/>
      <c r="AF14" s="146"/>
      <c r="AG14" s="146" t="s">
        <v>130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8" t="s">
        <v>224</v>
      </c>
      <c r="D15" s="157"/>
      <c r="E15" s="158">
        <v>10.5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5" t="s">
        <v>122</v>
      </c>
      <c r="B16" s="166" t="s">
        <v>78</v>
      </c>
      <c r="C16" s="186" t="s">
        <v>79</v>
      </c>
      <c r="D16" s="167"/>
      <c r="E16" s="168"/>
      <c r="F16" s="169"/>
      <c r="G16" s="169">
        <f>SUMIF(AG17:AG25,"&lt;&gt;NOR",G17:G25)</f>
        <v>0</v>
      </c>
      <c r="H16" s="169"/>
      <c r="I16" s="169">
        <f>SUM(I17:I25)</f>
        <v>0</v>
      </c>
      <c r="J16" s="169"/>
      <c r="K16" s="169">
        <f>SUM(K17:K25)</f>
        <v>0</v>
      </c>
      <c r="L16" s="169"/>
      <c r="M16" s="169">
        <f>SUM(M17:M25)</f>
        <v>0</v>
      </c>
      <c r="N16" s="168"/>
      <c r="O16" s="168">
        <f>SUM(O17:O25)</f>
        <v>7.3599999999999994</v>
      </c>
      <c r="P16" s="168"/>
      <c r="Q16" s="168">
        <f>SUM(Q17:Q25)</f>
        <v>0</v>
      </c>
      <c r="R16" s="169"/>
      <c r="S16" s="169"/>
      <c r="T16" s="170"/>
      <c r="U16" s="164"/>
      <c r="V16" s="164">
        <f>SUM(V17:V25)</f>
        <v>7.5699999999999994</v>
      </c>
      <c r="W16" s="164"/>
      <c r="X16" s="164"/>
      <c r="Y16" s="164"/>
      <c r="AG16" t="s">
        <v>123</v>
      </c>
    </row>
    <row r="17" spans="1:60" outlineLevel="1" x14ac:dyDescent="0.2">
      <c r="A17" s="172">
        <v>4</v>
      </c>
      <c r="B17" s="173" t="s">
        <v>266</v>
      </c>
      <c r="C17" s="187" t="s">
        <v>267</v>
      </c>
      <c r="D17" s="174" t="s">
        <v>170</v>
      </c>
      <c r="E17" s="175">
        <v>35.200000000000003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5">
        <v>1.7000000000000001E-4</v>
      </c>
      <c r="O17" s="175">
        <f>ROUND(E17*N17,2)</f>
        <v>0.01</v>
      </c>
      <c r="P17" s="175">
        <v>0</v>
      </c>
      <c r="Q17" s="175">
        <f>ROUND(E17*P17,2)</f>
        <v>0</v>
      </c>
      <c r="R17" s="177"/>
      <c r="S17" s="177" t="s">
        <v>127</v>
      </c>
      <c r="T17" s="178" t="s">
        <v>127</v>
      </c>
      <c r="U17" s="156">
        <v>7.4999999999999997E-2</v>
      </c>
      <c r="V17" s="156">
        <f>ROUND(E17*U17,2)</f>
        <v>2.64</v>
      </c>
      <c r="W17" s="156"/>
      <c r="X17" s="156" t="s">
        <v>128</v>
      </c>
      <c r="Y17" s="156" t="s">
        <v>129</v>
      </c>
      <c r="Z17" s="146"/>
      <c r="AA17" s="146"/>
      <c r="AB17" s="146"/>
      <c r="AC17" s="146"/>
      <c r="AD17" s="146"/>
      <c r="AE17" s="146"/>
      <c r="AF17" s="146"/>
      <c r="AG17" s="146" t="s">
        <v>130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8" t="s">
        <v>325</v>
      </c>
      <c r="D18" s="157"/>
      <c r="E18" s="158">
        <v>35.200000000000003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2">
        <v>5</v>
      </c>
      <c r="B19" s="173" t="s">
        <v>269</v>
      </c>
      <c r="C19" s="187" t="s">
        <v>270</v>
      </c>
      <c r="D19" s="174" t="s">
        <v>126</v>
      </c>
      <c r="E19" s="175">
        <v>4.4000000000000004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1.665</v>
      </c>
      <c r="O19" s="175">
        <f>ROUND(E19*N19,2)</f>
        <v>7.33</v>
      </c>
      <c r="P19" s="175">
        <v>0</v>
      </c>
      <c r="Q19" s="175">
        <f>ROUND(E19*P19,2)</f>
        <v>0</v>
      </c>
      <c r="R19" s="177"/>
      <c r="S19" s="177" t="s">
        <v>127</v>
      </c>
      <c r="T19" s="178" t="s">
        <v>127</v>
      </c>
      <c r="U19" s="156">
        <v>0.92</v>
      </c>
      <c r="V19" s="156">
        <f>ROUND(E19*U19,2)</f>
        <v>4.05</v>
      </c>
      <c r="W19" s="156"/>
      <c r="X19" s="156" t="s">
        <v>128</v>
      </c>
      <c r="Y19" s="156" t="s">
        <v>129</v>
      </c>
      <c r="Z19" s="146"/>
      <c r="AA19" s="146"/>
      <c r="AB19" s="146"/>
      <c r="AC19" s="146"/>
      <c r="AD19" s="146"/>
      <c r="AE19" s="146"/>
      <c r="AF19" s="146"/>
      <c r="AG19" s="146" t="s">
        <v>130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8" t="s">
        <v>326</v>
      </c>
      <c r="D20" s="157"/>
      <c r="E20" s="158">
        <v>4.4000000000000004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2">
        <v>6</v>
      </c>
      <c r="B21" s="173" t="s">
        <v>272</v>
      </c>
      <c r="C21" s="187" t="s">
        <v>273</v>
      </c>
      <c r="D21" s="174" t="s">
        <v>274</v>
      </c>
      <c r="E21" s="175">
        <v>17.600000000000001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127</v>
      </c>
      <c r="T21" s="178" t="s">
        <v>127</v>
      </c>
      <c r="U21" s="156">
        <v>0.05</v>
      </c>
      <c r="V21" s="156">
        <f>ROUND(E21*U21,2)</f>
        <v>0.88</v>
      </c>
      <c r="W21" s="156"/>
      <c r="X21" s="156" t="s">
        <v>128</v>
      </c>
      <c r="Y21" s="156" t="s">
        <v>129</v>
      </c>
      <c r="Z21" s="146"/>
      <c r="AA21" s="146"/>
      <c r="AB21" s="146"/>
      <c r="AC21" s="146"/>
      <c r="AD21" s="146"/>
      <c r="AE21" s="146"/>
      <c r="AF21" s="146"/>
      <c r="AG21" s="146" t="s">
        <v>130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8" t="s">
        <v>327</v>
      </c>
      <c r="D22" s="157"/>
      <c r="E22" s="158">
        <v>17.600000000000001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9">
        <v>7</v>
      </c>
      <c r="B23" s="180" t="s">
        <v>280</v>
      </c>
      <c r="C23" s="190" t="s">
        <v>281</v>
      </c>
      <c r="D23" s="181" t="s">
        <v>274</v>
      </c>
      <c r="E23" s="182">
        <v>18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4.8000000000000001E-4</v>
      </c>
      <c r="O23" s="182">
        <f>ROUND(E23*N23,2)</f>
        <v>0.01</v>
      </c>
      <c r="P23" s="182">
        <v>0</v>
      </c>
      <c r="Q23" s="182">
        <f>ROUND(E23*P23,2)</f>
        <v>0</v>
      </c>
      <c r="R23" s="184" t="s">
        <v>203</v>
      </c>
      <c r="S23" s="184" t="s">
        <v>127</v>
      </c>
      <c r="T23" s="185" t="s">
        <v>127</v>
      </c>
      <c r="U23" s="156">
        <v>0</v>
      </c>
      <c r="V23" s="156">
        <f>ROUND(E23*U23,2)</f>
        <v>0</v>
      </c>
      <c r="W23" s="156"/>
      <c r="X23" s="156" t="s">
        <v>204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205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2">
        <v>8</v>
      </c>
      <c r="B24" s="173" t="s">
        <v>282</v>
      </c>
      <c r="C24" s="187" t="s">
        <v>283</v>
      </c>
      <c r="D24" s="174" t="s">
        <v>170</v>
      </c>
      <c r="E24" s="175">
        <v>40.479999999999997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2.9999999999999997E-4</v>
      </c>
      <c r="O24" s="175">
        <f>ROUND(E24*N24,2)</f>
        <v>0.01</v>
      </c>
      <c r="P24" s="175">
        <v>0</v>
      </c>
      <c r="Q24" s="175">
        <f>ROUND(E24*P24,2)</f>
        <v>0</v>
      </c>
      <c r="R24" s="177" t="s">
        <v>203</v>
      </c>
      <c r="S24" s="177" t="s">
        <v>127</v>
      </c>
      <c r="T24" s="178" t="s">
        <v>127</v>
      </c>
      <c r="U24" s="156">
        <v>0</v>
      </c>
      <c r="V24" s="156">
        <f>ROUND(E24*U24,2)</f>
        <v>0</v>
      </c>
      <c r="W24" s="156"/>
      <c r="X24" s="156" t="s">
        <v>204</v>
      </c>
      <c r="Y24" s="156" t="s">
        <v>129</v>
      </c>
      <c r="Z24" s="146"/>
      <c r="AA24" s="146"/>
      <c r="AB24" s="146"/>
      <c r="AC24" s="146"/>
      <c r="AD24" s="146"/>
      <c r="AE24" s="146"/>
      <c r="AF24" s="146"/>
      <c r="AG24" s="146" t="s">
        <v>205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188" t="s">
        <v>328</v>
      </c>
      <c r="D25" s="157"/>
      <c r="E25" s="158">
        <v>40.479999999999997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165" t="s">
        <v>122</v>
      </c>
      <c r="B26" s="166" t="s">
        <v>80</v>
      </c>
      <c r="C26" s="186" t="s">
        <v>81</v>
      </c>
      <c r="D26" s="167"/>
      <c r="E26" s="168"/>
      <c r="F26" s="169"/>
      <c r="G26" s="169">
        <f>SUMIF(AG27:AG50,"&lt;&gt;NOR",G27:G50)</f>
        <v>0</v>
      </c>
      <c r="H26" s="169"/>
      <c r="I26" s="169">
        <f>SUM(I27:I50)</f>
        <v>0</v>
      </c>
      <c r="J26" s="169"/>
      <c r="K26" s="169">
        <f>SUM(K27:K50)</f>
        <v>0</v>
      </c>
      <c r="L26" s="169"/>
      <c r="M26" s="169">
        <f>SUM(M27:M50)</f>
        <v>0</v>
      </c>
      <c r="N26" s="168"/>
      <c r="O26" s="168">
        <f>SUM(O27:O50)</f>
        <v>16.990000000000002</v>
      </c>
      <c r="P26" s="168"/>
      <c r="Q26" s="168">
        <f>SUM(Q27:Q50)</f>
        <v>0</v>
      </c>
      <c r="R26" s="169"/>
      <c r="S26" s="169"/>
      <c r="T26" s="170"/>
      <c r="U26" s="164"/>
      <c r="V26" s="164">
        <f>SUM(V27:V50)</f>
        <v>35.47</v>
      </c>
      <c r="W26" s="164"/>
      <c r="X26" s="164"/>
      <c r="Y26" s="164"/>
      <c r="AG26" t="s">
        <v>123</v>
      </c>
    </row>
    <row r="27" spans="1:60" outlineLevel="1" x14ac:dyDescent="0.2">
      <c r="A27" s="172">
        <v>9</v>
      </c>
      <c r="B27" s="173" t="s">
        <v>329</v>
      </c>
      <c r="C27" s="187" t="s">
        <v>330</v>
      </c>
      <c r="D27" s="174" t="s">
        <v>170</v>
      </c>
      <c r="E27" s="175">
        <v>21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127</v>
      </c>
      <c r="U27" s="156">
        <v>1.1779999999999999</v>
      </c>
      <c r="V27" s="156">
        <f>ROUND(E27*U27,2)</f>
        <v>24.74</v>
      </c>
      <c r="W27" s="156"/>
      <c r="X27" s="156" t="s">
        <v>128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130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">
      <c r="A28" s="153"/>
      <c r="B28" s="154"/>
      <c r="C28" s="272" t="s">
        <v>331</v>
      </c>
      <c r="D28" s="273"/>
      <c r="E28" s="273"/>
      <c r="F28" s="273"/>
      <c r="G28" s="273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183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8" t="s">
        <v>332</v>
      </c>
      <c r="D29" s="157"/>
      <c r="E29" s="158">
        <v>21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2">
        <v>10</v>
      </c>
      <c r="B30" s="173" t="s">
        <v>333</v>
      </c>
      <c r="C30" s="187" t="s">
        <v>334</v>
      </c>
      <c r="D30" s="174" t="s">
        <v>126</v>
      </c>
      <c r="E30" s="175">
        <v>5.4080000000000004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127</v>
      </c>
      <c r="T30" s="178" t="s">
        <v>127</v>
      </c>
      <c r="U30" s="156">
        <v>1.9850000000000001</v>
      </c>
      <c r="V30" s="156">
        <f>ROUND(E30*U30,2)</f>
        <v>10.73</v>
      </c>
      <c r="W30" s="156"/>
      <c r="X30" s="156" t="s">
        <v>128</v>
      </c>
      <c r="Y30" s="156" t="s">
        <v>129</v>
      </c>
      <c r="Z30" s="146"/>
      <c r="AA30" s="146"/>
      <c r="AB30" s="146"/>
      <c r="AC30" s="146"/>
      <c r="AD30" s="146"/>
      <c r="AE30" s="146"/>
      <c r="AF30" s="146"/>
      <c r="AG30" s="146" t="s">
        <v>130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8" t="s">
        <v>335</v>
      </c>
      <c r="D31" s="157"/>
      <c r="E31" s="158">
        <v>1.1648000000000001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336</v>
      </c>
      <c r="D32" s="157"/>
      <c r="E32" s="158">
        <v>1.1232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8" t="s">
        <v>337</v>
      </c>
      <c r="D33" s="157"/>
      <c r="E33" s="158">
        <v>1.0815999999999999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8" t="s">
        <v>338</v>
      </c>
      <c r="D34" s="157"/>
      <c r="E34" s="158">
        <v>1.04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8" t="s">
        <v>339</v>
      </c>
      <c r="D35" s="157"/>
      <c r="E35" s="158">
        <v>0.99839999999999995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2">
        <v>11</v>
      </c>
      <c r="B36" s="173" t="s">
        <v>340</v>
      </c>
      <c r="C36" s="187" t="s">
        <v>341</v>
      </c>
      <c r="D36" s="174" t="s">
        <v>342</v>
      </c>
      <c r="E36" s="175">
        <v>9.7344000000000008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1</v>
      </c>
      <c r="O36" s="175">
        <f>ROUND(E36*N36,2)</f>
        <v>9.73</v>
      </c>
      <c r="P36" s="175">
        <v>0</v>
      </c>
      <c r="Q36" s="175">
        <f>ROUND(E36*P36,2)</f>
        <v>0</v>
      </c>
      <c r="R36" s="177" t="s">
        <v>203</v>
      </c>
      <c r="S36" s="177" t="s">
        <v>127</v>
      </c>
      <c r="T36" s="178" t="s">
        <v>127</v>
      </c>
      <c r="U36" s="156">
        <v>0</v>
      </c>
      <c r="V36" s="156">
        <f>ROUND(E36*U36,2)</f>
        <v>0</v>
      </c>
      <c r="W36" s="156"/>
      <c r="X36" s="156" t="s">
        <v>204</v>
      </c>
      <c r="Y36" s="156" t="s">
        <v>129</v>
      </c>
      <c r="Z36" s="146"/>
      <c r="AA36" s="146"/>
      <c r="AB36" s="146"/>
      <c r="AC36" s="146"/>
      <c r="AD36" s="146"/>
      <c r="AE36" s="146"/>
      <c r="AF36" s="146"/>
      <c r="AG36" s="146" t="s">
        <v>205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72" t="s">
        <v>343</v>
      </c>
      <c r="D37" s="273"/>
      <c r="E37" s="273"/>
      <c r="F37" s="273"/>
      <c r="G37" s="273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183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8" t="s">
        <v>344</v>
      </c>
      <c r="D38" s="157"/>
      <c r="E38" s="158">
        <v>2.0966399999999998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8" t="s">
        <v>345</v>
      </c>
      <c r="D39" s="157"/>
      <c r="E39" s="158">
        <v>2.02176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8" t="s">
        <v>346</v>
      </c>
      <c r="D40" s="157"/>
      <c r="E40" s="158">
        <v>1.9468799999999999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347</v>
      </c>
      <c r="D41" s="157"/>
      <c r="E41" s="158">
        <v>1.8720000000000001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348</v>
      </c>
      <c r="D42" s="157"/>
      <c r="E42" s="158">
        <v>1.7971200000000001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2">
        <v>12</v>
      </c>
      <c r="B43" s="173" t="s">
        <v>349</v>
      </c>
      <c r="C43" s="187" t="s">
        <v>350</v>
      </c>
      <c r="D43" s="174" t="s">
        <v>202</v>
      </c>
      <c r="E43" s="175">
        <v>137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5.2999999999999999E-2</v>
      </c>
      <c r="O43" s="175">
        <f>ROUND(E43*N43,2)</f>
        <v>7.26</v>
      </c>
      <c r="P43" s="175">
        <v>0</v>
      </c>
      <c r="Q43" s="175">
        <f>ROUND(E43*P43,2)</f>
        <v>0</v>
      </c>
      <c r="R43" s="177" t="s">
        <v>203</v>
      </c>
      <c r="S43" s="177" t="s">
        <v>127</v>
      </c>
      <c r="T43" s="178" t="s">
        <v>279</v>
      </c>
      <c r="U43" s="156">
        <v>0</v>
      </c>
      <c r="V43" s="156">
        <f>ROUND(E43*U43,2)</f>
        <v>0</v>
      </c>
      <c r="W43" s="156"/>
      <c r="X43" s="156" t="s">
        <v>204</v>
      </c>
      <c r="Y43" s="156" t="s">
        <v>129</v>
      </c>
      <c r="Z43" s="146"/>
      <c r="AA43" s="146"/>
      <c r="AB43" s="146"/>
      <c r="AC43" s="146"/>
      <c r="AD43" s="146"/>
      <c r="AE43" s="146"/>
      <c r="AF43" s="146"/>
      <c r="AG43" s="146" t="s">
        <v>205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8" t="s">
        <v>351</v>
      </c>
      <c r="D44" s="157"/>
      <c r="E44" s="158">
        <v>28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8" t="s">
        <v>352</v>
      </c>
      <c r="D45" s="157"/>
      <c r="E45" s="158">
        <v>27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8" t="s">
        <v>353</v>
      </c>
      <c r="D46" s="157"/>
      <c r="E46" s="158">
        <v>26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8" t="s">
        <v>354</v>
      </c>
      <c r="D47" s="157"/>
      <c r="E47" s="158">
        <v>25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8" t="s">
        <v>355</v>
      </c>
      <c r="D48" s="157"/>
      <c r="E48" s="158">
        <v>24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8" t="s">
        <v>356</v>
      </c>
      <c r="D49" s="157"/>
      <c r="E49" s="158">
        <v>6.5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132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8" t="s">
        <v>357</v>
      </c>
      <c r="D50" s="157"/>
      <c r="E50" s="158">
        <v>0.5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5" t="s">
        <v>122</v>
      </c>
      <c r="B51" s="166" t="s">
        <v>92</v>
      </c>
      <c r="C51" s="186" t="s">
        <v>93</v>
      </c>
      <c r="D51" s="167"/>
      <c r="E51" s="168"/>
      <c r="F51" s="169"/>
      <c r="G51" s="169">
        <f>SUMIF(AG52:AG52,"&lt;&gt;NOR",G52:G52)</f>
        <v>0</v>
      </c>
      <c r="H51" s="169"/>
      <c r="I51" s="169">
        <f>SUM(I52:I52)</f>
        <v>0</v>
      </c>
      <c r="J51" s="169"/>
      <c r="K51" s="169">
        <f>SUM(K52:K52)</f>
        <v>0</v>
      </c>
      <c r="L51" s="169"/>
      <c r="M51" s="169">
        <f>SUM(M52:M52)</f>
        <v>0</v>
      </c>
      <c r="N51" s="168"/>
      <c r="O51" s="168">
        <f>SUM(O52:O52)</f>
        <v>0</v>
      </c>
      <c r="P51" s="168"/>
      <c r="Q51" s="168">
        <f>SUM(Q52:Q52)</f>
        <v>0</v>
      </c>
      <c r="R51" s="169"/>
      <c r="S51" s="169"/>
      <c r="T51" s="170"/>
      <c r="U51" s="164"/>
      <c r="V51" s="164">
        <f>SUM(V52:V52)</f>
        <v>57</v>
      </c>
      <c r="W51" s="164"/>
      <c r="X51" s="164"/>
      <c r="Y51" s="164"/>
      <c r="AG51" t="s">
        <v>123</v>
      </c>
    </row>
    <row r="52" spans="1:60" outlineLevel="1" x14ac:dyDescent="0.2">
      <c r="A52" s="172">
        <v>13</v>
      </c>
      <c r="B52" s="173" t="s">
        <v>290</v>
      </c>
      <c r="C52" s="187" t="s">
        <v>291</v>
      </c>
      <c r="D52" s="174" t="s">
        <v>259</v>
      </c>
      <c r="E52" s="175">
        <v>89.341489999999993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127</v>
      </c>
      <c r="T52" s="178" t="s">
        <v>127</v>
      </c>
      <c r="U52" s="156">
        <v>0.63800000000000001</v>
      </c>
      <c r="V52" s="156">
        <f>ROUND(E52*U52,2)</f>
        <v>57</v>
      </c>
      <c r="W52" s="156"/>
      <c r="X52" s="156" t="s">
        <v>292</v>
      </c>
      <c r="Y52" s="156" t="s">
        <v>129</v>
      </c>
      <c r="Z52" s="146"/>
      <c r="AA52" s="146"/>
      <c r="AB52" s="146"/>
      <c r="AC52" s="146"/>
      <c r="AD52" s="146"/>
      <c r="AE52" s="146"/>
      <c r="AF52" s="146"/>
      <c r="AG52" s="146" t="s">
        <v>293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3"/>
      <c r="B53" s="4"/>
      <c r="C53" s="19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108</v>
      </c>
    </row>
    <row r="54" spans="1:60" x14ac:dyDescent="0.2">
      <c r="A54" s="149"/>
      <c r="B54" s="150" t="s">
        <v>31</v>
      </c>
      <c r="C54" s="192"/>
      <c r="D54" s="151"/>
      <c r="E54" s="152"/>
      <c r="F54" s="152"/>
      <c r="G54" s="171">
        <f>G8+G13+G16+G26+G51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207</v>
      </c>
    </row>
    <row r="55" spans="1:60" x14ac:dyDescent="0.2">
      <c r="A55" s="3"/>
      <c r="B55" s="4"/>
      <c r="C55" s="19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91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8" t="s">
        <v>208</v>
      </c>
      <c r="B57" s="258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0"/>
      <c r="B58" s="261"/>
      <c r="C58" s="262"/>
      <c r="D58" s="261"/>
      <c r="E58" s="261"/>
      <c r="F58" s="261"/>
      <c r="G58" s="2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209</v>
      </c>
    </row>
    <row r="59" spans="1:60" x14ac:dyDescent="0.2">
      <c r="A59" s="264"/>
      <c r="B59" s="265"/>
      <c r="C59" s="266"/>
      <c r="D59" s="265"/>
      <c r="E59" s="265"/>
      <c r="F59" s="265"/>
      <c r="G59" s="26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4"/>
      <c r="B60" s="265"/>
      <c r="C60" s="266"/>
      <c r="D60" s="265"/>
      <c r="E60" s="265"/>
      <c r="F60" s="265"/>
      <c r="G60" s="26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4"/>
      <c r="B61" s="265"/>
      <c r="C61" s="266"/>
      <c r="D61" s="265"/>
      <c r="E61" s="265"/>
      <c r="F61" s="265"/>
      <c r="G61" s="26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8"/>
      <c r="B62" s="269"/>
      <c r="C62" s="270"/>
      <c r="D62" s="269"/>
      <c r="E62" s="269"/>
      <c r="F62" s="269"/>
      <c r="G62" s="27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91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93"/>
      <c r="D64" s="10"/>
      <c r="AG64" t="s">
        <v>210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58:G62"/>
    <mergeCell ref="C28:G28"/>
    <mergeCell ref="C37:G37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30CE-464B-4557-B671-9656A81135D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59</v>
      </c>
      <c r="C3" s="252" t="s">
        <v>60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SUMIF(AG9:AG14,"&lt;&gt;NOR",G9:G14)</f>
        <v>0</v>
      </c>
      <c r="H8" s="169"/>
      <c r="I8" s="169">
        <f>SUM(I9:I14)</f>
        <v>0</v>
      </c>
      <c r="J8" s="169"/>
      <c r="K8" s="169">
        <f>SUM(K9:K14)</f>
        <v>0</v>
      </c>
      <c r="L8" s="169"/>
      <c r="M8" s="169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9"/>
      <c r="S8" s="169"/>
      <c r="T8" s="170"/>
      <c r="U8" s="164"/>
      <c r="V8" s="164">
        <f>SUM(V9:V14)</f>
        <v>0.24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145</v>
      </c>
      <c r="C9" s="187" t="s">
        <v>146</v>
      </c>
      <c r="D9" s="174" t="s">
        <v>126</v>
      </c>
      <c r="E9" s="175">
        <v>11.77594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1.0999999999999999E-2</v>
      </c>
      <c r="V9" s="156">
        <f>ROUND(E9*U9,2)</f>
        <v>0.13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147</v>
      </c>
      <c r="D10" s="157"/>
      <c r="E10" s="158"/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358</v>
      </c>
      <c r="D11" s="157"/>
      <c r="E11" s="158">
        <v>11.77594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2">
        <v>2</v>
      </c>
      <c r="B12" s="173" t="s">
        <v>166</v>
      </c>
      <c r="C12" s="187" t="s">
        <v>167</v>
      </c>
      <c r="D12" s="174" t="s">
        <v>126</v>
      </c>
      <c r="E12" s="175">
        <v>11.77594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/>
      <c r="S12" s="177" t="s">
        <v>127</v>
      </c>
      <c r="T12" s="178" t="s">
        <v>127</v>
      </c>
      <c r="U12" s="156">
        <v>8.9999999999999993E-3</v>
      </c>
      <c r="V12" s="156">
        <f>ROUND(E12*U12,2)</f>
        <v>0.11</v>
      </c>
      <c r="W12" s="156"/>
      <c r="X12" s="156" t="s">
        <v>128</v>
      </c>
      <c r="Y12" s="156" t="s">
        <v>129</v>
      </c>
      <c r="Z12" s="146"/>
      <c r="AA12" s="146"/>
      <c r="AB12" s="146"/>
      <c r="AC12" s="146"/>
      <c r="AD12" s="146"/>
      <c r="AE12" s="146"/>
      <c r="AF12" s="146"/>
      <c r="AG12" s="146" t="s">
        <v>130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8" t="s">
        <v>147</v>
      </c>
      <c r="D13" s="157"/>
      <c r="E13" s="158"/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358</v>
      </c>
      <c r="D14" s="157"/>
      <c r="E14" s="158">
        <v>11.77594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5" t="s">
        <v>122</v>
      </c>
      <c r="B15" s="166" t="s">
        <v>76</v>
      </c>
      <c r="C15" s="186" t="s">
        <v>77</v>
      </c>
      <c r="D15" s="167"/>
      <c r="E15" s="168"/>
      <c r="F15" s="169"/>
      <c r="G15" s="169">
        <f>SUMIF(AG16:AG76,"&lt;&gt;NOR",G16:G76)</f>
        <v>0</v>
      </c>
      <c r="H15" s="169"/>
      <c r="I15" s="169">
        <f>SUM(I16:I76)</f>
        <v>0</v>
      </c>
      <c r="J15" s="169"/>
      <c r="K15" s="169">
        <f>SUM(K16:K76)</f>
        <v>0</v>
      </c>
      <c r="L15" s="169"/>
      <c r="M15" s="169">
        <f>SUM(M16:M76)</f>
        <v>0</v>
      </c>
      <c r="N15" s="168"/>
      <c r="O15" s="168">
        <f>SUM(O16:O76)</f>
        <v>37.86</v>
      </c>
      <c r="P15" s="168"/>
      <c r="Q15" s="168">
        <f>SUM(Q16:Q76)</f>
        <v>0</v>
      </c>
      <c r="R15" s="169"/>
      <c r="S15" s="169"/>
      <c r="T15" s="170"/>
      <c r="U15" s="164"/>
      <c r="V15" s="164">
        <f>SUM(V16:V76)</f>
        <v>84.84</v>
      </c>
      <c r="W15" s="164"/>
      <c r="X15" s="164"/>
      <c r="Y15" s="164"/>
      <c r="AG15" t="s">
        <v>123</v>
      </c>
    </row>
    <row r="16" spans="1:60" outlineLevel="1" x14ac:dyDescent="0.2">
      <c r="A16" s="172">
        <v>3</v>
      </c>
      <c r="B16" s="173" t="s">
        <v>359</v>
      </c>
      <c r="C16" s="187" t="s">
        <v>360</v>
      </c>
      <c r="D16" s="174" t="s">
        <v>126</v>
      </c>
      <c r="E16" s="175">
        <v>14.56235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2.5874999999999999</v>
      </c>
      <c r="O16" s="175">
        <f>ROUND(E16*N16,2)</f>
        <v>37.68</v>
      </c>
      <c r="P16" s="175">
        <v>0</v>
      </c>
      <c r="Q16" s="175">
        <f>ROUND(E16*P16,2)</f>
        <v>0</v>
      </c>
      <c r="R16" s="177"/>
      <c r="S16" s="177" t="s">
        <v>127</v>
      </c>
      <c r="T16" s="178" t="s">
        <v>279</v>
      </c>
      <c r="U16" s="156">
        <v>0</v>
      </c>
      <c r="V16" s="156">
        <f>ROUND(E16*U16,2)</f>
        <v>0</v>
      </c>
      <c r="W16" s="156"/>
      <c r="X16" s="156" t="s">
        <v>128</v>
      </c>
      <c r="Y16" s="156" t="s">
        <v>129</v>
      </c>
      <c r="Z16" s="146"/>
      <c r="AA16" s="146"/>
      <c r="AB16" s="146"/>
      <c r="AC16" s="146"/>
      <c r="AD16" s="146"/>
      <c r="AE16" s="146"/>
      <c r="AF16" s="146"/>
      <c r="AG16" s="146" t="s">
        <v>130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8" t="s">
        <v>361</v>
      </c>
      <c r="D17" s="157"/>
      <c r="E17" s="158"/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8" t="s">
        <v>362</v>
      </c>
      <c r="D18" s="157"/>
      <c r="E18" s="158">
        <v>0.67823999999999995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8" t="s">
        <v>363</v>
      </c>
      <c r="D19" s="157"/>
      <c r="E19" s="158">
        <v>0.56237000000000004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364</v>
      </c>
      <c r="D20" s="157"/>
      <c r="E20" s="158">
        <v>0.93257999999999996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8" t="s">
        <v>365</v>
      </c>
      <c r="D21" s="157"/>
      <c r="E21" s="158"/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366</v>
      </c>
      <c r="D22" s="157"/>
      <c r="E22" s="158">
        <v>0.84074000000000004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8" t="s">
        <v>367</v>
      </c>
      <c r="D23" s="157"/>
      <c r="E23" s="158">
        <v>0.98556999999999995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8" t="s">
        <v>213</v>
      </c>
      <c r="D24" s="157"/>
      <c r="E24" s="158"/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368</v>
      </c>
      <c r="D25" s="157"/>
      <c r="E25" s="158">
        <v>0.61465999999999998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3" x14ac:dyDescent="0.2">
      <c r="A26" s="153"/>
      <c r="B26" s="154"/>
      <c r="C26" s="188" t="s">
        <v>369</v>
      </c>
      <c r="D26" s="157"/>
      <c r="E26" s="158">
        <v>0.52281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132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8" t="s">
        <v>370</v>
      </c>
      <c r="D27" s="157"/>
      <c r="E27" s="158">
        <v>0.93257999999999996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8" t="s">
        <v>216</v>
      </c>
      <c r="D28" s="157"/>
      <c r="E28" s="158"/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8" t="s">
        <v>368</v>
      </c>
      <c r="D29" s="157"/>
      <c r="E29" s="158">
        <v>0.61465999999999998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8" t="s">
        <v>369</v>
      </c>
      <c r="D30" s="157"/>
      <c r="E30" s="158">
        <v>0.52281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8" t="s">
        <v>371</v>
      </c>
      <c r="D31" s="157"/>
      <c r="E31" s="158">
        <v>1.1021399999999999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372</v>
      </c>
      <c r="D32" s="157"/>
      <c r="E32" s="158"/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8" t="s">
        <v>373</v>
      </c>
      <c r="D33" s="157"/>
      <c r="E33" s="158">
        <v>0.51221000000000005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8" t="s">
        <v>374</v>
      </c>
      <c r="D34" s="157"/>
      <c r="E34" s="158">
        <v>0.78422000000000003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8" t="s">
        <v>375</v>
      </c>
      <c r="D35" s="157"/>
      <c r="E35" s="158">
        <v>0.43587999999999999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8" t="s">
        <v>376</v>
      </c>
      <c r="D36" s="157"/>
      <c r="E36" s="158">
        <v>0.33911999999999998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8" t="s">
        <v>377</v>
      </c>
      <c r="D37" s="157"/>
      <c r="E37" s="158"/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8" t="s">
        <v>373</v>
      </c>
      <c r="D38" s="157"/>
      <c r="E38" s="158">
        <v>0.51221000000000005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8" t="s">
        <v>374</v>
      </c>
      <c r="D39" s="157"/>
      <c r="E39" s="158">
        <v>0.78422000000000003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8" t="s">
        <v>378</v>
      </c>
      <c r="D40" s="157"/>
      <c r="E40" s="158">
        <v>0.72416000000000003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220</v>
      </c>
      <c r="D41" s="157"/>
      <c r="E41" s="158"/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373</v>
      </c>
      <c r="D42" s="157"/>
      <c r="E42" s="158">
        <v>0.51221000000000005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8" t="s">
        <v>374</v>
      </c>
      <c r="D43" s="157"/>
      <c r="E43" s="158">
        <v>0.78422000000000003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8" t="s">
        <v>379</v>
      </c>
      <c r="D44" s="157"/>
      <c r="E44" s="158">
        <v>0.48325000000000001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8" t="s">
        <v>380</v>
      </c>
      <c r="D45" s="157"/>
      <c r="E45" s="158">
        <v>0.38151000000000002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2">
        <v>4</v>
      </c>
      <c r="B46" s="173" t="s">
        <v>381</v>
      </c>
      <c r="C46" s="187" t="s">
        <v>382</v>
      </c>
      <c r="D46" s="174" t="s">
        <v>274</v>
      </c>
      <c r="E46" s="175">
        <v>166.68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1.1000000000000001E-3</v>
      </c>
      <c r="O46" s="175">
        <f>ROUND(E46*N46,2)</f>
        <v>0.18</v>
      </c>
      <c r="P46" s="175">
        <v>0</v>
      </c>
      <c r="Q46" s="175">
        <f>ROUND(E46*P46,2)</f>
        <v>0</v>
      </c>
      <c r="R46" s="177"/>
      <c r="S46" s="177" t="s">
        <v>127</v>
      </c>
      <c r="T46" s="178" t="s">
        <v>127</v>
      </c>
      <c r="U46" s="156">
        <v>0.50900000000000001</v>
      </c>
      <c r="V46" s="156">
        <f>ROUND(E46*U46,2)</f>
        <v>84.84</v>
      </c>
      <c r="W46" s="156"/>
      <c r="X46" s="156" t="s">
        <v>128</v>
      </c>
      <c r="Y46" s="156" t="s">
        <v>129</v>
      </c>
      <c r="Z46" s="146"/>
      <c r="AA46" s="146"/>
      <c r="AB46" s="146"/>
      <c r="AC46" s="146"/>
      <c r="AD46" s="146"/>
      <c r="AE46" s="146"/>
      <c r="AF46" s="146"/>
      <c r="AG46" s="146" t="s">
        <v>130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2" x14ac:dyDescent="0.2">
      <c r="A47" s="153"/>
      <c r="B47" s="154"/>
      <c r="C47" s="188" t="s">
        <v>361</v>
      </c>
      <c r="D47" s="157"/>
      <c r="E47" s="158"/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8" t="s">
        <v>383</v>
      </c>
      <c r="D48" s="157"/>
      <c r="E48" s="158">
        <v>7.2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8" t="s">
        <v>384</v>
      </c>
      <c r="D49" s="157"/>
      <c r="E49" s="158">
        <v>6.4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132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8" t="s">
        <v>385</v>
      </c>
      <c r="D50" s="157"/>
      <c r="E50" s="158">
        <v>10.8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8" t="s">
        <v>365</v>
      </c>
      <c r="D51" s="157"/>
      <c r="E51" s="158"/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8" t="s">
        <v>386</v>
      </c>
      <c r="D52" s="157"/>
      <c r="E52" s="158">
        <v>8.4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8" t="s">
        <v>387</v>
      </c>
      <c r="D53" s="157"/>
      <c r="E53" s="158">
        <v>10.8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8" t="s">
        <v>213</v>
      </c>
      <c r="D54" s="157"/>
      <c r="E54" s="158"/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388</v>
      </c>
      <c r="D55" s="157"/>
      <c r="E55" s="158">
        <v>7.2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389</v>
      </c>
      <c r="D56" s="157"/>
      <c r="E56" s="158">
        <v>6.4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8" t="s">
        <v>390</v>
      </c>
      <c r="D57" s="157"/>
      <c r="E57" s="158">
        <v>10.8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216</v>
      </c>
      <c r="D58" s="157"/>
      <c r="E58" s="158"/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8" t="s">
        <v>388</v>
      </c>
      <c r="D59" s="157"/>
      <c r="E59" s="158">
        <v>7.2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8" t="s">
        <v>389</v>
      </c>
      <c r="D60" s="157"/>
      <c r="E60" s="158">
        <v>6.4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132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8" t="s">
        <v>391</v>
      </c>
      <c r="D61" s="157"/>
      <c r="E61" s="158">
        <v>10.8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132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8" t="s">
        <v>372</v>
      </c>
      <c r="D62" s="157"/>
      <c r="E62" s="158"/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132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8" t="s">
        <v>392</v>
      </c>
      <c r="D63" s="157"/>
      <c r="E63" s="158">
        <v>6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8" t="s">
        <v>393</v>
      </c>
      <c r="D64" s="157"/>
      <c r="E64" s="158">
        <v>9.6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132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8" t="s">
        <v>394</v>
      </c>
      <c r="D65" s="157"/>
      <c r="E65" s="158">
        <v>5.4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132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8" t="s">
        <v>395</v>
      </c>
      <c r="D66" s="157"/>
      <c r="E66" s="158">
        <v>3.6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132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8" t="s">
        <v>377</v>
      </c>
      <c r="D67" s="157"/>
      <c r="E67" s="158"/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132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8" t="s">
        <v>392</v>
      </c>
      <c r="D68" s="157"/>
      <c r="E68" s="158">
        <v>6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132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8" t="s">
        <v>393</v>
      </c>
      <c r="D69" s="157"/>
      <c r="E69" s="158">
        <v>9.6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132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8" t="s">
        <v>396</v>
      </c>
      <c r="D70" s="157"/>
      <c r="E70" s="158">
        <v>9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132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8" t="s">
        <v>220</v>
      </c>
      <c r="D71" s="157"/>
      <c r="E71" s="158"/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8" t="s">
        <v>392</v>
      </c>
      <c r="D72" s="157"/>
      <c r="E72" s="158">
        <v>6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8" t="s">
        <v>393</v>
      </c>
      <c r="D73" s="157"/>
      <c r="E73" s="158">
        <v>9.6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132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8" t="s">
        <v>397</v>
      </c>
      <c r="D74" s="157"/>
      <c r="E74" s="158">
        <v>5.4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8" t="s">
        <v>398</v>
      </c>
      <c r="D75" s="157"/>
      <c r="E75" s="158">
        <v>4.08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132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9">
        <v>5</v>
      </c>
      <c r="B76" s="180" t="s">
        <v>399</v>
      </c>
      <c r="C76" s="190" t="s">
        <v>400</v>
      </c>
      <c r="D76" s="181" t="s">
        <v>178</v>
      </c>
      <c r="E76" s="182">
        <v>56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2">
        <v>0</v>
      </c>
      <c r="O76" s="182">
        <f>ROUND(E76*N76,2)</f>
        <v>0</v>
      </c>
      <c r="P76" s="182">
        <v>0</v>
      </c>
      <c r="Q76" s="182">
        <f>ROUND(E76*P76,2)</f>
        <v>0</v>
      </c>
      <c r="R76" s="184" t="s">
        <v>179</v>
      </c>
      <c r="S76" s="184" t="s">
        <v>127</v>
      </c>
      <c r="T76" s="185" t="s">
        <v>127</v>
      </c>
      <c r="U76" s="156">
        <v>0</v>
      </c>
      <c r="V76" s="156">
        <f>ROUND(E76*U76,2)</f>
        <v>0</v>
      </c>
      <c r="W76" s="156"/>
      <c r="X76" s="156" t="s">
        <v>180</v>
      </c>
      <c r="Y76" s="156" t="s">
        <v>129</v>
      </c>
      <c r="Z76" s="146"/>
      <c r="AA76" s="146"/>
      <c r="AB76" s="146"/>
      <c r="AC76" s="146"/>
      <c r="AD76" s="146"/>
      <c r="AE76" s="146"/>
      <c r="AF76" s="146"/>
      <c r="AG76" s="146" t="s">
        <v>181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x14ac:dyDescent="0.2">
      <c r="A77" s="165" t="s">
        <v>122</v>
      </c>
      <c r="B77" s="166" t="s">
        <v>80</v>
      </c>
      <c r="C77" s="186" t="s">
        <v>81</v>
      </c>
      <c r="D77" s="167"/>
      <c r="E77" s="168"/>
      <c r="F77" s="169"/>
      <c r="G77" s="169">
        <f>SUMIF(AG78:AG141,"&lt;&gt;NOR",G78:G141)</f>
        <v>0</v>
      </c>
      <c r="H77" s="169"/>
      <c r="I77" s="169">
        <f>SUM(I78:I141)</f>
        <v>0</v>
      </c>
      <c r="J77" s="169"/>
      <c r="K77" s="169">
        <f>SUM(K78:K141)</f>
        <v>0</v>
      </c>
      <c r="L77" s="169"/>
      <c r="M77" s="169">
        <f>SUM(M78:M141)</f>
        <v>0</v>
      </c>
      <c r="N77" s="168"/>
      <c r="O77" s="168">
        <f>SUM(O78:O141)</f>
        <v>1.77</v>
      </c>
      <c r="P77" s="168"/>
      <c r="Q77" s="168">
        <f>SUM(Q78:Q141)</f>
        <v>0</v>
      </c>
      <c r="R77" s="169"/>
      <c r="S77" s="169"/>
      <c r="T77" s="170"/>
      <c r="U77" s="164"/>
      <c r="V77" s="164">
        <f>SUM(V78:V141)</f>
        <v>54.21</v>
      </c>
      <c r="W77" s="164"/>
      <c r="X77" s="164"/>
      <c r="Y77" s="164"/>
      <c r="AG77" t="s">
        <v>123</v>
      </c>
    </row>
    <row r="78" spans="1:60" ht="22.5" outlineLevel="1" x14ac:dyDescent="0.2">
      <c r="A78" s="172">
        <v>6</v>
      </c>
      <c r="B78" s="173" t="s">
        <v>401</v>
      </c>
      <c r="C78" s="187" t="s">
        <v>402</v>
      </c>
      <c r="D78" s="174" t="s">
        <v>274</v>
      </c>
      <c r="E78" s="175">
        <v>38.99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2.7299999999999998E-3</v>
      </c>
      <c r="O78" s="175">
        <f>ROUND(E78*N78,2)</f>
        <v>0.11</v>
      </c>
      <c r="P78" s="175">
        <v>0</v>
      </c>
      <c r="Q78" s="175">
        <f>ROUND(E78*P78,2)</f>
        <v>0</v>
      </c>
      <c r="R78" s="177"/>
      <c r="S78" s="177" t="s">
        <v>127</v>
      </c>
      <c r="T78" s="178" t="s">
        <v>127</v>
      </c>
      <c r="U78" s="156">
        <v>0.16</v>
      </c>
      <c r="V78" s="156">
        <f>ROUND(E78*U78,2)</f>
        <v>6.24</v>
      </c>
      <c r="W78" s="156"/>
      <c r="X78" s="156" t="s">
        <v>128</v>
      </c>
      <c r="Y78" s="156" t="s">
        <v>129</v>
      </c>
      <c r="Z78" s="146"/>
      <c r="AA78" s="146"/>
      <c r="AB78" s="146"/>
      <c r="AC78" s="146"/>
      <c r="AD78" s="146"/>
      <c r="AE78" s="146"/>
      <c r="AF78" s="146"/>
      <c r="AG78" s="146" t="s">
        <v>130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272" t="s">
        <v>403</v>
      </c>
      <c r="D79" s="273"/>
      <c r="E79" s="273"/>
      <c r="F79" s="273"/>
      <c r="G79" s="273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183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2" x14ac:dyDescent="0.2">
      <c r="A80" s="153"/>
      <c r="B80" s="154"/>
      <c r="C80" s="188" t="s">
        <v>361</v>
      </c>
      <c r="D80" s="157"/>
      <c r="E80" s="158"/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132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8" t="s">
        <v>404</v>
      </c>
      <c r="D81" s="157"/>
      <c r="E81" s="158">
        <v>1.5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132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88" t="s">
        <v>405</v>
      </c>
      <c r="D82" s="157"/>
      <c r="E82" s="158">
        <v>1.56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132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88" t="s">
        <v>406</v>
      </c>
      <c r="D83" s="157"/>
      <c r="E83" s="158">
        <v>2.2799999999999998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8" t="s">
        <v>365</v>
      </c>
      <c r="D84" s="157"/>
      <c r="E84" s="158"/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132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8" t="s">
        <v>407</v>
      </c>
      <c r="D85" s="157"/>
      <c r="E85" s="158">
        <v>3.5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132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8" t="s">
        <v>408</v>
      </c>
      <c r="D86" s="157"/>
      <c r="E86" s="158">
        <v>3.6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132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8" t="s">
        <v>213</v>
      </c>
      <c r="D87" s="157"/>
      <c r="E87" s="158"/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132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8" t="s">
        <v>409</v>
      </c>
      <c r="D88" s="157"/>
      <c r="E88" s="158">
        <v>1.5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132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8" t="s">
        <v>410</v>
      </c>
      <c r="D89" s="157"/>
      <c r="E89" s="158">
        <v>1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132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88" t="s">
        <v>411</v>
      </c>
      <c r="D90" s="157"/>
      <c r="E90" s="158">
        <v>1.5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132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8" t="s">
        <v>216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132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8" t="s">
        <v>409</v>
      </c>
      <c r="D92" s="157"/>
      <c r="E92" s="158">
        <v>1.5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132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8" t="s">
        <v>410</v>
      </c>
      <c r="D93" s="157"/>
      <c r="E93" s="158">
        <v>1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132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8" t="s">
        <v>412</v>
      </c>
      <c r="D94" s="157"/>
      <c r="E94" s="158">
        <v>4.8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132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8" t="s">
        <v>372</v>
      </c>
      <c r="D95" s="157"/>
      <c r="E95" s="158"/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132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8" t="s">
        <v>413</v>
      </c>
      <c r="D96" s="157"/>
      <c r="E96" s="158">
        <v>1.25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132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8" t="s">
        <v>414</v>
      </c>
      <c r="D97" s="157"/>
      <c r="E97" s="158">
        <v>1.5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132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8" t="s">
        <v>415</v>
      </c>
      <c r="D98" s="157"/>
      <c r="E98" s="158">
        <v>0.75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132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8" t="s">
        <v>416</v>
      </c>
      <c r="D99" s="157"/>
      <c r="E99" s="158">
        <v>1.2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132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8" t="s">
        <v>377</v>
      </c>
      <c r="D100" s="157"/>
      <c r="E100" s="158"/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132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8" t="s">
        <v>413</v>
      </c>
      <c r="D101" s="157"/>
      <c r="E101" s="158">
        <v>1.25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132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8" t="s">
        <v>414</v>
      </c>
      <c r="D102" s="157"/>
      <c r="E102" s="158">
        <v>1.5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132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8" t="s">
        <v>417</v>
      </c>
      <c r="D103" s="157"/>
      <c r="E103" s="158">
        <v>1.75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132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8" t="s">
        <v>220</v>
      </c>
      <c r="D104" s="157"/>
      <c r="E104" s="158"/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132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8" t="s">
        <v>413</v>
      </c>
      <c r="D105" s="157"/>
      <c r="E105" s="158">
        <v>1.25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132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88" t="s">
        <v>414</v>
      </c>
      <c r="D106" s="157"/>
      <c r="E106" s="158">
        <v>1.5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132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88" t="s">
        <v>418</v>
      </c>
      <c r="D107" s="157"/>
      <c r="E107" s="158">
        <v>1.5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132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188" t="s">
        <v>419</v>
      </c>
      <c r="D108" s="157"/>
      <c r="E108" s="158">
        <v>1.8</v>
      </c>
      <c r="F108" s="156"/>
      <c r="G108" s="156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132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2">
        <v>7</v>
      </c>
      <c r="B109" s="173" t="s">
        <v>420</v>
      </c>
      <c r="C109" s="187" t="s">
        <v>421</v>
      </c>
      <c r="D109" s="174" t="s">
        <v>259</v>
      </c>
      <c r="E109" s="175">
        <v>1.6222399999999999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5">
        <v>1.02477</v>
      </c>
      <c r="O109" s="175">
        <f>ROUND(E109*N109,2)</f>
        <v>1.66</v>
      </c>
      <c r="P109" s="175">
        <v>0</v>
      </c>
      <c r="Q109" s="175">
        <f>ROUND(E109*P109,2)</f>
        <v>0</v>
      </c>
      <c r="R109" s="177"/>
      <c r="S109" s="177" t="s">
        <v>127</v>
      </c>
      <c r="T109" s="178" t="s">
        <v>127</v>
      </c>
      <c r="U109" s="156">
        <v>29.568000000000001</v>
      </c>
      <c r="V109" s="156">
        <f>ROUND(E109*U109,2)</f>
        <v>47.97</v>
      </c>
      <c r="W109" s="156"/>
      <c r="X109" s="156" t="s">
        <v>128</v>
      </c>
      <c r="Y109" s="156" t="s">
        <v>129</v>
      </c>
      <c r="Z109" s="146"/>
      <c r="AA109" s="146"/>
      <c r="AB109" s="146"/>
      <c r="AC109" s="146"/>
      <c r="AD109" s="146"/>
      <c r="AE109" s="146"/>
      <c r="AF109" s="146"/>
      <c r="AG109" s="146" t="s">
        <v>130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2" x14ac:dyDescent="0.2">
      <c r="A110" s="153"/>
      <c r="B110" s="154"/>
      <c r="C110" s="188" t="s">
        <v>422</v>
      </c>
      <c r="D110" s="157"/>
      <c r="E110" s="158"/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132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88" t="s">
        <v>423</v>
      </c>
      <c r="D111" s="157"/>
      <c r="E111" s="158"/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132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88" t="s">
        <v>424</v>
      </c>
      <c r="D112" s="157"/>
      <c r="E112" s="158"/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132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8" t="s">
        <v>361</v>
      </c>
      <c r="D113" s="157"/>
      <c r="E113" s="158"/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132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8" t="s">
        <v>425</v>
      </c>
      <c r="D114" s="157"/>
      <c r="E114" s="158">
        <v>7.5550000000000006E-2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132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8" t="s">
        <v>426</v>
      </c>
      <c r="D115" s="157"/>
      <c r="E115" s="158">
        <v>6.2649999999999997E-2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132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8" t="s">
        <v>427</v>
      </c>
      <c r="D116" s="157"/>
      <c r="E116" s="158">
        <v>0.10388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132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3" x14ac:dyDescent="0.2">
      <c r="A117" s="153"/>
      <c r="B117" s="154"/>
      <c r="C117" s="188" t="s">
        <v>365</v>
      </c>
      <c r="D117" s="157"/>
      <c r="E117" s="158"/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132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8" t="s">
        <v>428</v>
      </c>
      <c r="D118" s="157"/>
      <c r="E118" s="158">
        <v>9.3649999999999997E-2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132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88" t="s">
        <v>429</v>
      </c>
      <c r="D119" s="157"/>
      <c r="E119" s="158">
        <v>0.10979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132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3" x14ac:dyDescent="0.2">
      <c r="A120" s="153"/>
      <c r="B120" s="154"/>
      <c r="C120" s="188" t="s">
        <v>213</v>
      </c>
      <c r="D120" s="157"/>
      <c r="E120" s="158"/>
      <c r="F120" s="156"/>
      <c r="G120" s="156"/>
      <c r="H120" s="156"/>
      <c r="I120" s="156"/>
      <c r="J120" s="156"/>
      <c r="K120" s="156"/>
      <c r="L120" s="156"/>
      <c r="M120" s="156"/>
      <c r="N120" s="155"/>
      <c r="O120" s="155"/>
      <c r="P120" s="155"/>
      <c r="Q120" s="155"/>
      <c r="R120" s="156"/>
      <c r="S120" s="156"/>
      <c r="T120" s="156"/>
      <c r="U120" s="156"/>
      <c r="V120" s="156"/>
      <c r="W120" s="156"/>
      <c r="X120" s="156"/>
      <c r="Y120" s="156"/>
      <c r="Z120" s="146"/>
      <c r="AA120" s="146"/>
      <c r="AB120" s="146"/>
      <c r="AC120" s="146"/>
      <c r="AD120" s="146"/>
      <c r="AE120" s="146"/>
      <c r="AF120" s="146"/>
      <c r="AG120" s="146" t="s">
        <v>132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3" x14ac:dyDescent="0.2">
      <c r="A121" s="153"/>
      <c r="B121" s="154"/>
      <c r="C121" s="188" t="s">
        <v>430</v>
      </c>
      <c r="D121" s="157"/>
      <c r="E121" s="158">
        <v>6.8470000000000003E-2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132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8" t="s">
        <v>431</v>
      </c>
      <c r="D122" s="157"/>
      <c r="E122" s="158">
        <v>5.824E-2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132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8" t="s">
        <v>432</v>
      </c>
      <c r="D123" s="157"/>
      <c r="E123" s="158">
        <v>0.10412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132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3" x14ac:dyDescent="0.2">
      <c r="A124" s="153"/>
      <c r="B124" s="154"/>
      <c r="C124" s="188" t="s">
        <v>216</v>
      </c>
      <c r="D124" s="157"/>
      <c r="E124" s="158"/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132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3" x14ac:dyDescent="0.2">
      <c r="A125" s="153"/>
      <c r="B125" s="154"/>
      <c r="C125" s="188" t="s">
        <v>430</v>
      </c>
      <c r="D125" s="157"/>
      <c r="E125" s="158">
        <v>6.8470000000000003E-2</v>
      </c>
      <c r="F125" s="156"/>
      <c r="G125" s="156"/>
      <c r="H125" s="156"/>
      <c r="I125" s="156"/>
      <c r="J125" s="156"/>
      <c r="K125" s="156"/>
      <c r="L125" s="156"/>
      <c r="M125" s="156"/>
      <c r="N125" s="155"/>
      <c r="O125" s="155"/>
      <c r="P125" s="155"/>
      <c r="Q125" s="155"/>
      <c r="R125" s="156"/>
      <c r="S125" s="156"/>
      <c r="T125" s="156"/>
      <c r="U125" s="156"/>
      <c r="V125" s="156"/>
      <c r="W125" s="156"/>
      <c r="X125" s="156"/>
      <c r="Y125" s="156"/>
      <c r="Z125" s="146"/>
      <c r="AA125" s="146"/>
      <c r="AB125" s="146"/>
      <c r="AC125" s="146"/>
      <c r="AD125" s="146"/>
      <c r="AE125" s="146"/>
      <c r="AF125" s="146"/>
      <c r="AG125" s="146" t="s">
        <v>132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3" x14ac:dyDescent="0.2">
      <c r="A126" s="153"/>
      <c r="B126" s="154"/>
      <c r="C126" s="188" t="s">
        <v>431</v>
      </c>
      <c r="D126" s="157"/>
      <c r="E126" s="158">
        <v>5.824E-2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132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">
      <c r="A127" s="153"/>
      <c r="B127" s="154"/>
      <c r="C127" s="188" t="s">
        <v>433</v>
      </c>
      <c r="D127" s="157"/>
      <c r="E127" s="158">
        <v>0.12277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132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3" x14ac:dyDescent="0.2">
      <c r="A128" s="153"/>
      <c r="B128" s="154"/>
      <c r="C128" s="188" t="s">
        <v>372</v>
      </c>
      <c r="D128" s="157"/>
      <c r="E128" s="158"/>
      <c r="F128" s="156"/>
      <c r="G128" s="156"/>
      <c r="H128" s="156"/>
      <c r="I128" s="156"/>
      <c r="J128" s="156"/>
      <c r="K128" s="156"/>
      <c r="L128" s="156"/>
      <c r="M128" s="156"/>
      <c r="N128" s="155"/>
      <c r="O128" s="155"/>
      <c r="P128" s="155"/>
      <c r="Q128" s="155"/>
      <c r="R128" s="156"/>
      <c r="S128" s="156"/>
      <c r="T128" s="156"/>
      <c r="U128" s="156"/>
      <c r="V128" s="156"/>
      <c r="W128" s="156"/>
      <c r="X128" s="156"/>
      <c r="Y128" s="156"/>
      <c r="Z128" s="146"/>
      <c r="AA128" s="146"/>
      <c r="AB128" s="146"/>
      <c r="AC128" s="146"/>
      <c r="AD128" s="146"/>
      <c r="AE128" s="146"/>
      <c r="AF128" s="146"/>
      <c r="AG128" s="146" t="s">
        <v>132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3" x14ac:dyDescent="0.2">
      <c r="A129" s="153"/>
      <c r="B129" s="154"/>
      <c r="C129" s="188" t="s">
        <v>434</v>
      </c>
      <c r="D129" s="157"/>
      <c r="E129" s="158">
        <v>5.706E-2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132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3" x14ac:dyDescent="0.2">
      <c r="A130" s="153"/>
      <c r="B130" s="154"/>
      <c r="C130" s="188" t="s">
        <v>435</v>
      </c>
      <c r="D130" s="157"/>
      <c r="E130" s="158">
        <v>8.7359999999999993E-2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132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">
      <c r="A131" s="153"/>
      <c r="B131" s="154"/>
      <c r="C131" s="188" t="s">
        <v>436</v>
      </c>
      <c r="D131" s="157"/>
      <c r="E131" s="158">
        <v>4.8399999999999999E-2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132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3" x14ac:dyDescent="0.2">
      <c r="A132" s="153"/>
      <c r="B132" s="154"/>
      <c r="C132" s="188" t="s">
        <v>437</v>
      </c>
      <c r="D132" s="157"/>
      <c r="E132" s="158">
        <v>3.7780000000000001E-2</v>
      </c>
      <c r="F132" s="156"/>
      <c r="G132" s="156"/>
      <c r="H132" s="156"/>
      <c r="I132" s="156"/>
      <c r="J132" s="156"/>
      <c r="K132" s="156"/>
      <c r="L132" s="156"/>
      <c r="M132" s="156"/>
      <c r="N132" s="155"/>
      <c r="O132" s="155"/>
      <c r="P132" s="155"/>
      <c r="Q132" s="155"/>
      <c r="R132" s="156"/>
      <c r="S132" s="156"/>
      <c r="T132" s="156"/>
      <c r="U132" s="156"/>
      <c r="V132" s="156"/>
      <c r="W132" s="156"/>
      <c r="X132" s="156"/>
      <c r="Y132" s="156"/>
      <c r="Z132" s="146"/>
      <c r="AA132" s="146"/>
      <c r="AB132" s="146"/>
      <c r="AC132" s="146"/>
      <c r="AD132" s="146"/>
      <c r="AE132" s="146"/>
      <c r="AF132" s="146"/>
      <c r="AG132" s="146" t="s">
        <v>132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3" x14ac:dyDescent="0.2">
      <c r="A133" s="153"/>
      <c r="B133" s="154"/>
      <c r="C133" s="188" t="s">
        <v>377</v>
      </c>
      <c r="D133" s="157"/>
      <c r="E133" s="158"/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132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8" t="s">
        <v>434</v>
      </c>
      <c r="D134" s="157"/>
      <c r="E134" s="158">
        <v>5.706E-2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132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3" x14ac:dyDescent="0.2">
      <c r="A135" s="153"/>
      <c r="B135" s="154"/>
      <c r="C135" s="188" t="s">
        <v>435</v>
      </c>
      <c r="D135" s="157"/>
      <c r="E135" s="158">
        <v>8.7359999999999993E-2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132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3" x14ac:dyDescent="0.2">
      <c r="A136" s="153"/>
      <c r="B136" s="154"/>
      <c r="C136" s="188" t="s">
        <v>438</v>
      </c>
      <c r="D136" s="157"/>
      <c r="E136" s="158">
        <v>8.0670000000000006E-2</v>
      </c>
      <c r="F136" s="156"/>
      <c r="G136" s="156"/>
      <c r="H136" s="156"/>
      <c r="I136" s="156"/>
      <c r="J136" s="156"/>
      <c r="K136" s="156"/>
      <c r="L136" s="156"/>
      <c r="M136" s="156"/>
      <c r="N136" s="155"/>
      <c r="O136" s="155"/>
      <c r="P136" s="155"/>
      <c r="Q136" s="155"/>
      <c r="R136" s="156"/>
      <c r="S136" s="156"/>
      <c r="T136" s="156"/>
      <c r="U136" s="156"/>
      <c r="V136" s="156"/>
      <c r="W136" s="156"/>
      <c r="X136" s="156"/>
      <c r="Y136" s="156"/>
      <c r="Z136" s="146"/>
      <c r="AA136" s="146"/>
      <c r="AB136" s="146"/>
      <c r="AC136" s="146"/>
      <c r="AD136" s="146"/>
      <c r="AE136" s="146"/>
      <c r="AF136" s="146"/>
      <c r="AG136" s="146" t="s">
        <v>132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3" x14ac:dyDescent="0.2">
      <c r="A137" s="153"/>
      <c r="B137" s="154"/>
      <c r="C137" s="188" t="s">
        <v>220</v>
      </c>
      <c r="D137" s="157"/>
      <c r="E137" s="158"/>
      <c r="F137" s="156"/>
      <c r="G137" s="156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132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3" x14ac:dyDescent="0.2">
      <c r="A138" s="153"/>
      <c r="B138" s="154"/>
      <c r="C138" s="188" t="s">
        <v>434</v>
      </c>
      <c r="D138" s="157"/>
      <c r="E138" s="158">
        <v>5.706E-2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132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88" t="s">
        <v>435</v>
      </c>
      <c r="D139" s="157"/>
      <c r="E139" s="158">
        <v>8.7359999999999993E-2</v>
      </c>
      <c r="F139" s="156"/>
      <c r="G139" s="156"/>
      <c r="H139" s="156"/>
      <c r="I139" s="156"/>
      <c r="J139" s="156"/>
      <c r="K139" s="156"/>
      <c r="L139" s="156"/>
      <c r="M139" s="156"/>
      <c r="N139" s="155"/>
      <c r="O139" s="155"/>
      <c r="P139" s="155"/>
      <c r="Q139" s="155"/>
      <c r="R139" s="156"/>
      <c r="S139" s="156"/>
      <c r="T139" s="156"/>
      <c r="U139" s="156"/>
      <c r="V139" s="156"/>
      <c r="W139" s="156"/>
      <c r="X139" s="156"/>
      <c r="Y139" s="156"/>
      <c r="Z139" s="146"/>
      <c r="AA139" s="146"/>
      <c r="AB139" s="146"/>
      <c r="AC139" s="146"/>
      <c r="AD139" s="146"/>
      <c r="AE139" s="146"/>
      <c r="AF139" s="146"/>
      <c r="AG139" s="146" t="s">
        <v>132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3" x14ac:dyDescent="0.2">
      <c r="A140" s="153"/>
      <c r="B140" s="154"/>
      <c r="C140" s="188" t="s">
        <v>439</v>
      </c>
      <c r="D140" s="157"/>
      <c r="E140" s="158">
        <v>5.3830000000000003E-2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132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3" x14ac:dyDescent="0.2">
      <c r="A141" s="153"/>
      <c r="B141" s="154"/>
      <c r="C141" s="188" t="s">
        <v>440</v>
      </c>
      <c r="D141" s="157"/>
      <c r="E141" s="158">
        <v>4.2500000000000003E-2</v>
      </c>
      <c r="F141" s="156"/>
      <c r="G141" s="156"/>
      <c r="H141" s="156"/>
      <c r="I141" s="156"/>
      <c r="J141" s="156"/>
      <c r="K141" s="156"/>
      <c r="L141" s="156"/>
      <c r="M141" s="156"/>
      <c r="N141" s="155"/>
      <c r="O141" s="155"/>
      <c r="P141" s="155"/>
      <c r="Q141" s="155"/>
      <c r="R141" s="156"/>
      <c r="S141" s="156"/>
      <c r="T141" s="156"/>
      <c r="U141" s="156"/>
      <c r="V141" s="156"/>
      <c r="W141" s="156"/>
      <c r="X141" s="156"/>
      <c r="Y141" s="156"/>
      <c r="Z141" s="146"/>
      <c r="AA141" s="146"/>
      <c r="AB141" s="146"/>
      <c r="AC141" s="146"/>
      <c r="AD141" s="146"/>
      <c r="AE141" s="146"/>
      <c r="AF141" s="146"/>
      <c r="AG141" s="146" t="s">
        <v>132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5" t="s">
        <v>122</v>
      </c>
      <c r="B142" s="166" t="s">
        <v>92</v>
      </c>
      <c r="C142" s="186" t="s">
        <v>93</v>
      </c>
      <c r="D142" s="167"/>
      <c r="E142" s="168"/>
      <c r="F142" s="169"/>
      <c r="G142" s="169">
        <f>SUMIF(AG143:AG143,"&lt;&gt;NOR",G143:G143)</f>
        <v>0</v>
      </c>
      <c r="H142" s="169"/>
      <c r="I142" s="169">
        <f>SUM(I143:I143)</f>
        <v>0</v>
      </c>
      <c r="J142" s="169"/>
      <c r="K142" s="169">
        <f>SUM(K143:K143)</f>
        <v>0</v>
      </c>
      <c r="L142" s="169"/>
      <c r="M142" s="169">
        <f>SUM(M143:M143)</f>
        <v>0</v>
      </c>
      <c r="N142" s="168"/>
      <c r="O142" s="168">
        <f>SUM(O143:O143)</f>
        <v>0</v>
      </c>
      <c r="P142" s="168"/>
      <c r="Q142" s="168">
        <f>SUM(Q143:Q143)</f>
        <v>0</v>
      </c>
      <c r="R142" s="169"/>
      <c r="S142" s="169"/>
      <c r="T142" s="170"/>
      <c r="U142" s="164"/>
      <c r="V142" s="164">
        <f>SUM(V143:V143)</f>
        <v>3.17</v>
      </c>
      <c r="W142" s="164"/>
      <c r="X142" s="164"/>
      <c r="Y142" s="164"/>
      <c r="AG142" t="s">
        <v>123</v>
      </c>
    </row>
    <row r="143" spans="1:60" outlineLevel="1" x14ac:dyDescent="0.2">
      <c r="A143" s="172">
        <v>8</v>
      </c>
      <c r="B143" s="173" t="s">
        <v>441</v>
      </c>
      <c r="C143" s="187" t="s">
        <v>442</v>
      </c>
      <c r="D143" s="174" t="s">
        <v>259</v>
      </c>
      <c r="E143" s="175">
        <v>39.632289999999998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127</v>
      </c>
      <c r="T143" s="178" t="s">
        <v>127</v>
      </c>
      <c r="U143" s="156">
        <v>0.08</v>
      </c>
      <c r="V143" s="156">
        <f>ROUND(E143*U143,2)</f>
        <v>3.17</v>
      </c>
      <c r="W143" s="156"/>
      <c r="X143" s="156" t="s">
        <v>292</v>
      </c>
      <c r="Y143" s="156" t="s">
        <v>129</v>
      </c>
      <c r="Z143" s="146"/>
      <c r="AA143" s="146"/>
      <c r="AB143" s="146"/>
      <c r="AC143" s="146"/>
      <c r="AD143" s="146"/>
      <c r="AE143" s="146"/>
      <c r="AF143" s="146"/>
      <c r="AG143" s="146" t="s">
        <v>293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x14ac:dyDescent="0.2">
      <c r="A144" s="3"/>
      <c r="B144" s="4"/>
      <c r="C144" s="191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12</v>
      </c>
      <c r="AF144">
        <v>21</v>
      </c>
      <c r="AG144" t="s">
        <v>108</v>
      </c>
    </row>
    <row r="145" spans="1:33" x14ac:dyDescent="0.2">
      <c r="A145" s="149"/>
      <c r="B145" s="150" t="s">
        <v>31</v>
      </c>
      <c r="C145" s="192"/>
      <c r="D145" s="151"/>
      <c r="E145" s="152"/>
      <c r="F145" s="152"/>
      <c r="G145" s="171">
        <f>G8+G15+G77+G142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207</v>
      </c>
    </row>
    <row r="146" spans="1:33" x14ac:dyDescent="0.2">
      <c r="A146" s="3"/>
      <c r="B146" s="4"/>
      <c r="C146" s="19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3"/>
      <c r="B147" s="4"/>
      <c r="C147" s="191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58" t="s">
        <v>208</v>
      </c>
      <c r="B148" s="258"/>
      <c r="C148" s="259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0"/>
      <c r="B149" s="261"/>
      <c r="C149" s="262"/>
      <c r="D149" s="261"/>
      <c r="E149" s="261"/>
      <c r="F149" s="261"/>
      <c r="G149" s="26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G149" t="s">
        <v>209</v>
      </c>
    </row>
    <row r="150" spans="1:33" x14ac:dyDescent="0.2">
      <c r="A150" s="264"/>
      <c r="B150" s="265"/>
      <c r="C150" s="266"/>
      <c r="D150" s="265"/>
      <c r="E150" s="265"/>
      <c r="F150" s="265"/>
      <c r="G150" s="26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64"/>
      <c r="B151" s="265"/>
      <c r="C151" s="266"/>
      <c r="D151" s="265"/>
      <c r="E151" s="265"/>
      <c r="F151" s="265"/>
      <c r="G151" s="26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64"/>
      <c r="B152" s="265"/>
      <c r="C152" s="266"/>
      <c r="D152" s="265"/>
      <c r="E152" s="265"/>
      <c r="F152" s="265"/>
      <c r="G152" s="26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68"/>
      <c r="B153" s="269"/>
      <c r="C153" s="270"/>
      <c r="D153" s="269"/>
      <c r="E153" s="269"/>
      <c r="F153" s="269"/>
      <c r="G153" s="27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3"/>
      <c r="B154" s="4"/>
      <c r="C154" s="191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C155" s="193"/>
      <c r="D155" s="10"/>
      <c r="AG155" t="s">
        <v>210</v>
      </c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9:G153"/>
    <mergeCell ref="C79:G79"/>
    <mergeCell ref="A1:G1"/>
    <mergeCell ref="C2:G2"/>
    <mergeCell ref="C3:G3"/>
    <mergeCell ref="C4:G4"/>
    <mergeCell ref="A148:C1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0CAD-FBEE-42F3-8D9C-25EEB33805C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61</v>
      </c>
      <c r="C3" s="252" t="s">
        <v>62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SUMIF(AG9:AG24,"&lt;&gt;NOR",G9:G24)</f>
        <v>0</v>
      </c>
      <c r="H8" s="169"/>
      <c r="I8" s="169">
        <f>SUM(I9:I24)</f>
        <v>0</v>
      </c>
      <c r="J8" s="169"/>
      <c r="K8" s="169">
        <f>SUM(K9:K24)</f>
        <v>0</v>
      </c>
      <c r="L8" s="169"/>
      <c r="M8" s="169">
        <f>SUM(M9:M24)</f>
        <v>0</v>
      </c>
      <c r="N8" s="168"/>
      <c r="O8" s="168">
        <f>SUM(O9:O24)</f>
        <v>0</v>
      </c>
      <c r="P8" s="168"/>
      <c r="Q8" s="168">
        <f>SUM(Q9:Q24)</f>
        <v>0</v>
      </c>
      <c r="R8" s="169"/>
      <c r="S8" s="169"/>
      <c r="T8" s="170"/>
      <c r="U8" s="164"/>
      <c r="V8" s="164">
        <f>SUM(V9:V24)</f>
        <v>5.3199999999999994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211</v>
      </c>
      <c r="C9" s="187" t="s">
        <v>212</v>
      </c>
      <c r="D9" s="174" t="s">
        <v>126</v>
      </c>
      <c r="E9" s="175">
        <v>24.155999999999999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0.2</v>
      </c>
      <c r="V9" s="156">
        <f>ROUND(E9*U9,2)</f>
        <v>4.83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443</v>
      </c>
      <c r="D10" s="157"/>
      <c r="E10" s="158">
        <v>3.6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444</v>
      </c>
      <c r="D11" s="157"/>
      <c r="E11" s="158">
        <v>2.0880000000000001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445</v>
      </c>
      <c r="D12" s="157"/>
      <c r="E12" s="158">
        <v>5.22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446</v>
      </c>
      <c r="D13" s="157"/>
      <c r="E13" s="158">
        <v>3.0960000000000001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447</v>
      </c>
      <c r="D14" s="157"/>
      <c r="E14" s="158">
        <v>2.5920000000000001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448</v>
      </c>
      <c r="D15" s="157"/>
      <c r="E15" s="158">
        <v>1.8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8" t="s">
        <v>449</v>
      </c>
      <c r="D16" s="157"/>
      <c r="E16" s="158">
        <v>0.72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8" t="s">
        <v>450</v>
      </c>
      <c r="D17" s="157"/>
      <c r="E17" s="158">
        <v>5.04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2">
        <v>2</v>
      </c>
      <c r="B18" s="173" t="s">
        <v>145</v>
      </c>
      <c r="C18" s="187" t="s">
        <v>146</v>
      </c>
      <c r="D18" s="174" t="s">
        <v>126</v>
      </c>
      <c r="E18" s="175">
        <v>24.155999999999999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/>
      <c r="S18" s="177" t="s">
        <v>127</v>
      </c>
      <c r="T18" s="178" t="s">
        <v>127</v>
      </c>
      <c r="U18" s="156">
        <v>1.0999999999999999E-2</v>
      </c>
      <c r="V18" s="156">
        <f>ROUND(E18*U18,2)</f>
        <v>0.27</v>
      </c>
      <c r="W18" s="156"/>
      <c r="X18" s="156" t="s">
        <v>128</v>
      </c>
      <c r="Y18" s="156" t="s">
        <v>129</v>
      </c>
      <c r="Z18" s="146"/>
      <c r="AA18" s="146"/>
      <c r="AB18" s="146"/>
      <c r="AC18" s="146"/>
      <c r="AD18" s="146"/>
      <c r="AE18" s="146"/>
      <c r="AF18" s="146"/>
      <c r="AG18" s="146" t="s">
        <v>130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8" t="s">
        <v>147</v>
      </c>
      <c r="D19" s="157"/>
      <c r="E19" s="158"/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451</v>
      </c>
      <c r="D20" s="157"/>
      <c r="E20" s="158">
        <v>24.155999999999999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2">
        <v>3</v>
      </c>
      <c r="B21" s="173" t="s">
        <v>166</v>
      </c>
      <c r="C21" s="187" t="s">
        <v>167</v>
      </c>
      <c r="D21" s="174" t="s">
        <v>126</v>
      </c>
      <c r="E21" s="175">
        <v>24.155999999999999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127</v>
      </c>
      <c r="T21" s="178" t="s">
        <v>127</v>
      </c>
      <c r="U21" s="156">
        <v>8.9999999999999993E-3</v>
      </c>
      <c r="V21" s="156">
        <f>ROUND(E21*U21,2)</f>
        <v>0.22</v>
      </c>
      <c r="W21" s="156"/>
      <c r="X21" s="156" t="s">
        <v>128</v>
      </c>
      <c r="Y21" s="156" t="s">
        <v>129</v>
      </c>
      <c r="Z21" s="146"/>
      <c r="AA21" s="146"/>
      <c r="AB21" s="146"/>
      <c r="AC21" s="146"/>
      <c r="AD21" s="146"/>
      <c r="AE21" s="146"/>
      <c r="AF21" s="146"/>
      <c r="AG21" s="146" t="s">
        <v>130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8" t="s">
        <v>147</v>
      </c>
      <c r="D22" s="157"/>
      <c r="E22" s="158"/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8" t="s">
        <v>147</v>
      </c>
      <c r="D23" s="157"/>
      <c r="E23" s="158"/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8" t="s">
        <v>451</v>
      </c>
      <c r="D24" s="157"/>
      <c r="E24" s="158">
        <v>24.155999999999999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5" t="s">
        <v>122</v>
      </c>
      <c r="B25" s="166" t="s">
        <v>76</v>
      </c>
      <c r="C25" s="186" t="s">
        <v>77</v>
      </c>
      <c r="D25" s="167"/>
      <c r="E25" s="168"/>
      <c r="F25" s="169"/>
      <c r="G25" s="169">
        <f>SUMIF(AG26:AG45,"&lt;&gt;NOR",G26:G45)</f>
        <v>0</v>
      </c>
      <c r="H25" s="169"/>
      <c r="I25" s="169">
        <f>SUM(I26:I45)</f>
        <v>0</v>
      </c>
      <c r="J25" s="169"/>
      <c r="K25" s="169">
        <f>SUM(K26:K45)</f>
        <v>0</v>
      </c>
      <c r="L25" s="169"/>
      <c r="M25" s="169">
        <f>SUM(M26:M45)</f>
        <v>0</v>
      </c>
      <c r="N25" s="168"/>
      <c r="O25" s="168">
        <f>SUM(O26:O45)</f>
        <v>39.44</v>
      </c>
      <c r="P25" s="168"/>
      <c r="Q25" s="168">
        <f>SUM(Q26:Q45)</f>
        <v>0</v>
      </c>
      <c r="R25" s="169"/>
      <c r="S25" s="169"/>
      <c r="T25" s="170"/>
      <c r="U25" s="164"/>
      <c r="V25" s="164">
        <f>SUM(V26:V45)</f>
        <v>35.299999999999997</v>
      </c>
      <c r="W25" s="164"/>
      <c r="X25" s="164"/>
      <c r="Y25" s="164"/>
      <c r="AG25" t="s">
        <v>123</v>
      </c>
    </row>
    <row r="26" spans="1:60" ht="22.5" outlineLevel="1" x14ac:dyDescent="0.2">
      <c r="A26" s="172">
        <v>4</v>
      </c>
      <c r="B26" s="173" t="s">
        <v>452</v>
      </c>
      <c r="C26" s="187" t="s">
        <v>453</v>
      </c>
      <c r="D26" s="174" t="s">
        <v>126</v>
      </c>
      <c r="E26" s="175">
        <v>24.155999999999999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1.63</v>
      </c>
      <c r="O26" s="175">
        <f>ROUND(E26*N26,2)</f>
        <v>39.369999999999997</v>
      </c>
      <c r="P26" s="175">
        <v>0</v>
      </c>
      <c r="Q26" s="175">
        <f>ROUND(E26*P26,2)</f>
        <v>0</v>
      </c>
      <c r="R26" s="177"/>
      <c r="S26" s="177" t="s">
        <v>127</v>
      </c>
      <c r="T26" s="178" t="s">
        <v>127</v>
      </c>
      <c r="U26" s="156">
        <v>0.92</v>
      </c>
      <c r="V26" s="156">
        <f>ROUND(E26*U26,2)</f>
        <v>22.22</v>
      </c>
      <c r="W26" s="156"/>
      <c r="X26" s="156" t="s">
        <v>128</v>
      </c>
      <c r="Y26" s="156" t="s">
        <v>129</v>
      </c>
      <c r="Z26" s="146"/>
      <c r="AA26" s="146"/>
      <c r="AB26" s="146"/>
      <c r="AC26" s="146"/>
      <c r="AD26" s="146"/>
      <c r="AE26" s="146"/>
      <c r="AF26" s="146"/>
      <c r="AG26" s="146" t="s">
        <v>130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8" t="s">
        <v>443</v>
      </c>
      <c r="D27" s="157"/>
      <c r="E27" s="158">
        <v>3.6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8" t="s">
        <v>444</v>
      </c>
      <c r="D28" s="157"/>
      <c r="E28" s="158">
        <v>2.0880000000000001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188" t="s">
        <v>445</v>
      </c>
      <c r="D29" s="157"/>
      <c r="E29" s="158">
        <v>5.22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8" t="s">
        <v>446</v>
      </c>
      <c r="D30" s="157"/>
      <c r="E30" s="158">
        <v>3.0960000000000001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8" t="s">
        <v>447</v>
      </c>
      <c r="D31" s="157"/>
      <c r="E31" s="158">
        <v>2.5920000000000001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448</v>
      </c>
      <c r="D32" s="157"/>
      <c r="E32" s="158">
        <v>1.8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8" t="s">
        <v>449</v>
      </c>
      <c r="D33" s="157"/>
      <c r="E33" s="158">
        <v>0.72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8" t="s">
        <v>450</v>
      </c>
      <c r="D34" s="157"/>
      <c r="E34" s="158">
        <v>5.04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2">
        <v>5</v>
      </c>
      <c r="B35" s="173" t="s">
        <v>266</v>
      </c>
      <c r="C35" s="187" t="s">
        <v>267</v>
      </c>
      <c r="D35" s="174" t="s">
        <v>170</v>
      </c>
      <c r="E35" s="175">
        <v>174.46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5">
        <v>1.7000000000000001E-4</v>
      </c>
      <c r="O35" s="175">
        <f>ROUND(E35*N35,2)</f>
        <v>0.03</v>
      </c>
      <c r="P35" s="175">
        <v>0</v>
      </c>
      <c r="Q35" s="175">
        <f>ROUND(E35*P35,2)</f>
        <v>0</v>
      </c>
      <c r="R35" s="177"/>
      <c r="S35" s="177" t="s">
        <v>127</v>
      </c>
      <c r="T35" s="178" t="s">
        <v>127</v>
      </c>
      <c r="U35" s="156">
        <v>7.4999999999999997E-2</v>
      </c>
      <c r="V35" s="156">
        <f>ROUND(E35*U35,2)</f>
        <v>13.08</v>
      </c>
      <c r="W35" s="156"/>
      <c r="X35" s="156" t="s">
        <v>128</v>
      </c>
      <c r="Y35" s="156" t="s">
        <v>129</v>
      </c>
      <c r="Z35" s="146"/>
      <c r="AA35" s="146"/>
      <c r="AB35" s="146"/>
      <c r="AC35" s="146"/>
      <c r="AD35" s="146"/>
      <c r="AE35" s="146"/>
      <c r="AF35" s="146"/>
      <c r="AG35" s="146" t="s">
        <v>130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8" t="s">
        <v>454</v>
      </c>
      <c r="D36" s="157"/>
      <c r="E36" s="158">
        <v>26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8" t="s">
        <v>455</v>
      </c>
      <c r="D37" s="157"/>
      <c r="E37" s="158">
        <v>15.08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132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8" t="s">
        <v>456</v>
      </c>
      <c r="D38" s="157"/>
      <c r="E38" s="158">
        <v>37.700000000000003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8" t="s">
        <v>457</v>
      </c>
      <c r="D39" s="157"/>
      <c r="E39" s="158">
        <v>22.36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">
      <c r="A40" s="153"/>
      <c r="B40" s="154"/>
      <c r="C40" s="188" t="s">
        <v>458</v>
      </c>
      <c r="D40" s="157"/>
      <c r="E40" s="158">
        <v>18.72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459</v>
      </c>
      <c r="D41" s="157"/>
      <c r="E41" s="158">
        <v>13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460</v>
      </c>
      <c r="D42" s="157"/>
      <c r="E42" s="158">
        <v>5.2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8" t="s">
        <v>461</v>
      </c>
      <c r="D43" s="157"/>
      <c r="E43" s="158">
        <v>36.4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2">
        <v>6</v>
      </c>
      <c r="B44" s="173" t="s">
        <v>462</v>
      </c>
      <c r="C44" s="187" t="s">
        <v>463</v>
      </c>
      <c r="D44" s="174" t="s">
        <v>170</v>
      </c>
      <c r="E44" s="175">
        <v>200.62899999999999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5">
        <v>2.0000000000000001E-4</v>
      </c>
      <c r="O44" s="175">
        <f>ROUND(E44*N44,2)</f>
        <v>0.04</v>
      </c>
      <c r="P44" s="175">
        <v>0</v>
      </c>
      <c r="Q44" s="175">
        <f>ROUND(E44*P44,2)</f>
        <v>0</v>
      </c>
      <c r="R44" s="177" t="s">
        <v>203</v>
      </c>
      <c r="S44" s="177" t="s">
        <v>127</v>
      </c>
      <c r="T44" s="178" t="s">
        <v>127</v>
      </c>
      <c r="U44" s="156">
        <v>0</v>
      </c>
      <c r="V44" s="156">
        <f>ROUND(E44*U44,2)</f>
        <v>0</v>
      </c>
      <c r="W44" s="156"/>
      <c r="X44" s="156" t="s">
        <v>204</v>
      </c>
      <c r="Y44" s="156" t="s">
        <v>129</v>
      </c>
      <c r="Z44" s="146"/>
      <c r="AA44" s="146"/>
      <c r="AB44" s="146"/>
      <c r="AC44" s="146"/>
      <c r="AD44" s="146"/>
      <c r="AE44" s="146"/>
      <c r="AF44" s="146"/>
      <c r="AG44" s="146" t="s">
        <v>205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188" t="s">
        <v>464</v>
      </c>
      <c r="D45" s="157"/>
      <c r="E45" s="158">
        <v>200.62899999999999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5" t="s">
        <v>122</v>
      </c>
      <c r="B46" s="166" t="s">
        <v>84</v>
      </c>
      <c r="C46" s="186" t="s">
        <v>85</v>
      </c>
      <c r="D46" s="167"/>
      <c r="E46" s="168"/>
      <c r="F46" s="169"/>
      <c r="G46" s="169">
        <f>SUMIF(AG47:AG50,"&lt;&gt;NOR",G47:G50)</f>
        <v>0</v>
      </c>
      <c r="H46" s="169"/>
      <c r="I46" s="169">
        <f>SUM(I47:I50)</f>
        <v>0</v>
      </c>
      <c r="J46" s="169"/>
      <c r="K46" s="169">
        <f>SUM(K47:K50)</f>
        <v>0</v>
      </c>
      <c r="L46" s="169"/>
      <c r="M46" s="169">
        <f>SUM(M47:M50)</f>
        <v>0</v>
      </c>
      <c r="N46" s="168"/>
      <c r="O46" s="168">
        <f>SUM(O47:O50)</f>
        <v>1.52</v>
      </c>
      <c r="P46" s="168"/>
      <c r="Q46" s="168">
        <f>SUM(Q47:Q50)</f>
        <v>0</v>
      </c>
      <c r="R46" s="169"/>
      <c r="S46" s="169"/>
      <c r="T46" s="170"/>
      <c r="U46" s="164"/>
      <c r="V46" s="164">
        <f>SUM(V47:V50)</f>
        <v>6.91</v>
      </c>
      <c r="W46" s="164"/>
      <c r="X46" s="164"/>
      <c r="Y46" s="164"/>
      <c r="AG46" t="s">
        <v>123</v>
      </c>
    </row>
    <row r="47" spans="1:60" outlineLevel="1" x14ac:dyDescent="0.2">
      <c r="A47" s="172">
        <v>7</v>
      </c>
      <c r="B47" s="173" t="s">
        <v>465</v>
      </c>
      <c r="C47" s="187" t="s">
        <v>466</v>
      </c>
      <c r="D47" s="174" t="s">
        <v>170</v>
      </c>
      <c r="E47" s="175">
        <v>3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5">
        <v>0.19275999999999999</v>
      </c>
      <c r="O47" s="175">
        <f>ROUND(E47*N47,2)</f>
        <v>0.57999999999999996</v>
      </c>
      <c r="P47" s="175">
        <v>0</v>
      </c>
      <c r="Q47" s="175">
        <f>ROUND(E47*P47,2)</f>
        <v>0</v>
      </c>
      <c r="R47" s="177"/>
      <c r="S47" s="177" t="s">
        <v>127</v>
      </c>
      <c r="T47" s="178" t="s">
        <v>127</v>
      </c>
      <c r="U47" s="156">
        <v>1.0980000000000001</v>
      </c>
      <c r="V47" s="156">
        <f>ROUND(E47*U47,2)</f>
        <v>3.29</v>
      </c>
      <c r="W47" s="156"/>
      <c r="X47" s="156" t="s">
        <v>128</v>
      </c>
      <c r="Y47" s="156" t="s">
        <v>129</v>
      </c>
      <c r="Z47" s="146"/>
      <c r="AA47" s="146"/>
      <c r="AB47" s="146"/>
      <c r="AC47" s="146"/>
      <c r="AD47" s="146"/>
      <c r="AE47" s="146"/>
      <c r="AF47" s="146"/>
      <c r="AG47" s="146" t="s">
        <v>130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8" t="s">
        <v>467</v>
      </c>
      <c r="D48" s="157"/>
      <c r="E48" s="158">
        <v>3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2">
        <v>8</v>
      </c>
      <c r="B49" s="173" t="s">
        <v>468</v>
      </c>
      <c r="C49" s="187" t="s">
        <v>469</v>
      </c>
      <c r="D49" s="174" t="s">
        <v>170</v>
      </c>
      <c r="E49" s="175">
        <v>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0.31387999999999999</v>
      </c>
      <c r="O49" s="175">
        <f>ROUND(E49*N49,2)</f>
        <v>0.94</v>
      </c>
      <c r="P49" s="175">
        <v>0</v>
      </c>
      <c r="Q49" s="175">
        <f>ROUND(E49*P49,2)</f>
        <v>0</v>
      </c>
      <c r="R49" s="177"/>
      <c r="S49" s="177" t="s">
        <v>127</v>
      </c>
      <c r="T49" s="178" t="s">
        <v>127</v>
      </c>
      <c r="U49" s="156">
        <v>1.208</v>
      </c>
      <c r="V49" s="156">
        <f>ROUND(E49*U49,2)</f>
        <v>3.62</v>
      </c>
      <c r="W49" s="156"/>
      <c r="X49" s="156" t="s">
        <v>128</v>
      </c>
      <c r="Y49" s="156" t="s">
        <v>129</v>
      </c>
      <c r="Z49" s="146"/>
      <c r="AA49" s="146"/>
      <c r="AB49" s="146"/>
      <c r="AC49" s="146"/>
      <c r="AD49" s="146"/>
      <c r="AE49" s="146"/>
      <c r="AF49" s="146"/>
      <c r="AG49" s="146" t="s">
        <v>130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8" t="s">
        <v>467</v>
      </c>
      <c r="D50" s="157"/>
      <c r="E50" s="158">
        <v>3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5" t="s">
        <v>122</v>
      </c>
      <c r="B51" s="166" t="s">
        <v>86</v>
      </c>
      <c r="C51" s="186" t="s">
        <v>87</v>
      </c>
      <c r="D51" s="167"/>
      <c r="E51" s="168"/>
      <c r="F51" s="169"/>
      <c r="G51" s="169">
        <f>SUMIF(AG52:AG82,"&lt;&gt;NOR",G52:G82)</f>
        <v>0</v>
      </c>
      <c r="H51" s="169"/>
      <c r="I51" s="169">
        <f>SUM(I52:I82)</f>
        <v>0</v>
      </c>
      <c r="J51" s="169"/>
      <c r="K51" s="169">
        <f>SUM(K52:K82)</f>
        <v>0</v>
      </c>
      <c r="L51" s="169"/>
      <c r="M51" s="169">
        <f>SUM(M52:M82)</f>
        <v>0</v>
      </c>
      <c r="N51" s="168"/>
      <c r="O51" s="168">
        <f>SUM(O52:O82)</f>
        <v>0.11999999999999998</v>
      </c>
      <c r="P51" s="168"/>
      <c r="Q51" s="168">
        <f>SUM(Q52:Q82)</f>
        <v>0</v>
      </c>
      <c r="R51" s="169"/>
      <c r="S51" s="169"/>
      <c r="T51" s="170"/>
      <c r="U51" s="164"/>
      <c r="V51" s="164">
        <f>SUM(V52:V82)</f>
        <v>7.26</v>
      </c>
      <c r="W51" s="164"/>
      <c r="X51" s="164"/>
      <c r="Y51" s="164"/>
      <c r="AG51" t="s">
        <v>123</v>
      </c>
    </row>
    <row r="52" spans="1:60" outlineLevel="1" x14ac:dyDescent="0.2">
      <c r="A52" s="172">
        <v>9</v>
      </c>
      <c r="B52" s="173" t="s">
        <v>272</v>
      </c>
      <c r="C52" s="187" t="s">
        <v>273</v>
      </c>
      <c r="D52" s="174" t="s">
        <v>274</v>
      </c>
      <c r="E52" s="175">
        <v>67.099999999999994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127</v>
      </c>
      <c r="T52" s="178" t="s">
        <v>127</v>
      </c>
      <c r="U52" s="156">
        <v>0.05</v>
      </c>
      <c r="V52" s="156">
        <f>ROUND(E52*U52,2)</f>
        <v>3.36</v>
      </c>
      <c r="W52" s="156"/>
      <c r="X52" s="156" t="s">
        <v>128</v>
      </c>
      <c r="Y52" s="156" t="s">
        <v>129</v>
      </c>
      <c r="Z52" s="146"/>
      <c r="AA52" s="146"/>
      <c r="AB52" s="146"/>
      <c r="AC52" s="146"/>
      <c r="AD52" s="146"/>
      <c r="AE52" s="146"/>
      <c r="AF52" s="146"/>
      <c r="AG52" s="146" t="s">
        <v>130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8" t="s">
        <v>470</v>
      </c>
      <c r="D53" s="157"/>
      <c r="E53" s="158"/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8" t="s">
        <v>471</v>
      </c>
      <c r="D54" s="157"/>
      <c r="E54" s="158">
        <v>10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472</v>
      </c>
      <c r="D55" s="157"/>
      <c r="E55" s="158">
        <v>5.8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473</v>
      </c>
      <c r="D56" s="157"/>
      <c r="E56" s="158">
        <v>8.6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8" t="s">
        <v>474</v>
      </c>
      <c r="D57" s="157"/>
      <c r="E57" s="158">
        <v>7.2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475</v>
      </c>
      <c r="D58" s="157"/>
      <c r="E58" s="158">
        <v>5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8" t="s">
        <v>476</v>
      </c>
      <c r="D59" s="157"/>
      <c r="E59" s="158">
        <v>2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9" t="s">
        <v>139</v>
      </c>
      <c r="D60" s="159"/>
      <c r="E60" s="160">
        <v>38.6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132</v>
      </c>
      <c r="AH60" s="146">
        <v>1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8" t="s">
        <v>477</v>
      </c>
      <c r="D61" s="157"/>
      <c r="E61" s="158"/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132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8" t="s">
        <v>478</v>
      </c>
      <c r="D62" s="157"/>
      <c r="E62" s="158">
        <v>14.5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132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9" t="s">
        <v>139</v>
      </c>
      <c r="D63" s="159"/>
      <c r="E63" s="160">
        <v>14.5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132</v>
      </c>
      <c r="AH63" s="146">
        <v>1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8" t="s">
        <v>479</v>
      </c>
      <c r="D64" s="157"/>
      <c r="E64" s="158"/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132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8" t="s">
        <v>480</v>
      </c>
      <c r="D65" s="157"/>
      <c r="E65" s="158">
        <v>14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132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9" t="s">
        <v>139</v>
      </c>
      <c r="D66" s="159"/>
      <c r="E66" s="160">
        <v>14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132</v>
      </c>
      <c r="AH66" s="146">
        <v>1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9">
        <v>10</v>
      </c>
      <c r="B67" s="180" t="s">
        <v>481</v>
      </c>
      <c r="C67" s="190" t="s">
        <v>482</v>
      </c>
      <c r="D67" s="181" t="s">
        <v>202</v>
      </c>
      <c r="E67" s="182">
        <v>3</v>
      </c>
      <c r="F67" s="183"/>
      <c r="G67" s="184">
        <f t="shared" ref="G67:G76" si="0">ROUND(E67*F67,2)</f>
        <v>0</v>
      </c>
      <c r="H67" s="183"/>
      <c r="I67" s="184">
        <f t="shared" ref="I67:I76" si="1">ROUND(E67*H67,2)</f>
        <v>0</v>
      </c>
      <c r="J67" s="183"/>
      <c r="K67" s="184">
        <f t="shared" ref="K67:K76" si="2">ROUND(E67*J67,2)</f>
        <v>0</v>
      </c>
      <c r="L67" s="184">
        <v>21</v>
      </c>
      <c r="M67" s="184">
        <f t="shared" ref="M67:M76" si="3">G67*(1+L67/100)</f>
        <v>0</v>
      </c>
      <c r="N67" s="182">
        <v>0</v>
      </c>
      <c r="O67" s="182">
        <f t="shared" ref="O67:O76" si="4">ROUND(E67*N67,2)</f>
        <v>0</v>
      </c>
      <c r="P67" s="182">
        <v>0</v>
      </c>
      <c r="Q67" s="182">
        <f t="shared" ref="Q67:Q76" si="5">ROUND(E67*P67,2)</f>
        <v>0</v>
      </c>
      <c r="R67" s="184"/>
      <c r="S67" s="184" t="s">
        <v>127</v>
      </c>
      <c r="T67" s="185" t="s">
        <v>127</v>
      </c>
      <c r="U67" s="156">
        <v>1.3</v>
      </c>
      <c r="V67" s="156">
        <f t="shared" ref="V67:V76" si="6">ROUND(E67*U67,2)</f>
        <v>3.9</v>
      </c>
      <c r="W67" s="156"/>
      <c r="X67" s="156" t="s">
        <v>128</v>
      </c>
      <c r="Y67" s="156" t="s">
        <v>129</v>
      </c>
      <c r="Z67" s="146"/>
      <c r="AA67" s="146"/>
      <c r="AB67" s="146"/>
      <c r="AC67" s="146"/>
      <c r="AD67" s="146"/>
      <c r="AE67" s="146"/>
      <c r="AF67" s="146"/>
      <c r="AG67" s="146" t="s">
        <v>130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9">
        <v>11</v>
      </c>
      <c r="B68" s="180" t="s">
        <v>280</v>
      </c>
      <c r="C68" s="190" t="s">
        <v>483</v>
      </c>
      <c r="D68" s="181" t="s">
        <v>274</v>
      </c>
      <c r="E68" s="182">
        <v>40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21</v>
      </c>
      <c r="M68" s="184">
        <f t="shared" si="3"/>
        <v>0</v>
      </c>
      <c r="N68" s="182">
        <v>4.8000000000000001E-4</v>
      </c>
      <c r="O68" s="182">
        <f t="shared" si="4"/>
        <v>0.02</v>
      </c>
      <c r="P68" s="182">
        <v>0</v>
      </c>
      <c r="Q68" s="182">
        <f t="shared" si="5"/>
        <v>0</v>
      </c>
      <c r="R68" s="184" t="s">
        <v>203</v>
      </c>
      <c r="S68" s="184" t="s">
        <v>127</v>
      </c>
      <c r="T68" s="185" t="s">
        <v>127</v>
      </c>
      <c r="U68" s="156">
        <v>0</v>
      </c>
      <c r="V68" s="156">
        <f t="shared" si="6"/>
        <v>0</v>
      </c>
      <c r="W68" s="156"/>
      <c r="X68" s="156" t="s">
        <v>204</v>
      </c>
      <c r="Y68" s="156" t="s">
        <v>129</v>
      </c>
      <c r="Z68" s="146"/>
      <c r="AA68" s="146"/>
      <c r="AB68" s="146"/>
      <c r="AC68" s="146"/>
      <c r="AD68" s="146"/>
      <c r="AE68" s="146"/>
      <c r="AF68" s="146"/>
      <c r="AG68" s="146" t="s">
        <v>205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9">
        <v>12</v>
      </c>
      <c r="B69" s="180" t="s">
        <v>484</v>
      </c>
      <c r="C69" s="190" t="s">
        <v>485</v>
      </c>
      <c r="D69" s="181" t="s">
        <v>274</v>
      </c>
      <c r="E69" s="182">
        <v>15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21</v>
      </c>
      <c r="M69" s="184">
        <f t="shared" si="3"/>
        <v>0</v>
      </c>
      <c r="N69" s="182">
        <v>8.0000000000000004E-4</v>
      </c>
      <c r="O69" s="182">
        <f t="shared" si="4"/>
        <v>0.01</v>
      </c>
      <c r="P69" s="182">
        <v>0</v>
      </c>
      <c r="Q69" s="182">
        <f t="shared" si="5"/>
        <v>0</v>
      </c>
      <c r="R69" s="184" t="s">
        <v>203</v>
      </c>
      <c r="S69" s="184" t="s">
        <v>127</v>
      </c>
      <c r="T69" s="185" t="s">
        <v>127</v>
      </c>
      <c r="U69" s="156">
        <v>0</v>
      </c>
      <c r="V69" s="156">
        <f t="shared" si="6"/>
        <v>0</v>
      </c>
      <c r="W69" s="156"/>
      <c r="X69" s="156" t="s">
        <v>204</v>
      </c>
      <c r="Y69" s="156" t="s">
        <v>129</v>
      </c>
      <c r="Z69" s="146"/>
      <c r="AA69" s="146"/>
      <c r="AB69" s="146"/>
      <c r="AC69" s="146"/>
      <c r="AD69" s="146"/>
      <c r="AE69" s="146"/>
      <c r="AF69" s="146"/>
      <c r="AG69" s="146" t="s">
        <v>205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9">
        <v>13</v>
      </c>
      <c r="B70" s="180" t="s">
        <v>486</v>
      </c>
      <c r="C70" s="190" t="s">
        <v>487</v>
      </c>
      <c r="D70" s="181" t="s">
        <v>274</v>
      </c>
      <c r="E70" s="182">
        <v>15</v>
      </c>
      <c r="F70" s="183"/>
      <c r="G70" s="184">
        <f t="shared" si="0"/>
        <v>0</v>
      </c>
      <c r="H70" s="183"/>
      <c r="I70" s="184">
        <f t="shared" si="1"/>
        <v>0</v>
      </c>
      <c r="J70" s="183"/>
      <c r="K70" s="184">
        <f t="shared" si="2"/>
        <v>0</v>
      </c>
      <c r="L70" s="184">
        <v>21</v>
      </c>
      <c r="M70" s="184">
        <f t="shared" si="3"/>
        <v>0</v>
      </c>
      <c r="N70" s="182">
        <v>9.6000000000000002E-4</v>
      </c>
      <c r="O70" s="182">
        <f t="shared" si="4"/>
        <v>0.01</v>
      </c>
      <c r="P70" s="182">
        <v>0</v>
      </c>
      <c r="Q70" s="182">
        <f t="shared" si="5"/>
        <v>0</v>
      </c>
      <c r="R70" s="184" t="s">
        <v>203</v>
      </c>
      <c r="S70" s="184" t="s">
        <v>127</v>
      </c>
      <c r="T70" s="185" t="s">
        <v>127</v>
      </c>
      <c r="U70" s="156">
        <v>0</v>
      </c>
      <c r="V70" s="156">
        <f t="shared" si="6"/>
        <v>0</v>
      </c>
      <c r="W70" s="156"/>
      <c r="X70" s="156" t="s">
        <v>204</v>
      </c>
      <c r="Y70" s="156" t="s">
        <v>129</v>
      </c>
      <c r="Z70" s="146"/>
      <c r="AA70" s="146"/>
      <c r="AB70" s="146"/>
      <c r="AC70" s="146"/>
      <c r="AD70" s="146"/>
      <c r="AE70" s="146"/>
      <c r="AF70" s="146"/>
      <c r="AG70" s="146" t="s">
        <v>205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9">
        <v>14</v>
      </c>
      <c r="B71" s="180" t="s">
        <v>488</v>
      </c>
      <c r="C71" s="190" t="s">
        <v>489</v>
      </c>
      <c r="D71" s="181" t="s">
        <v>202</v>
      </c>
      <c r="E71" s="182">
        <v>5</v>
      </c>
      <c r="F71" s="183"/>
      <c r="G71" s="184">
        <f t="shared" si="0"/>
        <v>0</v>
      </c>
      <c r="H71" s="183"/>
      <c r="I71" s="184">
        <f t="shared" si="1"/>
        <v>0</v>
      </c>
      <c r="J71" s="183"/>
      <c r="K71" s="184">
        <f t="shared" si="2"/>
        <v>0</v>
      </c>
      <c r="L71" s="184">
        <v>21</v>
      </c>
      <c r="M71" s="184">
        <f t="shared" si="3"/>
        <v>0</v>
      </c>
      <c r="N71" s="182">
        <v>0</v>
      </c>
      <c r="O71" s="182">
        <f t="shared" si="4"/>
        <v>0</v>
      </c>
      <c r="P71" s="182">
        <v>0</v>
      </c>
      <c r="Q71" s="182">
        <f t="shared" si="5"/>
        <v>0</v>
      </c>
      <c r="R71" s="184" t="s">
        <v>203</v>
      </c>
      <c r="S71" s="184" t="s">
        <v>127</v>
      </c>
      <c r="T71" s="185" t="s">
        <v>127</v>
      </c>
      <c r="U71" s="156">
        <v>0</v>
      </c>
      <c r="V71" s="156">
        <f t="shared" si="6"/>
        <v>0</v>
      </c>
      <c r="W71" s="156"/>
      <c r="X71" s="156" t="s">
        <v>204</v>
      </c>
      <c r="Y71" s="156" t="s">
        <v>129</v>
      </c>
      <c r="Z71" s="146"/>
      <c r="AA71" s="146"/>
      <c r="AB71" s="146"/>
      <c r="AC71" s="146"/>
      <c r="AD71" s="146"/>
      <c r="AE71" s="146"/>
      <c r="AF71" s="146"/>
      <c r="AG71" s="146" t="s">
        <v>205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9">
        <v>15</v>
      </c>
      <c r="B72" s="180" t="s">
        <v>490</v>
      </c>
      <c r="C72" s="190" t="s">
        <v>491</v>
      </c>
      <c r="D72" s="181" t="s">
        <v>202</v>
      </c>
      <c r="E72" s="182">
        <v>3</v>
      </c>
      <c r="F72" s="183"/>
      <c r="G72" s="184">
        <f t="shared" si="0"/>
        <v>0</v>
      </c>
      <c r="H72" s="183"/>
      <c r="I72" s="184">
        <f t="shared" si="1"/>
        <v>0</v>
      </c>
      <c r="J72" s="183"/>
      <c r="K72" s="184">
        <f t="shared" si="2"/>
        <v>0</v>
      </c>
      <c r="L72" s="184">
        <v>21</v>
      </c>
      <c r="M72" s="184">
        <f t="shared" si="3"/>
        <v>0</v>
      </c>
      <c r="N72" s="182">
        <v>0</v>
      </c>
      <c r="O72" s="182">
        <f t="shared" si="4"/>
        <v>0</v>
      </c>
      <c r="P72" s="182">
        <v>0</v>
      </c>
      <c r="Q72" s="182">
        <f t="shared" si="5"/>
        <v>0</v>
      </c>
      <c r="R72" s="184" t="s">
        <v>203</v>
      </c>
      <c r="S72" s="184" t="s">
        <v>127</v>
      </c>
      <c r="T72" s="185" t="s">
        <v>127</v>
      </c>
      <c r="U72" s="156">
        <v>0</v>
      </c>
      <c r="V72" s="156">
        <f t="shared" si="6"/>
        <v>0</v>
      </c>
      <c r="W72" s="156"/>
      <c r="X72" s="156" t="s">
        <v>204</v>
      </c>
      <c r="Y72" s="156" t="s">
        <v>129</v>
      </c>
      <c r="Z72" s="146"/>
      <c r="AA72" s="146"/>
      <c r="AB72" s="146"/>
      <c r="AC72" s="146"/>
      <c r="AD72" s="146"/>
      <c r="AE72" s="146"/>
      <c r="AF72" s="146"/>
      <c r="AG72" s="146" t="s">
        <v>205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9">
        <v>16</v>
      </c>
      <c r="B73" s="180" t="s">
        <v>492</v>
      </c>
      <c r="C73" s="190" t="s">
        <v>493</v>
      </c>
      <c r="D73" s="181" t="s">
        <v>202</v>
      </c>
      <c r="E73" s="182">
        <v>3</v>
      </c>
      <c r="F73" s="183"/>
      <c r="G73" s="184">
        <f t="shared" si="0"/>
        <v>0</v>
      </c>
      <c r="H73" s="183"/>
      <c r="I73" s="184">
        <f t="shared" si="1"/>
        <v>0</v>
      </c>
      <c r="J73" s="183"/>
      <c r="K73" s="184">
        <f t="shared" si="2"/>
        <v>0</v>
      </c>
      <c r="L73" s="184">
        <v>21</v>
      </c>
      <c r="M73" s="184">
        <f t="shared" si="3"/>
        <v>0</v>
      </c>
      <c r="N73" s="182">
        <v>0</v>
      </c>
      <c r="O73" s="182">
        <f t="shared" si="4"/>
        <v>0</v>
      </c>
      <c r="P73" s="182">
        <v>0</v>
      </c>
      <c r="Q73" s="182">
        <f t="shared" si="5"/>
        <v>0</v>
      </c>
      <c r="R73" s="184" t="s">
        <v>203</v>
      </c>
      <c r="S73" s="184" t="s">
        <v>127</v>
      </c>
      <c r="T73" s="185" t="s">
        <v>127</v>
      </c>
      <c r="U73" s="156">
        <v>0</v>
      </c>
      <c r="V73" s="156">
        <f t="shared" si="6"/>
        <v>0</v>
      </c>
      <c r="W73" s="156"/>
      <c r="X73" s="156" t="s">
        <v>204</v>
      </c>
      <c r="Y73" s="156" t="s">
        <v>129</v>
      </c>
      <c r="Z73" s="146"/>
      <c r="AA73" s="146"/>
      <c r="AB73" s="146"/>
      <c r="AC73" s="146"/>
      <c r="AD73" s="146"/>
      <c r="AE73" s="146"/>
      <c r="AF73" s="146"/>
      <c r="AG73" s="146" t="s">
        <v>205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9">
        <v>17</v>
      </c>
      <c r="B74" s="180" t="s">
        <v>494</v>
      </c>
      <c r="C74" s="190" t="s">
        <v>495</v>
      </c>
      <c r="D74" s="181" t="s">
        <v>202</v>
      </c>
      <c r="E74" s="182">
        <v>1</v>
      </c>
      <c r="F74" s="183"/>
      <c r="G74" s="184">
        <f t="shared" si="0"/>
        <v>0</v>
      </c>
      <c r="H74" s="183"/>
      <c r="I74" s="184">
        <f t="shared" si="1"/>
        <v>0</v>
      </c>
      <c r="J74" s="183"/>
      <c r="K74" s="184">
        <f t="shared" si="2"/>
        <v>0</v>
      </c>
      <c r="L74" s="184">
        <v>21</v>
      </c>
      <c r="M74" s="184">
        <f t="shared" si="3"/>
        <v>0</v>
      </c>
      <c r="N74" s="182">
        <v>0</v>
      </c>
      <c r="O74" s="182">
        <f t="shared" si="4"/>
        <v>0</v>
      </c>
      <c r="P74" s="182">
        <v>0</v>
      </c>
      <c r="Q74" s="182">
        <f t="shared" si="5"/>
        <v>0</v>
      </c>
      <c r="R74" s="184" t="s">
        <v>203</v>
      </c>
      <c r="S74" s="184" t="s">
        <v>127</v>
      </c>
      <c r="T74" s="185" t="s">
        <v>127</v>
      </c>
      <c r="U74" s="156">
        <v>0</v>
      </c>
      <c r="V74" s="156">
        <f t="shared" si="6"/>
        <v>0</v>
      </c>
      <c r="W74" s="156"/>
      <c r="X74" s="156" t="s">
        <v>204</v>
      </c>
      <c r="Y74" s="156" t="s">
        <v>129</v>
      </c>
      <c r="Z74" s="146"/>
      <c r="AA74" s="146"/>
      <c r="AB74" s="146"/>
      <c r="AC74" s="146"/>
      <c r="AD74" s="146"/>
      <c r="AE74" s="146"/>
      <c r="AF74" s="146"/>
      <c r="AG74" s="146" t="s">
        <v>205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9">
        <v>18</v>
      </c>
      <c r="B75" s="180" t="s">
        <v>496</v>
      </c>
      <c r="C75" s="190" t="s">
        <v>497</v>
      </c>
      <c r="D75" s="181" t="s">
        <v>202</v>
      </c>
      <c r="E75" s="182">
        <v>5</v>
      </c>
      <c r="F75" s="183"/>
      <c r="G75" s="184">
        <f t="shared" si="0"/>
        <v>0</v>
      </c>
      <c r="H75" s="183"/>
      <c r="I75" s="184">
        <f t="shared" si="1"/>
        <v>0</v>
      </c>
      <c r="J75" s="183"/>
      <c r="K75" s="184">
        <f t="shared" si="2"/>
        <v>0</v>
      </c>
      <c r="L75" s="184">
        <v>21</v>
      </c>
      <c r="M75" s="184">
        <f t="shared" si="3"/>
        <v>0</v>
      </c>
      <c r="N75" s="182">
        <v>0</v>
      </c>
      <c r="O75" s="182">
        <f t="shared" si="4"/>
        <v>0</v>
      </c>
      <c r="P75" s="182">
        <v>0</v>
      </c>
      <c r="Q75" s="182">
        <f t="shared" si="5"/>
        <v>0</v>
      </c>
      <c r="R75" s="184" t="s">
        <v>203</v>
      </c>
      <c r="S75" s="184" t="s">
        <v>127</v>
      </c>
      <c r="T75" s="185" t="s">
        <v>127</v>
      </c>
      <c r="U75" s="156">
        <v>0</v>
      </c>
      <c r="V75" s="156">
        <f t="shared" si="6"/>
        <v>0</v>
      </c>
      <c r="W75" s="156"/>
      <c r="X75" s="156" t="s">
        <v>204</v>
      </c>
      <c r="Y75" s="156" t="s">
        <v>129</v>
      </c>
      <c r="Z75" s="146"/>
      <c r="AA75" s="146"/>
      <c r="AB75" s="146"/>
      <c r="AC75" s="146"/>
      <c r="AD75" s="146"/>
      <c r="AE75" s="146"/>
      <c r="AF75" s="146"/>
      <c r="AG75" s="146" t="s">
        <v>205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2">
        <v>19</v>
      </c>
      <c r="B76" s="173" t="s">
        <v>498</v>
      </c>
      <c r="C76" s="187" t="s">
        <v>499</v>
      </c>
      <c r="D76" s="174" t="s">
        <v>202</v>
      </c>
      <c r="E76" s="175">
        <v>5</v>
      </c>
      <c r="F76" s="176"/>
      <c r="G76" s="177">
        <f t="shared" si="0"/>
        <v>0</v>
      </c>
      <c r="H76" s="176"/>
      <c r="I76" s="177">
        <f t="shared" si="1"/>
        <v>0</v>
      </c>
      <c r="J76" s="176"/>
      <c r="K76" s="177">
        <f t="shared" si="2"/>
        <v>0</v>
      </c>
      <c r="L76" s="177">
        <v>21</v>
      </c>
      <c r="M76" s="177">
        <f t="shared" si="3"/>
        <v>0</v>
      </c>
      <c r="N76" s="175">
        <v>4.2000000000000002E-4</v>
      </c>
      <c r="O76" s="175">
        <f t="shared" si="4"/>
        <v>0</v>
      </c>
      <c r="P76" s="175">
        <v>0</v>
      </c>
      <c r="Q76" s="175">
        <f t="shared" si="5"/>
        <v>0</v>
      </c>
      <c r="R76" s="177" t="s">
        <v>203</v>
      </c>
      <c r="S76" s="177" t="s">
        <v>127</v>
      </c>
      <c r="T76" s="178" t="s">
        <v>127</v>
      </c>
      <c r="U76" s="156">
        <v>0</v>
      </c>
      <c r="V76" s="156">
        <f t="shared" si="6"/>
        <v>0</v>
      </c>
      <c r="W76" s="156"/>
      <c r="X76" s="156" t="s">
        <v>204</v>
      </c>
      <c r="Y76" s="156" t="s">
        <v>129</v>
      </c>
      <c r="Z76" s="146"/>
      <c r="AA76" s="146"/>
      <c r="AB76" s="146"/>
      <c r="AC76" s="146"/>
      <c r="AD76" s="146"/>
      <c r="AE76" s="146"/>
      <c r="AF76" s="146"/>
      <c r="AG76" s="146" t="s">
        <v>205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8" t="s">
        <v>500</v>
      </c>
      <c r="D77" s="157"/>
      <c r="E77" s="158">
        <v>5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9">
        <v>20</v>
      </c>
      <c r="B78" s="180" t="s">
        <v>501</v>
      </c>
      <c r="C78" s="190" t="s">
        <v>502</v>
      </c>
      <c r="D78" s="181" t="s">
        <v>202</v>
      </c>
      <c r="E78" s="182">
        <v>3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2">
        <v>1.2E-2</v>
      </c>
      <c r="O78" s="182">
        <f>ROUND(E78*N78,2)</f>
        <v>0.04</v>
      </c>
      <c r="P78" s="182">
        <v>0</v>
      </c>
      <c r="Q78" s="182">
        <f>ROUND(E78*P78,2)</f>
        <v>0</v>
      </c>
      <c r="R78" s="184" t="s">
        <v>203</v>
      </c>
      <c r="S78" s="184" t="s">
        <v>127</v>
      </c>
      <c r="T78" s="185" t="s">
        <v>127</v>
      </c>
      <c r="U78" s="156">
        <v>0</v>
      </c>
      <c r="V78" s="156">
        <f>ROUND(E78*U78,2)</f>
        <v>0</v>
      </c>
      <c r="W78" s="156"/>
      <c r="X78" s="156" t="s">
        <v>204</v>
      </c>
      <c r="Y78" s="156" t="s">
        <v>129</v>
      </c>
      <c r="Z78" s="146"/>
      <c r="AA78" s="146"/>
      <c r="AB78" s="146"/>
      <c r="AC78" s="146"/>
      <c r="AD78" s="146"/>
      <c r="AE78" s="146"/>
      <c r="AF78" s="146"/>
      <c r="AG78" s="146" t="s">
        <v>205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9">
        <v>21</v>
      </c>
      <c r="B79" s="180" t="s">
        <v>503</v>
      </c>
      <c r="C79" s="190" t="s">
        <v>504</v>
      </c>
      <c r="D79" s="181" t="s">
        <v>202</v>
      </c>
      <c r="E79" s="182">
        <v>3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2">
        <v>1.92E-3</v>
      </c>
      <c r="O79" s="182">
        <f>ROUND(E79*N79,2)</f>
        <v>0.01</v>
      </c>
      <c r="P79" s="182">
        <v>0</v>
      </c>
      <c r="Q79" s="182">
        <f>ROUND(E79*P79,2)</f>
        <v>0</v>
      </c>
      <c r="R79" s="184" t="s">
        <v>203</v>
      </c>
      <c r="S79" s="184" t="s">
        <v>127</v>
      </c>
      <c r="T79" s="185" t="s">
        <v>127</v>
      </c>
      <c r="U79" s="156">
        <v>0</v>
      </c>
      <c r="V79" s="156">
        <f>ROUND(E79*U79,2)</f>
        <v>0</v>
      </c>
      <c r="W79" s="156"/>
      <c r="X79" s="156" t="s">
        <v>204</v>
      </c>
      <c r="Y79" s="156" t="s">
        <v>129</v>
      </c>
      <c r="Z79" s="146"/>
      <c r="AA79" s="146"/>
      <c r="AB79" s="146"/>
      <c r="AC79" s="146"/>
      <c r="AD79" s="146"/>
      <c r="AE79" s="146"/>
      <c r="AF79" s="146"/>
      <c r="AG79" s="146" t="s">
        <v>205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9">
        <v>22</v>
      </c>
      <c r="B80" s="180" t="s">
        <v>505</v>
      </c>
      <c r="C80" s="190" t="s">
        <v>506</v>
      </c>
      <c r="D80" s="181" t="s">
        <v>202</v>
      </c>
      <c r="E80" s="182">
        <v>1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2">
        <v>6.1999999999999998E-3</v>
      </c>
      <c r="O80" s="182">
        <f>ROUND(E80*N80,2)</f>
        <v>0.01</v>
      </c>
      <c r="P80" s="182">
        <v>0</v>
      </c>
      <c r="Q80" s="182">
        <f>ROUND(E80*P80,2)</f>
        <v>0</v>
      </c>
      <c r="R80" s="184" t="s">
        <v>203</v>
      </c>
      <c r="S80" s="184" t="s">
        <v>127</v>
      </c>
      <c r="T80" s="185" t="s">
        <v>127</v>
      </c>
      <c r="U80" s="156">
        <v>0</v>
      </c>
      <c r="V80" s="156">
        <f>ROUND(E80*U80,2)</f>
        <v>0</v>
      </c>
      <c r="W80" s="156"/>
      <c r="X80" s="156" t="s">
        <v>204</v>
      </c>
      <c r="Y80" s="156" t="s">
        <v>129</v>
      </c>
      <c r="Z80" s="146"/>
      <c r="AA80" s="146"/>
      <c r="AB80" s="146"/>
      <c r="AC80" s="146"/>
      <c r="AD80" s="146"/>
      <c r="AE80" s="146"/>
      <c r="AF80" s="146"/>
      <c r="AG80" s="146" t="s">
        <v>205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9">
        <v>23</v>
      </c>
      <c r="B81" s="180" t="s">
        <v>507</v>
      </c>
      <c r="C81" s="190" t="s">
        <v>508</v>
      </c>
      <c r="D81" s="181" t="s">
        <v>202</v>
      </c>
      <c r="E81" s="182">
        <v>1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2">
        <v>6.6E-3</v>
      </c>
      <c r="O81" s="182">
        <f>ROUND(E81*N81,2)</f>
        <v>0.01</v>
      </c>
      <c r="P81" s="182">
        <v>0</v>
      </c>
      <c r="Q81" s="182">
        <f>ROUND(E81*P81,2)</f>
        <v>0</v>
      </c>
      <c r="R81" s="184" t="s">
        <v>203</v>
      </c>
      <c r="S81" s="184" t="s">
        <v>127</v>
      </c>
      <c r="T81" s="185" t="s">
        <v>127</v>
      </c>
      <c r="U81" s="156">
        <v>0</v>
      </c>
      <c r="V81" s="156">
        <f>ROUND(E81*U81,2)</f>
        <v>0</v>
      </c>
      <c r="W81" s="156"/>
      <c r="X81" s="156" t="s">
        <v>204</v>
      </c>
      <c r="Y81" s="156" t="s">
        <v>129</v>
      </c>
      <c r="Z81" s="146"/>
      <c r="AA81" s="146"/>
      <c r="AB81" s="146"/>
      <c r="AC81" s="146"/>
      <c r="AD81" s="146"/>
      <c r="AE81" s="146"/>
      <c r="AF81" s="146"/>
      <c r="AG81" s="146" t="s">
        <v>205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9">
        <v>24</v>
      </c>
      <c r="B82" s="180" t="s">
        <v>509</v>
      </c>
      <c r="C82" s="190" t="s">
        <v>510</v>
      </c>
      <c r="D82" s="181" t="s">
        <v>202</v>
      </c>
      <c r="E82" s="182">
        <v>1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2">
        <v>7.1999999999999998E-3</v>
      </c>
      <c r="O82" s="182">
        <f>ROUND(E82*N82,2)</f>
        <v>0.01</v>
      </c>
      <c r="P82" s="182">
        <v>0</v>
      </c>
      <c r="Q82" s="182">
        <f>ROUND(E82*P82,2)</f>
        <v>0</v>
      </c>
      <c r="R82" s="184" t="s">
        <v>203</v>
      </c>
      <c r="S82" s="184" t="s">
        <v>127</v>
      </c>
      <c r="T82" s="185" t="s">
        <v>127</v>
      </c>
      <c r="U82" s="156">
        <v>0</v>
      </c>
      <c r="V82" s="156">
        <f>ROUND(E82*U82,2)</f>
        <v>0</v>
      </c>
      <c r="W82" s="156"/>
      <c r="X82" s="156" t="s">
        <v>204</v>
      </c>
      <c r="Y82" s="156" t="s">
        <v>129</v>
      </c>
      <c r="Z82" s="146"/>
      <c r="AA82" s="146"/>
      <c r="AB82" s="146"/>
      <c r="AC82" s="146"/>
      <c r="AD82" s="146"/>
      <c r="AE82" s="146"/>
      <c r="AF82" s="146"/>
      <c r="AG82" s="146" t="s">
        <v>205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5" t="s">
        <v>122</v>
      </c>
      <c r="B83" s="166" t="s">
        <v>92</v>
      </c>
      <c r="C83" s="186" t="s">
        <v>93</v>
      </c>
      <c r="D83" s="167"/>
      <c r="E83" s="168"/>
      <c r="F83" s="169"/>
      <c r="G83" s="169">
        <f>SUMIF(AG84:AG84,"&lt;&gt;NOR",G84:G84)</f>
        <v>0</v>
      </c>
      <c r="H83" s="169"/>
      <c r="I83" s="169">
        <f>SUM(I84:I84)</f>
        <v>0</v>
      </c>
      <c r="J83" s="169"/>
      <c r="K83" s="169">
        <f>SUM(K84:K84)</f>
        <v>0</v>
      </c>
      <c r="L83" s="169"/>
      <c r="M83" s="169">
        <f>SUM(M84:M84)</f>
        <v>0</v>
      </c>
      <c r="N83" s="168"/>
      <c r="O83" s="168">
        <f>SUM(O84:O84)</f>
        <v>0</v>
      </c>
      <c r="P83" s="168"/>
      <c r="Q83" s="168">
        <f>SUM(Q84:Q84)</f>
        <v>0</v>
      </c>
      <c r="R83" s="169"/>
      <c r="S83" s="169"/>
      <c r="T83" s="170"/>
      <c r="U83" s="164"/>
      <c r="V83" s="164">
        <f>SUM(V84:V84)</f>
        <v>66.37</v>
      </c>
      <c r="W83" s="164"/>
      <c r="X83" s="164"/>
      <c r="Y83" s="164"/>
      <c r="AG83" t="s">
        <v>123</v>
      </c>
    </row>
    <row r="84" spans="1:60" outlineLevel="1" x14ac:dyDescent="0.2">
      <c r="A84" s="172">
        <v>25</v>
      </c>
      <c r="B84" s="173" t="s">
        <v>511</v>
      </c>
      <c r="C84" s="187" t="s">
        <v>512</v>
      </c>
      <c r="D84" s="174" t="s">
        <v>259</v>
      </c>
      <c r="E84" s="175">
        <v>41.073439999999998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127</v>
      </c>
      <c r="T84" s="178" t="s">
        <v>127</v>
      </c>
      <c r="U84" s="156">
        <v>1.6160000000000001</v>
      </c>
      <c r="V84" s="156">
        <f>ROUND(E84*U84,2)</f>
        <v>66.37</v>
      </c>
      <c r="W84" s="156"/>
      <c r="X84" s="156" t="s">
        <v>292</v>
      </c>
      <c r="Y84" s="156" t="s">
        <v>129</v>
      </c>
      <c r="Z84" s="146"/>
      <c r="AA84" s="146"/>
      <c r="AB84" s="146"/>
      <c r="AC84" s="146"/>
      <c r="AD84" s="146"/>
      <c r="AE84" s="146"/>
      <c r="AF84" s="146"/>
      <c r="AG84" s="146" t="s">
        <v>293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x14ac:dyDescent="0.2">
      <c r="A85" s="3"/>
      <c r="B85" s="4"/>
      <c r="C85" s="19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108</v>
      </c>
    </row>
    <row r="86" spans="1:60" x14ac:dyDescent="0.2">
      <c r="A86" s="149"/>
      <c r="B86" s="150" t="s">
        <v>31</v>
      </c>
      <c r="C86" s="192"/>
      <c r="D86" s="151"/>
      <c r="E86" s="152"/>
      <c r="F86" s="152"/>
      <c r="G86" s="171">
        <f>G8+G25+G46+G51+G83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207</v>
      </c>
    </row>
    <row r="87" spans="1:60" x14ac:dyDescent="0.2">
      <c r="A87" s="3"/>
      <c r="B87" s="4"/>
      <c r="C87" s="191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91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58" t="s">
        <v>208</v>
      </c>
      <c r="B89" s="258"/>
      <c r="C89" s="25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0"/>
      <c r="B90" s="261"/>
      <c r="C90" s="262"/>
      <c r="D90" s="261"/>
      <c r="E90" s="261"/>
      <c r="F90" s="261"/>
      <c r="G90" s="26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209</v>
      </c>
    </row>
    <row r="91" spans="1:60" x14ac:dyDescent="0.2">
      <c r="A91" s="264"/>
      <c r="B91" s="265"/>
      <c r="C91" s="266"/>
      <c r="D91" s="265"/>
      <c r="E91" s="265"/>
      <c r="F91" s="265"/>
      <c r="G91" s="26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4"/>
      <c r="B92" s="265"/>
      <c r="C92" s="266"/>
      <c r="D92" s="265"/>
      <c r="E92" s="265"/>
      <c r="F92" s="265"/>
      <c r="G92" s="26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64"/>
      <c r="B93" s="265"/>
      <c r="C93" s="266"/>
      <c r="D93" s="265"/>
      <c r="E93" s="265"/>
      <c r="F93" s="265"/>
      <c r="G93" s="26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8"/>
      <c r="B94" s="269"/>
      <c r="C94" s="270"/>
      <c r="D94" s="269"/>
      <c r="E94" s="269"/>
      <c r="F94" s="269"/>
      <c r="G94" s="27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91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93"/>
      <c r="D96" s="10"/>
      <c r="AG96" t="s">
        <v>210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204E-06B3-4183-8582-38A6CAD2335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63</v>
      </c>
      <c r="C3" s="252" t="s">
        <v>64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SUMIF(AG9:AG74,"&lt;&gt;NOR",G9:G74)</f>
        <v>0</v>
      </c>
      <c r="H8" s="169"/>
      <c r="I8" s="169">
        <f>SUM(I9:I74)</f>
        <v>0</v>
      </c>
      <c r="J8" s="169"/>
      <c r="K8" s="169">
        <f>SUM(K9:K74)</f>
        <v>0</v>
      </c>
      <c r="L8" s="169"/>
      <c r="M8" s="169">
        <f>SUM(M9:M74)</f>
        <v>0</v>
      </c>
      <c r="N8" s="168"/>
      <c r="O8" s="168">
        <f>SUM(O9:O74)</f>
        <v>101.49</v>
      </c>
      <c r="P8" s="168"/>
      <c r="Q8" s="168">
        <f>SUM(Q9:Q74)</f>
        <v>0</v>
      </c>
      <c r="R8" s="169"/>
      <c r="S8" s="169"/>
      <c r="T8" s="170"/>
      <c r="U8" s="164"/>
      <c r="V8" s="164">
        <f>SUM(V9:V74)</f>
        <v>168.17000000000002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513</v>
      </c>
      <c r="C9" s="187" t="s">
        <v>514</v>
      </c>
      <c r="D9" s="174" t="s">
        <v>126</v>
      </c>
      <c r="E9" s="175">
        <v>111.6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0.36499999999999999</v>
      </c>
      <c r="V9" s="156">
        <f>ROUND(E9*U9,2)</f>
        <v>40.729999999999997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515</v>
      </c>
      <c r="D10" s="157"/>
      <c r="E10" s="158">
        <v>12.96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516</v>
      </c>
      <c r="D11" s="157"/>
      <c r="E11" s="158">
        <v>10.08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517</v>
      </c>
      <c r="D12" s="157"/>
      <c r="E12" s="158">
        <v>9.36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518</v>
      </c>
      <c r="D13" s="157"/>
      <c r="E13" s="158">
        <v>7.92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519</v>
      </c>
      <c r="D14" s="157"/>
      <c r="E14" s="158">
        <v>2.88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520</v>
      </c>
      <c r="D15" s="157"/>
      <c r="E15" s="158">
        <v>11.52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8" t="s">
        <v>521</v>
      </c>
      <c r="D16" s="157"/>
      <c r="E16" s="158">
        <v>10.08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8" t="s">
        <v>522</v>
      </c>
      <c r="D17" s="157"/>
      <c r="E17" s="158">
        <v>5.04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8" t="s">
        <v>523</v>
      </c>
      <c r="D18" s="157"/>
      <c r="E18" s="158">
        <v>10.08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8" t="s">
        <v>524</v>
      </c>
      <c r="D19" s="157"/>
      <c r="E19" s="158">
        <v>22.32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525</v>
      </c>
      <c r="D20" s="157"/>
      <c r="E20" s="158">
        <v>2.16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8" t="s">
        <v>526</v>
      </c>
      <c r="D21" s="157"/>
      <c r="E21" s="158">
        <v>7.2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2">
        <v>2</v>
      </c>
      <c r="B22" s="173" t="s">
        <v>527</v>
      </c>
      <c r="C22" s="187" t="s">
        <v>528</v>
      </c>
      <c r="D22" s="174" t="s">
        <v>170</v>
      </c>
      <c r="E22" s="175">
        <v>78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9.7999999999999997E-4</v>
      </c>
      <c r="O22" s="175">
        <f>ROUND(E22*N22,2)</f>
        <v>0.08</v>
      </c>
      <c r="P22" s="175">
        <v>0</v>
      </c>
      <c r="Q22" s="175">
        <f>ROUND(E22*P22,2)</f>
        <v>0</v>
      </c>
      <c r="R22" s="177"/>
      <c r="S22" s="177" t="s">
        <v>127</v>
      </c>
      <c r="T22" s="178" t="s">
        <v>127</v>
      </c>
      <c r="U22" s="156">
        <v>0.23599999999999999</v>
      </c>
      <c r="V22" s="156">
        <f>ROUND(E22*U22,2)</f>
        <v>18.41</v>
      </c>
      <c r="W22" s="156"/>
      <c r="X22" s="156" t="s">
        <v>128</v>
      </c>
      <c r="Y22" s="156" t="s">
        <v>129</v>
      </c>
      <c r="Z22" s="146"/>
      <c r="AA22" s="146"/>
      <c r="AB22" s="146"/>
      <c r="AC22" s="146"/>
      <c r="AD22" s="146"/>
      <c r="AE22" s="146"/>
      <c r="AF22" s="146"/>
      <c r="AG22" s="146" t="s">
        <v>130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8" t="s">
        <v>529</v>
      </c>
      <c r="D23" s="157"/>
      <c r="E23" s="158"/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132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3" x14ac:dyDescent="0.2">
      <c r="A24" s="153"/>
      <c r="B24" s="154"/>
      <c r="C24" s="188" t="s">
        <v>530</v>
      </c>
      <c r="D24" s="157"/>
      <c r="E24" s="158">
        <v>78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2">
        <v>3</v>
      </c>
      <c r="B25" s="173" t="s">
        <v>531</v>
      </c>
      <c r="C25" s="187" t="s">
        <v>532</v>
      </c>
      <c r="D25" s="174" t="s">
        <v>170</v>
      </c>
      <c r="E25" s="175">
        <v>78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127</v>
      </c>
      <c r="T25" s="178" t="s">
        <v>127</v>
      </c>
      <c r="U25" s="156">
        <v>7.0000000000000007E-2</v>
      </c>
      <c r="V25" s="156">
        <f>ROUND(E25*U25,2)</f>
        <v>5.46</v>
      </c>
      <c r="W25" s="156"/>
      <c r="X25" s="156" t="s">
        <v>128</v>
      </c>
      <c r="Y25" s="156" t="s">
        <v>129</v>
      </c>
      <c r="Z25" s="146"/>
      <c r="AA25" s="146"/>
      <c r="AB25" s="146"/>
      <c r="AC25" s="146"/>
      <c r="AD25" s="146"/>
      <c r="AE25" s="146"/>
      <c r="AF25" s="146"/>
      <c r="AG25" s="146" t="s">
        <v>130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8" t="s">
        <v>529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132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8" t="s">
        <v>530</v>
      </c>
      <c r="D27" s="157"/>
      <c r="E27" s="158">
        <v>78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2">
        <v>4</v>
      </c>
      <c r="B28" s="173" t="s">
        <v>145</v>
      </c>
      <c r="C28" s="187" t="s">
        <v>146</v>
      </c>
      <c r="D28" s="174" t="s">
        <v>126</v>
      </c>
      <c r="E28" s="175">
        <v>75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127</v>
      </c>
      <c r="T28" s="178" t="s">
        <v>127</v>
      </c>
      <c r="U28" s="156">
        <v>1.0999999999999999E-2</v>
      </c>
      <c r="V28" s="156">
        <f>ROUND(E28*U28,2)</f>
        <v>0.83</v>
      </c>
      <c r="W28" s="156"/>
      <c r="X28" s="156" t="s">
        <v>128</v>
      </c>
      <c r="Y28" s="156" t="s">
        <v>129</v>
      </c>
      <c r="Z28" s="146"/>
      <c r="AA28" s="146"/>
      <c r="AB28" s="146"/>
      <c r="AC28" s="146"/>
      <c r="AD28" s="146"/>
      <c r="AE28" s="146"/>
      <c r="AF28" s="146"/>
      <c r="AG28" s="146" t="s">
        <v>130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8" t="s">
        <v>147</v>
      </c>
      <c r="D29" s="157"/>
      <c r="E29" s="158"/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132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3" x14ac:dyDescent="0.2">
      <c r="A30" s="153"/>
      <c r="B30" s="154"/>
      <c r="C30" s="188" t="s">
        <v>533</v>
      </c>
      <c r="D30" s="157"/>
      <c r="E30" s="158">
        <v>111.6</v>
      </c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8" t="s">
        <v>534</v>
      </c>
      <c r="D31" s="157"/>
      <c r="E31" s="158">
        <v>-36.6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2">
        <v>5</v>
      </c>
      <c r="B32" s="173" t="s">
        <v>166</v>
      </c>
      <c r="C32" s="187" t="s">
        <v>167</v>
      </c>
      <c r="D32" s="174" t="s">
        <v>126</v>
      </c>
      <c r="E32" s="175">
        <v>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127</v>
      </c>
      <c r="T32" s="178" t="s">
        <v>127</v>
      </c>
      <c r="U32" s="156">
        <v>8.9999999999999993E-3</v>
      </c>
      <c r="V32" s="156">
        <f>ROUND(E32*U32,2)</f>
        <v>0.68</v>
      </c>
      <c r="W32" s="156"/>
      <c r="X32" s="156" t="s">
        <v>128</v>
      </c>
      <c r="Y32" s="156" t="s">
        <v>129</v>
      </c>
      <c r="Z32" s="146"/>
      <c r="AA32" s="146"/>
      <c r="AB32" s="146"/>
      <c r="AC32" s="146"/>
      <c r="AD32" s="146"/>
      <c r="AE32" s="146"/>
      <c r="AF32" s="146"/>
      <c r="AG32" s="146" t="s">
        <v>130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8" t="s">
        <v>147</v>
      </c>
      <c r="D33" s="157"/>
      <c r="E33" s="158"/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132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3" x14ac:dyDescent="0.2">
      <c r="A34" s="153"/>
      <c r="B34" s="154"/>
      <c r="C34" s="188" t="s">
        <v>533</v>
      </c>
      <c r="D34" s="157"/>
      <c r="E34" s="158">
        <v>111.6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8" t="s">
        <v>534</v>
      </c>
      <c r="D35" s="157"/>
      <c r="E35" s="158">
        <v>-36.6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2">
        <v>6</v>
      </c>
      <c r="B36" s="173" t="s">
        <v>232</v>
      </c>
      <c r="C36" s="187" t="s">
        <v>233</v>
      </c>
      <c r="D36" s="174" t="s">
        <v>126</v>
      </c>
      <c r="E36" s="175">
        <v>36.6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127</v>
      </c>
      <c r="T36" s="178" t="s">
        <v>127</v>
      </c>
      <c r="U36" s="156">
        <v>0.20200000000000001</v>
      </c>
      <c r="V36" s="156">
        <f>ROUND(E36*U36,2)</f>
        <v>7.39</v>
      </c>
      <c r="W36" s="156"/>
      <c r="X36" s="156" t="s">
        <v>128</v>
      </c>
      <c r="Y36" s="156" t="s">
        <v>129</v>
      </c>
      <c r="Z36" s="146"/>
      <c r="AA36" s="146"/>
      <c r="AB36" s="146"/>
      <c r="AC36" s="146"/>
      <c r="AD36" s="146"/>
      <c r="AE36" s="146"/>
      <c r="AF36" s="146"/>
      <c r="AG36" s="146" t="s">
        <v>130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">
      <c r="A37" s="153"/>
      <c r="B37" s="154"/>
      <c r="C37" s="272" t="s">
        <v>234</v>
      </c>
      <c r="D37" s="273"/>
      <c r="E37" s="273"/>
      <c r="F37" s="273"/>
      <c r="G37" s="273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183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8" t="s">
        <v>535</v>
      </c>
      <c r="D38" s="157"/>
      <c r="E38" s="158">
        <v>2.88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132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3" x14ac:dyDescent="0.2">
      <c r="A39" s="153"/>
      <c r="B39" s="154"/>
      <c r="C39" s="188" t="s">
        <v>536</v>
      </c>
      <c r="D39" s="157"/>
      <c r="E39" s="158">
        <v>3.64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3" x14ac:dyDescent="0.2">
      <c r="A40" s="153"/>
      <c r="B40" s="154"/>
      <c r="C40" s="188" t="s">
        <v>537</v>
      </c>
      <c r="D40" s="157"/>
      <c r="E40" s="158">
        <v>2.6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3" x14ac:dyDescent="0.2">
      <c r="A41" s="153"/>
      <c r="B41" s="154"/>
      <c r="C41" s="188" t="s">
        <v>538</v>
      </c>
      <c r="D41" s="157"/>
      <c r="E41" s="158">
        <v>2.64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539</v>
      </c>
      <c r="D42" s="157"/>
      <c r="E42" s="158">
        <v>1.04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8" t="s">
        <v>540</v>
      </c>
      <c r="D43" s="157"/>
      <c r="E43" s="158">
        <v>4.16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3" x14ac:dyDescent="0.2">
      <c r="A44" s="153"/>
      <c r="B44" s="154"/>
      <c r="C44" s="188" t="s">
        <v>541</v>
      </c>
      <c r="D44" s="157"/>
      <c r="E44" s="158">
        <v>3.36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">
      <c r="A45" s="153"/>
      <c r="B45" s="154"/>
      <c r="C45" s="188" t="s">
        <v>542</v>
      </c>
      <c r="D45" s="157"/>
      <c r="E45" s="158">
        <v>1.82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8" t="s">
        <v>543</v>
      </c>
      <c r="D46" s="157"/>
      <c r="E46" s="158">
        <v>3.64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8" t="s">
        <v>544</v>
      </c>
      <c r="D47" s="157"/>
      <c r="E47" s="158">
        <v>7.44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8" t="s">
        <v>545</v>
      </c>
      <c r="D48" s="157"/>
      <c r="E48" s="158">
        <v>0.78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8" t="s">
        <v>546</v>
      </c>
      <c r="D49" s="157"/>
      <c r="E49" s="158">
        <v>2.6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132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2">
        <v>7</v>
      </c>
      <c r="B50" s="173" t="s">
        <v>547</v>
      </c>
      <c r="C50" s="187" t="s">
        <v>548</v>
      </c>
      <c r="D50" s="174" t="s">
        <v>126</v>
      </c>
      <c r="E50" s="175">
        <v>59.6509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5">
        <v>1.7</v>
      </c>
      <c r="O50" s="175">
        <f>ROUND(E50*N50,2)</f>
        <v>101.41</v>
      </c>
      <c r="P50" s="175">
        <v>0</v>
      </c>
      <c r="Q50" s="175">
        <f>ROUND(E50*P50,2)</f>
        <v>0</v>
      </c>
      <c r="R50" s="177"/>
      <c r="S50" s="177" t="s">
        <v>127</v>
      </c>
      <c r="T50" s="178" t="s">
        <v>127</v>
      </c>
      <c r="U50" s="156">
        <v>1.587</v>
      </c>
      <c r="V50" s="156">
        <f>ROUND(E50*U50,2)</f>
        <v>94.67</v>
      </c>
      <c r="W50" s="156"/>
      <c r="X50" s="156" t="s">
        <v>128</v>
      </c>
      <c r="Y50" s="156" t="s">
        <v>129</v>
      </c>
      <c r="Z50" s="146"/>
      <c r="AA50" s="146"/>
      <c r="AB50" s="146"/>
      <c r="AC50" s="146"/>
      <c r="AD50" s="146"/>
      <c r="AE50" s="146"/>
      <c r="AF50" s="146"/>
      <c r="AG50" s="146" t="s">
        <v>130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">
      <c r="A51" s="153"/>
      <c r="B51" s="154"/>
      <c r="C51" s="188" t="s">
        <v>549</v>
      </c>
      <c r="D51" s="157"/>
      <c r="E51" s="158">
        <v>7.92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8" t="s">
        <v>550</v>
      </c>
      <c r="D52" s="157"/>
      <c r="E52" s="158">
        <v>-0.88312999999999997</v>
      </c>
      <c r="F52" s="156"/>
      <c r="G52" s="156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132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3" x14ac:dyDescent="0.2">
      <c r="A53" s="153"/>
      <c r="B53" s="154"/>
      <c r="C53" s="188" t="s">
        <v>551</v>
      </c>
      <c r="D53" s="157"/>
      <c r="E53" s="158">
        <v>4.76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8" t="s">
        <v>552</v>
      </c>
      <c r="D54" s="157"/>
      <c r="E54" s="158">
        <v>-0.15826000000000001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553</v>
      </c>
      <c r="D55" s="157"/>
      <c r="E55" s="158">
        <v>5.2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554</v>
      </c>
      <c r="D56" s="157"/>
      <c r="E56" s="158">
        <v>-0.40820000000000001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8" t="s">
        <v>555</v>
      </c>
      <c r="D57" s="157"/>
      <c r="E57" s="158">
        <v>3.96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556</v>
      </c>
      <c r="D58" s="157"/>
      <c r="E58" s="158">
        <v>-0.19428999999999999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8" t="s">
        <v>557</v>
      </c>
      <c r="D59" s="157"/>
      <c r="E59" s="158">
        <v>1.36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8" t="s">
        <v>558</v>
      </c>
      <c r="D60" s="157"/>
      <c r="E60" s="158">
        <v>-4.5220000000000003E-2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132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8" t="s">
        <v>559</v>
      </c>
      <c r="D61" s="157"/>
      <c r="E61" s="158">
        <v>5.44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132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8" t="s">
        <v>560</v>
      </c>
      <c r="D62" s="157"/>
      <c r="E62" s="158">
        <v>-0.18085999999999999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132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8" t="s">
        <v>561</v>
      </c>
      <c r="D63" s="157"/>
      <c r="E63" s="158">
        <v>5.04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8" t="s">
        <v>562</v>
      </c>
      <c r="D64" s="157"/>
      <c r="E64" s="158">
        <v>-0.24728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132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8" t="s">
        <v>563</v>
      </c>
      <c r="D65" s="157"/>
      <c r="E65" s="158">
        <v>8.68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132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3" x14ac:dyDescent="0.2">
      <c r="A66" s="153"/>
      <c r="B66" s="154"/>
      <c r="C66" s="188" t="s">
        <v>564</v>
      </c>
      <c r="D66" s="157"/>
      <c r="E66" s="158">
        <v>-7.9130000000000006E-2</v>
      </c>
      <c r="F66" s="156"/>
      <c r="G66" s="156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132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3" x14ac:dyDescent="0.2">
      <c r="A67" s="153"/>
      <c r="B67" s="154"/>
      <c r="C67" s="188" t="s">
        <v>565</v>
      </c>
      <c r="D67" s="157"/>
      <c r="E67" s="158">
        <v>4.76</v>
      </c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132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">
      <c r="A68" s="153"/>
      <c r="B68" s="154"/>
      <c r="C68" s="188" t="s">
        <v>552</v>
      </c>
      <c r="D68" s="157"/>
      <c r="E68" s="158">
        <v>-0.15826000000000001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132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8" t="s">
        <v>566</v>
      </c>
      <c r="D69" s="157"/>
      <c r="E69" s="158">
        <v>11.16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132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8" t="s">
        <v>567</v>
      </c>
      <c r="D70" s="157"/>
      <c r="E70" s="158">
        <v>-0.54754000000000003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132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8" t="s">
        <v>568</v>
      </c>
      <c r="D71" s="157"/>
      <c r="E71" s="158">
        <v>1.02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8" t="s">
        <v>569</v>
      </c>
      <c r="D72" s="157"/>
      <c r="E72" s="158">
        <v>-3.3910000000000003E-2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8" t="s">
        <v>570</v>
      </c>
      <c r="D73" s="157"/>
      <c r="E73" s="158">
        <v>3.4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132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8" t="s">
        <v>571</v>
      </c>
      <c r="D74" s="157"/>
      <c r="E74" s="158">
        <v>-0.11304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5" t="s">
        <v>122</v>
      </c>
      <c r="B75" s="166" t="s">
        <v>82</v>
      </c>
      <c r="C75" s="186" t="s">
        <v>83</v>
      </c>
      <c r="D75" s="167"/>
      <c r="E75" s="168"/>
      <c r="F75" s="169"/>
      <c r="G75" s="169">
        <f>SUMIF(AG76:AG88,"&lt;&gt;NOR",G76:G88)</f>
        <v>0</v>
      </c>
      <c r="H75" s="169"/>
      <c r="I75" s="169">
        <f>SUM(I76:I88)</f>
        <v>0</v>
      </c>
      <c r="J75" s="169"/>
      <c r="K75" s="169">
        <f>SUM(K76:K88)</f>
        <v>0</v>
      </c>
      <c r="L75" s="169"/>
      <c r="M75" s="169">
        <f>SUM(M76:M88)</f>
        <v>0</v>
      </c>
      <c r="N75" s="168"/>
      <c r="O75" s="168">
        <f>SUM(O76:O88)</f>
        <v>35.17</v>
      </c>
      <c r="P75" s="168"/>
      <c r="Q75" s="168">
        <f>SUM(Q76:Q88)</f>
        <v>0</v>
      </c>
      <c r="R75" s="169"/>
      <c r="S75" s="169"/>
      <c r="T75" s="170"/>
      <c r="U75" s="164"/>
      <c r="V75" s="164">
        <f>SUM(V76:V88)</f>
        <v>24.5</v>
      </c>
      <c r="W75" s="164"/>
      <c r="X75" s="164"/>
      <c r="Y75" s="164"/>
      <c r="AG75" t="s">
        <v>123</v>
      </c>
    </row>
    <row r="76" spans="1:60" outlineLevel="1" x14ac:dyDescent="0.2">
      <c r="A76" s="172">
        <v>8</v>
      </c>
      <c r="B76" s="173" t="s">
        <v>572</v>
      </c>
      <c r="C76" s="187" t="s">
        <v>573</v>
      </c>
      <c r="D76" s="174" t="s">
        <v>126</v>
      </c>
      <c r="E76" s="175">
        <v>18.600000000000001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1.8907700000000001</v>
      </c>
      <c r="O76" s="175">
        <f>ROUND(E76*N76,2)</f>
        <v>35.17</v>
      </c>
      <c r="P76" s="175">
        <v>0</v>
      </c>
      <c r="Q76" s="175">
        <f>ROUND(E76*P76,2)</f>
        <v>0</v>
      </c>
      <c r="R76" s="177"/>
      <c r="S76" s="177" t="s">
        <v>127</v>
      </c>
      <c r="T76" s="178" t="s">
        <v>127</v>
      </c>
      <c r="U76" s="156">
        <v>1.3169999999999999</v>
      </c>
      <c r="V76" s="156">
        <f>ROUND(E76*U76,2)</f>
        <v>24.5</v>
      </c>
      <c r="W76" s="156"/>
      <c r="X76" s="156" t="s">
        <v>128</v>
      </c>
      <c r="Y76" s="156" t="s">
        <v>129</v>
      </c>
      <c r="Z76" s="146"/>
      <c r="AA76" s="146"/>
      <c r="AB76" s="146"/>
      <c r="AC76" s="146"/>
      <c r="AD76" s="146"/>
      <c r="AE76" s="146"/>
      <c r="AF76" s="146"/>
      <c r="AG76" s="146" t="s">
        <v>130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8" t="s">
        <v>574</v>
      </c>
      <c r="D77" s="157"/>
      <c r="E77" s="158">
        <v>2.16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8" t="s">
        <v>575</v>
      </c>
      <c r="D78" s="157"/>
      <c r="E78" s="158">
        <v>1.68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132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8" t="s">
        <v>576</v>
      </c>
      <c r="D79" s="157"/>
      <c r="E79" s="158">
        <v>1.56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132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8" t="s">
        <v>577</v>
      </c>
      <c r="D80" s="157"/>
      <c r="E80" s="158">
        <v>1.32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132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8" t="s">
        <v>578</v>
      </c>
      <c r="D81" s="157"/>
      <c r="E81" s="158">
        <v>0.48</v>
      </c>
      <c r="F81" s="156"/>
      <c r="G81" s="156"/>
      <c r="H81" s="156"/>
      <c r="I81" s="156"/>
      <c r="J81" s="156"/>
      <c r="K81" s="156"/>
      <c r="L81" s="156"/>
      <c r="M81" s="156"/>
      <c r="N81" s="155"/>
      <c r="O81" s="155"/>
      <c r="P81" s="155"/>
      <c r="Q81" s="155"/>
      <c r="R81" s="156"/>
      <c r="S81" s="156"/>
      <c r="T81" s="156"/>
      <c r="U81" s="156"/>
      <c r="V81" s="156"/>
      <c r="W81" s="156"/>
      <c r="X81" s="156"/>
      <c r="Y81" s="156"/>
      <c r="Z81" s="146"/>
      <c r="AA81" s="146"/>
      <c r="AB81" s="146"/>
      <c r="AC81" s="146"/>
      <c r="AD81" s="146"/>
      <c r="AE81" s="146"/>
      <c r="AF81" s="146"/>
      <c r="AG81" s="146" t="s">
        <v>132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3" x14ac:dyDescent="0.2">
      <c r="A82" s="153"/>
      <c r="B82" s="154"/>
      <c r="C82" s="188" t="s">
        <v>579</v>
      </c>
      <c r="D82" s="157"/>
      <c r="E82" s="158">
        <v>1.92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132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3" x14ac:dyDescent="0.2">
      <c r="A83" s="153"/>
      <c r="B83" s="154"/>
      <c r="C83" s="188" t="s">
        <v>580</v>
      </c>
      <c r="D83" s="157"/>
      <c r="E83" s="158">
        <v>1.68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8" t="s">
        <v>581</v>
      </c>
      <c r="D84" s="157"/>
      <c r="E84" s="158">
        <v>0.84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132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8" t="s">
        <v>582</v>
      </c>
      <c r="D85" s="157"/>
      <c r="E85" s="158">
        <v>1.68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132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8" t="s">
        <v>583</v>
      </c>
      <c r="D86" s="157"/>
      <c r="E86" s="158">
        <v>3.72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132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8" t="s">
        <v>584</v>
      </c>
      <c r="D87" s="157"/>
      <c r="E87" s="158">
        <v>0.36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132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8" t="s">
        <v>585</v>
      </c>
      <c r="D88" s="157"/>
      <c r="E88" s="158">
        <v>1.2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132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x14ac:dyDescent="0.2">
      <c r="A89" s="165" t="s">
        <v>122</v>
      </c>
      <c r="B89" s="166" t="s">
        <v>86</v>
      </c>
      <c r="C89" s="186" t="s">
        <v>87</v>
      </c>
      <c r="D89" s="167"/>
      <c r="E89" s="168"/>
      <c r="F89" s="169"/>
      <c r="G89" s="169">
        <f>SUMIF(AG90:AG140,"&lt;&gt;NOR",G90:G140)</f>
        <v>0</v>
      </c>
      <c r="H89" s="169"/>
      <c r="I89" s="169">
        <f>SUM(I90:I140)</f>
        <v>0</v>
      </c>
      <c r="J89" s="169"/>
      <c r="K89" s="169">
        <f>SUM(K90:K140)</f>
        <v>0</v>
      </c>
      <c r="L89" s="169"/>
      <c r="M89" s="169">
        <f>SUM(M90:M140)</f>
        <v>0</v>
      </c>
      <c r="N89" s="168"/>
      <c r="O89" s="168">
        <f>SUM(O90:O140)</f>
        <v>0.71000000000000019</v>
      </c>
      <c r="P89" s="168"/>
      <c r="Q89" s="168">
        <f>SUM(Q90:Q140)</f>
        <v>0</v>
      </c>
      <c r="R89" s="169"/>
      <c r="S89" s="169"/>
      <c r="T89" s="170"/>
      <c r="U89" s="164"/>
      <c r="V89" s="164">
        <f>SUM(V90:V140)</f>
        <v>42.69</v>
      </c>
      <c r="W89" s="164"/>
      <c r="X89" s="164"/>
      <c r="Y89" s="164"/>
      <c r="AG89" t="s">
        <v>123</v>
      </c>
    </row>
    <row r="90" spans="1:60" outlineLevel="1" x14ac:dyDescent="0.2">
      <c r="A90" s="172">
        <v>9</v>
      </c>
      <c r="B90" s="173" t="s">
        <v>586</v>
      </c>
      <c r="C90" s="187" t="s">
        <v>587</v>
      </c>
      <c r="D90" s="174" t="s">
        <v>274</v>
      </c>
      <c r="E90" s="175">
        <v>124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127</v>
      </c>
      <c r="T90" s="178" t="s">
        <v>127</v>
      </c>
      <c r="U90" s="156">
        <v>6.6000000000000003E-2</v>
      </c>
      <c r="V90" s="156">
        <f>ROUND(E90*U90,2)</f>
        <v>8.18</v>
      </c>
      <c r="W90" s="156"/>
      <c r="X90" s="156" t="s">
        <v>128</v>
      </c>
      <c r="Y90" s="156" t="s">
        <v>129</v>
      </c>
      <c r="Z90" s="146"/>
      <c r="AA90" s="146"/>
      <c r="AB90" s="146"/>
      <c r="AC90" s="146"/>
      <c r="AD90" s="146"/>
      <c r="AE90" s="146"/>
      <c r="AF90" s="146"/>
      <c r="AG90" s="146" t="s">
        <v>130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2" x14ac:dyDescent="0.2">
      <c r="A91" s="153"/>
      <c r="B91" s="154"/>
      <c r="C91" s="188" t="s">
        <v>588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132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3" x14ac:dyDescent="0.2">
      <c r="A92" s="153"/>
      <c r="B92" s="154"/>
      <c r="C92" s="188" t="s">
        <v>589</v>
      </c>
      <c r="D92" s="157"/>
      <c r="E92" s="158">
        <v>14</v>
      </c>
      <c r="F92" s="156"/>
      <c r="G92" s="156"/>
      <c r="H92" s="156"/>
      <c r="I92" s="156"/>
      <c r="J92" s="156"/>
      <c r="K92" s="156"/>
      <c r="L92" s="156"/>
      <c r="M92" s="156"/>
      <c r="N92" s="155"/>
      <c r="O92" s="155"/>
      <c r="P92" s="155"/>
      <c r="Q92" s="155"/>
      <c r="R92" s="156"/>
      <c r="S92" s="156"/>
      <c r="T92" s="156"/>
      <c r="U92" s="156"/>
      <c r="V92" s="156"/>
      <c r="W92" s="156"/>
      <c r="X92" s="156"/>
      <c r="Y92" s="156"/>
      <c r="Z92" s="146"/>
      <c r="AA92" s="146"/>
      <c r="AB92" s="146"/>
      <c r="AC92" s="146"/>
      <c r="AD92" s="146"/>
      <c r="AE92" s="146"/>
      <c r="AF92" s="146"/>
      <c r="AG92" s="146" t="s">
        <v>132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3" x14ac:dyDescent="0.2">
      <c r="A93" s="153"/>
      <c r="B93" s="154"/>
      <c r="C93" s="188" t="s">
        <v>590</v>
      </c>
      <c r="D93" s="157"/>
      <c r="E93" s="158">
        <v>4</v>
      </c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132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8" t="s">
        <v>591</v>
      </c>
      <c r="D94" s="157"/>
      <c r="E94" s="158">
        <v>16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132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188" t="s">
        <v>592</v>
      </c>
      <c r="D95" s="157"/>
      <c r="E95" s="158">
        <v>7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132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8" t="s">
        <v>593</v>
      </c>
      <c r="D96" s="157"/>
      <c r="E96" s="158">
        <v>14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132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8" t="s">
        <v>594</v>
      </c>
      <c r="D97" s="157"/>
      <c r="E97" s="158">
        <v>3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132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8" t="s">
        <v>595</v>
      </c>
      <c r="D98" s="157"/>
      <c r="E98" s="158">
        <v>10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132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9" t="s">
        <v>139</v>
      </c>
      <c r="D99" s="159"/>
      <c r="E99" s="160">
        <v>68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132</v>
      </c>
      <c r="AH99" s="146">
        <v>1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8" t="s">
        <v>477</v>
      </c>
      <c r="D100" s="157"/>
      <c r="E100" s="158"/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132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8" t="s">
        <v>596</v>
      </c>
      <c r="D101" s="157"/>
      <c r="E101" s="158">
        <v>11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132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8" t="s">
        <v>597</v>
      </c>
      <c r="D102" s="157"/>
      <c r="E102" s="158">
        <v>14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132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8" t="s">
        <v>598</v>
      </c>
      <c r="D103" s="157"/>
      <c r="E103" s="158">
        <v>31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132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9" t="s">
        <v>139</v>
      </c>
      <c r="D104" s="159"/>
      <c r="E104" s="160">
        <v>56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132</v>
      </c>
      <c r="AH104" s="146">
        <v>1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72">
        <v>10</v>
      </c>
      <c r="B105" s="173" t="s">
        <v>599</v>
      </c>
      <c r="C105" s="187" t="s">
        <v>600</v>
      </c>
      <c r="D105" s="174" t="s">
        <v>274</v>
      </c>
      <c r="E105" s="175">
        <v>13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5">
        <v>1.0000000000000001E-5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127</v>
      </c>
      <c r="T105" s="178" t="s">
        <v>127</v>
      </c>
      <c r="U105" s="156">
        <v>0.08</v>
      </c>
      <c r="V105" s="156">
        <f>ROUND(E105*U105,2)</f>
        <v>1.04</v>
      </c>
      <c r="W105" s="156"/>
      <c r="X105" s="156" t="s">
        <v>128</v>
      </c>
      <c r="Y105" s="156" t="s">
        <v>129</v>
      </c>
      <c r="Z105" s="146"/>
      <c r="AA105" s="146"/>
      <c r="AB105" s="146"/>
      <c r="AC105" s="146"/>
      <c r="AD105" s="146"/>
      <c r="AE105" s="146"/>
      <c r="AF105" s="146"/>
      <c r="AG105" s="146" t="s">
        <v>130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">
      <c r="A106" s="153"/>
      <c r="B106" s="154"/>
      <c r="C106" s="188" t="s">
        <v>479</v>
      </c>
      <c r="D106" s="157"/>
      <c r="E106" s="158"/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132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3" x14ac:dyDescent="0.2">
      <c r="A107" s="153"/>
      <c r="B107" s="154"/>
      <c r="C107" s="188" t="s">
        <v>601</v>
      </c>
      <c r="D107" s="157"/>
      <c r="E107" s="158">
        <v>13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132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2">
        <v>11</v>
      </c>
      <c r="B108" s="173" t="s">
        <v>602</v>
      </c>
      <c r="C108" s="187" t="s">
        <v>603</v>
      </c>
      <c r="D108" s="174" t="s">
        <v>274</v>
      </c>
      <c r="E108" s="175">
        <v>18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5">
        <v>1.0000000000000001E-5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127</v>
      </c>
      <c r="T108" s="178" t="s">
        <v>127</v>
      </c>
      <c r="U108" s="156">
        <v>9.7000000000000003E-2</v>
      </c>
      <c r="V108" s="156">
        <f>ROUND(E108*U108,2)</f>
        <v>1.75</v>
      </c>
      <c r="W108" s="156"/>
      <c r="X108" s="156" t="s">
        <v>128</v>
      </c>
      <c r="Y108" s="156" t="s">
        <v>129</v>
      </c>
      <c r="Z108" s="146"/>
      <c r="AA108" s="146"/>
      <c r="AB108" s="146"/>
      <c r="AC108" s="146"/>
      <c r="AD108" s="146"/>
      <c r="AE108" s="146"/>
      <c r="AF108" s="146"/>
      <c r="AG108" s="146" t="s">
        <v>130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8" t="s">
        <v>604</v>
      </c>
      <c r="D109" s="157"/>
      <c r="E109" s="158"/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132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8" t="s">
        <v>605</v>
      </c>
      <c r="D110" s="157"/>
      <c r="E110" s="158">
        <v>18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132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2">
        <v>12</v>
      </c>
      <c r="B111" s="173" t="s">
        <v>606</v>
      </c>
      <c r="C111" s="187" t="s">
        <v>607</v>
      </c>
      <c r="D111" s="174" t="s">
        <v>202</v>
      </c>
      <c r="E111" s="175">
        <v>16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5">
        <v>1.0000000000000001E-5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127</v>
      </c>
      <c r="T111" s="178" t="s">
        <v>127</v>
      </c>
      <c r="U111" s="156">
        <v>0.17599999999999999</v>
      </c>
      <c r="V111" s="156">
        <f>ROUND(E111*U111,2)</f>
        <v>2.82</v>
      </c>
      <c r="W111" s="156"/>
      <c r="X111" s="156" t="s">
        <v>128</v>
      </c>
      <c r="Y111" s="156" t="s">
        <v>129</v>
      </c>
      <c r="Z111" s="146"/>
      <c r="AA111" s="146"/>
      <c r="AB111" s="146"/>
      <c r="AC111" s="146"/>
      <c r="AD111" s="146"/>
      <c r="AE111" s="146"/>
      <c r="AF111" s="146"/>
      <c r="AG111" s="146" t="s">
        <v>130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2" x14ac:dyDescent="0.2">
      <c r="A112" s="153"/>
      <c r="B112" s="154"/>
      <c r="C112" s="188" t="s">
        <v>608</v>
      </c>
      <c r="D112" s="157"/>
      <c r="E112" s="158">
        <v>8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132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3" x14ac:dyDescent="0.2">
      <c r="A113" s="153"/>
      <c r="B113" s="154"/>
      <c r="C113" s="188" t="s">
        <v>609</v>
      </c>
      <c r="D113" s="157"/>
      <c r="E113" s="158">
        <v>1</v>
      </c>
      <c r="F113" s="156"/>
      <c r="G113" s="156"/>
      <c r="H113" s="156"/>
      <c r="I113" s="156"/>
      <c r="J113" s="156"/>
      <c r="K113" s="156"/>
      <c r="L113" s="156"/>
      <c r="M113" s="156"/>
      <c r="N113" s="155"/>
      <c r="O113" s="155"/>
      <c r="P113" s="155"/>
      <c r="Q113" s="155"/>
      <c r="R113" s="156"/>
      <c r="S113" s="156"/>
      <c r="T113" s="156"/>
      <c r="U113" s="156"/>
      <c r="V113" s="156"/>
      <c r="W113" s="156"/>
      <c r="X113" s="156"/>
      <c r="Y113" s="156"/>
      <c r="Z113" s="146"/>
      <c r="AA113" s="146"/>
      <c r="AB113" s="146"/>
      <c r="AC113" s="146"/>
      <c r="AD113" s="146"/>
      <c r="AE113" s="146"/>
      <c r="AF113" s="146"/>
      <c r="AG113" s="146" t="s">
        <v>132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8" t="s">
        <v>610</v>
      </c>
      <c r="D114" s="157"/>
      <c r="E114" s="158">
        <v>1</v>
      </c>
      <c r="F114" s="156"/>
      <c r="G114" s="156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132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8" t="s">
        <v>611</v>
      </c>
      <c r="D115" s="157"/>
      <c r="E115" s="158">
        <v>6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132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2">
        <v>13</v>
      </c>
      <c r="B116" s="173" t="s">
        <v>612</v>
      </c>
      <c r="C116" s="187" t="s">
        <v>613</v>
      </c>
      <c r="D116" s="174" t="s">
        <v>274</v>
      </c>
      <c r="E116" s="175">
        <v>137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0</v>
      </c>
      <c r="Q116" s="175">
        <f>ROUND(E116*P116,2)</f>
        <v>0</v>
      </c>
      <c r="R116" s="177"/>
      <c r="S116" s="177" t="s">
        <v>127</v>
      </c>
      <c r="T116" s="178" t="s">
        <v>127</v>
      </c>
      <c r="U116" s="156">
        <v>5.8999999999999997E-2</v>
      </c>
      <c r="V116" s="156">
        <f>ROUND(E116*U116,2)</f>
        <v>8.08</v>
      </c>
      <c r="W116" s="156"/>
      <c r="X116" s="156" t="s">
        <v>128</v>
      </c>
      <c r="Y116" s="156" t="s">
        <v>129</v>
      </c>
      <c r="Z116" s="146"/>
      <c r="AA116" s="146"/>
      <c r="AB116" s="146"/>
      <c r="AC116" s="146"/>
      <c r="AD116" s="146"/>
      <c r="AE116" s="146"/>
      <c r="AF116" s="146"/>
      <c r="AG116" s="146" t="s">
        <v>130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">
      <c r="A117" s="153"/>
      <c r="B117" s="154"/>
      <c r="C117" s="188" t="s">
        <v>614</v>
      </c>
      <c r="D117" s="157"/>
      <c r="E117" s="158">
        <v>68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132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3" x14ac:dyDescent="0.2">
      <c r="A118" s="153"/>
      <c r="B118" s="154"/>
      <c r="C118" s="188" t="s">
        <v>615</v>
      </c>
      <c r="D118" s="157"/>
      <c r="E118" s="158">
        <v>56</v>
      </c>
      <c r="F118" s="156"/>
      <c r="G118" s="156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132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88" t="s">
        <v>616</v>
      </c>
      <c r="D119" s="157"/>
      <c r="E119" s="158">
        <v>13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132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2">
        <v>14</v>
      </c>
      <c r="B120" s="173" t="s">
        <v>617</v>
      </c>
      <c r="C120" s="187" t="s">
        <v>618</v>
      </c>
      <c r="D120" s="174" t="s">
        <v>274</v>
      </c>
      <c r="E120" s="175">
        <v>18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5">
        <v>0</v>
      </c>
      <c r="O120" s="175">
        <f>ROUND(E120*N120,2)</f>
        <v>0</v>
      </c>
      <c r="P120" s="175">
        <v>0</v>
      </c>
      <c r="Q120" s="175">
        <f>ROUND(E120*P120,2)</f>
        <v>0</v>
      </c>
      <c r="R120" s="177"/>
      <c r="S120" s="177" t="s">
        <v>127</v>
      </c>
      <c r="T120" s="178" t="s">
        <v>127</v>
      </c>
      <c r="U120" s="156">
        <v>7.9000000000000001E-2</v>
      </c>
      <c r="V120" s="156">
        <f>ROUND(E120*U120,2)</f>
        <v>1.42</v>
      </c>
      <c r="W120" s="156"/>
      <c r="X120" s="156" t="s">
        <v>128</v>
      </c>
      <c r="Y120" s="156" t="s">
        <v>129</v>
      </c>
      <c r="Z120" s="146"/>
      <c r="AA120" s="146"/>
      <c r="AB120" s="146"/>
      <c r="AC120" s="146"/>
      <c r="AD120" s="146"/>
      <c r="AE120" s="146"/>
      <c r="AF120" s="146"/>
      <c r="AG120" s="146" t="s">
        <v>130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188" t="s">
        <v>619</v>
      </c>
      <c r="D121" s="157"/>
      <c r="E121" s="158">
        <v>18</v>
      </c>
      <c r="F121" s="156"/>
      <c r="G121" s="156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132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9">
        <v>15</v>
      </c>
      <c r="B122" s="180" t="s">
        <v>620</v>
      </c>
      <c r="C122" s="190" t="s">
        <v>621</v>
      </c>
      <c r="D122" s="181" t="s">
        <v>622</v>
      </c>
      <c r="E122" s="182">
        <v>2</v>
      </c>
      <c r="F122" s="183"/>
      <c r="G122" s="184">
        <f t="shared" ref="G122:G140" si="0">ROUND(E122*F122,2)</f>
        <v>0</v>
      </c>
      <c r="H122" s="183"/>
      <c r="I122" s="184">
        <f t="shared" ref="I122:I140" si="1">ROUND(E122*H122,2)</f>
        <v>0</v>
      </c>
      <c r="J122" s="183"/>
      <c r="K122" s="184">
        <f t="shared" ref="K122:K140" si="2">ROUND(E122*J122,2)</f>
        <v>0</v>
      </c>
      <c r="L122" s="184">
        <v>21</v>
      </c>
      <c r="M122" s="184">
        <f t="shared" ref="M122:M140" si="3">G122*(1+L122/100)</f>
        <v>0</v>
      </c>
      <c r="N122" s="182">
        <v>1.2999999999999999E-4</v>
      </c>
      <c r="O122" s="182">
        <f t="shared" ref="O122:O140" si="4">ROUND(E122*N122,2)</f>
        <v>0</v>
      </c>
      <c r="P122" s="182">
        <v>0</v>
      </c>
      <c r="Q122" s="182">
        <f t="shared" ref="Q122:Q140" si="5">ROUND(E122*P122,2)</f>
        <v>0</v>
      </c>
      <c r="R122" s="184"/>
      <c r="S122" s="184" t="s">
        <v>127</v>
      </c>
      <c r="T122" s="185" t="s">
        <v>127</v>
      </c>
      <c r="U122" s="156">
        <v>6.2</v>
      </c>
      <c r="V122" s="156">
        <f t="shared" ref="V122:V140" si="6">ROUND(E122*U122,2)</f>
        <v>12.4</v>
      </c>
      <c r="W122" s="156"/>
      <c r="X122" s="156" t="s">
        <v>128</v>
      </c>
      <c r="Y122" s="156" t="s">
        <v>129</v>
      </c>
      <c r="Z122" s="146"/>
      <c r="AA122" s="146"/>
      <c r="AB122" s="146"/>
      <c r="AC122" s="146"/>
      <c r="AD122" s="146"/>
      <c r="AE122" s="146"/>
      <c r="AF122" s="146"/>
      <c r="AG122" s="146" t="s">
        <v>130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9">
        <v>16</v>
      </c>
      <c r="B123" s="180" t="s">
        <v>623</v>
      </c>
      <c r="C123" s="190" t="s">
        <v>624</v>
      </c>
      <c r="D123" s="181" t="s">
        <v>202</v>
      </c>
      <c r="E123" s="182">
        <v>5</v>
      </c>
      <c r="F123" s="183"/>
      <c r="G123" s="184">
        <f t="shared" si="0"/>
        <v>0</v>
      </c>
      <c r="H123" s="183"/>
      <c r="I123" s="184">
        <f t="shared" si="1"/>
        <v>0</v>
      </c>
      <c r="J123" s="183"/>
      <c r="K123" s="184">
        <f t="shared" si="2"/>
        <v>0</v>
      </c>
      <c r="L123" s="184">
        <v>21</v>
      </c>
      <c r="M123" s="184">
        <f t="shared" si="3"/>
        <v>0</v>
      </c>
      <c r="N123" s="182">
        <v>0</v>
      </c>
      <c r="O123" s="182">
        <f t="shared" si="4"/>
        <v>0</v>
      </c>
      <c r="P123" s="182">
        <v>0</v>
      </c>
      <c r="Q123" s="182">
        <f t="shared" si="5"/>
        <v>0</v>
      </c>
      <c r="R123" s="184"/>
      <c r="S123" s="184" t="s">
        <v>127</v>
      </c>
      <c r="T123" s="185" t="s">
        <v>127</v>
      </c>
      <c r="U123" s="156">
        <v>1.4</v>
      </c>
      <c r="V123" s="156">
        <f t="shared" si="6"/>
        <v>7</v>
      </c>
      <c r="W123" s="156"/>
      <c r="X123" s="156" t="s">
        <v>128</v>
      </c>
      <c r="Y123" s="156" t="s">
        <v>129</v>
      </c>
      <c r="Z123" s="146"/>
      <c r="AA123" s="146"/>
      <c r="AB123" s="146"/>
      <c r="AC123" s="146"/>
      <c r="AD123" s="146"/>
      <c r="AE123" s="146"/>
      <c r="AF123" s="146"/>
      <c r="AG123" s="146" t="s">
        <v>130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9">
        <v>17</v>
      </c>
      <c r="B124" s="180" t="s">
        <v>625</v>
      </c>
      <c r="C124" s="190" t="s">
        <v>626</v>
      </c>
      <c r="D124" s="181" t="s">
        <v>289</v>
      </c>
      <c r="E124" s="182">
        <v>2</v>
      </c>
      <c r="F124" s="183"/>
      <c r="G124" s="184">
        <f t="shared" si="0"/>
        <v>0</v>
      </c>
      <c r="H124" s="183"/>
      <c r="I124" s="184">
        <f t="shared" si="1"/>
        <v>0</v>
      </c>
      <c r="J124" s="183"/>
      <c r="K124" s="184">
        <f t="shared" si="2"/>
        <v>0</v>
      </c>
      <c r="L124" s="184">
        <v>21</v>
      </c>
      <c r="M124" s="184">
        <f t="shared" si="3"/>
        <v>0</v>
      </c>
      <c r="N124" s="182">
        <v>0</v>
      </c>
      <c r="O124" s="182">
        <f t="shared" si="4"/>
        <v>0</v>
      </c>
      <c r="P124" s="182">
        <v>0</v>
      </c>
      <c r="Q124" s="182">
        <f t="shared" si="5"/>
        <v>0</v>
      </c>
      <c r="R124" s="184"/>
      <c r="S124" s="184" t="s">
        <v>278</v>
      </c>
      <c r="T124" s="185" t="s">
        <v>279</v>
      </c>
      <c r="U124" s="156">
        <v>0</v>
      </c>
      <c r="V124" s="156">
        <f t="shared" si="6"/>
        <v>0</v>
      </c>
      <c r="W124" s="156"/>
      <c r="X124" s="156" t="s">
        <v>128</v>
      </c>
      <c r="Y124" s="156" t="s">
        <v>129</v>
      </c>
      <c r="Z124" s="146"/>
      <c r="AA124" s="146"/>
      <c r="AB124" s="146"/>
      <c r="AC124" s="146"/>
      <c r="AD124" s="146"/>
      <c r="AE124" s="146"/>
      <c r="AF124" s="146"/>
      <c r="AG124" s="146" t="s">
        <v>130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2.5" outlineLevel="1" x14ac:dyDescent="0.2">
      <c r="A125" s="179">
        <v>18</v>
      </c>
      <c r="B125" s="180" t="s">
        <v>627</v>
      </c>
      <c r="C125" s="190" t="s">
        <v>628</v>
      </c>
      <c r="D125" s="181" t="s">
        <v>202</v>
      </c>
      <c r="E125" s="182">
        <v>20</v>
      </c>
      <c r="F125" s="183"/>
      <c r="G125" s="184">
        <f t="shared" si="0"/>
        <v>0</v>
      </c>
      <c r="H125" s="183"/>
      <c r="I125" s="184">
        <f t="shared" si="1"/>
        <v>0</v>
      </c>
      <c r="J125" s="183"/>
      <c r="K125" s="184">
        <f t="shared" si="2"/>
        <v>0</v>
      </c>
      <c r="L125" s="184">
        <v>21</v>
      </c>
      <c r="M125" s="184">
        <f t="shared" si="3"/>
        <v>0</v>
      </c>
      <c r="N125" s="182">
        <v>1.6999999999999999E-3</v>
      </c>
      <c r="O125" s="182">
        <f t="shared" si="4"/>
        <v>0.03</v>
      </c>
      <c r="P125" s="182">
        <v>0</v>
      </c>
      <c r="Q125" s="182">
        <f t="shared" si="5"/>
        <v>0</v>
      </c>
      <c r="R125" s="184" t="s">
        <v>203</v>
      </c>
      <c r="S125" s="184" t="s">
        <v>127</v>
      </c>
      <c r="T125" s="185" t="s">
        <v>127</v>
      </c>
      <c r="U125" s="156">
        <v>0</v>
      </c>
      <c r="V125" s="156">
        <f t="shared" si="6"/>
        <v>0</v>
      </c>
      <c r="W125" s="156"/>
      <c r="X125" s="156" t="s">
        <v>204</v>
      </c>
      <c r="Y125" s="156" t="s">
        <v>129</v>
      </c>
      <c r="Z125" s="146"/>
      <c r="AA125" s="146"/>
      <c r="AB125" s="146"/>
      <c r="AC125" s="146"/>
      <c r="AD125" s="146"/>
      <c r="AE125" s="146"/>
      <c r="AF125" s="146"/>
      <c r="AG125" s="146" t="s">
        <v>205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1" x14ac:dyDescent="0.2">
      <c r="A126" s="179">
        <v>19</v>
      </c>
      <c r="B126" s="180" t="s">
        <v>629</v>
      </c>
      <c r="C126" s="190" t="s">
        <v>630</v>
      </c>
      <c r="D126" s="181" t="s">
        <v>202</v>
      </c>
      <c r="E126" s="182">
        <v>25</v>
      </c>
      <c r="F126" s="183"/>
      <c r="G126" s="184">
        <f t="shared" si="0"/>
        <v>0</v>
      </c>
      <c r="H126" s="183"/>
      <c r="I126" s="184">
        <f t="shared" si="1"/>
        <v>0</v>
      </c>
      <c r="J126" s="183"/>
      <c r="K126" s="184">
        <f t="shared" si="2"/>
        <v>0</v>
      </c>
      <c r="L126" s="184">
        <v>21</v>
      </c>
      <c r="M126" s="184">
        <f t="shared" si="3"/>
        <v>0</v>
      </c>
      <c r="N126" s="182">
        <v>3.3999999999999998E-3</v>
      </c>
      <c r="O126" s="182">
        <f t="shared" si="4"/>
        <v>0.09</v>
      </c>
      <c r="P126" s="182">
        <v>0</v>
      </c>
      <c r="Q126" s="182">
        <f t="shared" si="5"/>
        <v>0</v>
      </c>
      <c r="R126" s="184" t="s">
        <v>203</v>
      </c>
      <c r="S126" s="184" t="s">
        <v>127</v>
      </c>
      <c r="T126" s="185" t="s">
        <v>127</v>
      </c>
      <c r="U126" s="156">
        <v>0</v>
      </c>
      <c r="V126" s="156">
        <f t="shared" si="6"/>
        <v>0</v>
      </c>
      <c r="W126" s="156"/>
      <c r="X126" s="156" t="s">
        <v>204</v>
      </c>
      <c r="Y126" s="156" t="s">
        <v>129</v>
      </c>
      <c r="Z126" s="146"/>
      <c r="AA126" s="146"/>
      <c r="AB126" s="146"/>
      <c r="AC126" s="146"/>
      <c r="AD126" s="146"/>
      <c r="AE126" s="146"/>
      <c r="AF126" s="146"/>
      <c r="AG126" s="146" t="s">
        <v>205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1" x14ac:dyDescent="0.2">
      <c r="A127" s="179">
        <v>20</v>
      </c>
      <c r="B127" s="180" t="s">
        <v>631</v>
      </c>
      <c r="C127" s="190" t="s">
        <v>632</v>
      </c>
      <c r="D127" s="181" t="s">
        <v>202</v>
      </c>
      <c r="E127" s="182">
        <v>10</v>
      </c>
      <c r="F127" s="183"/>
      <c r="G127" s="184">
        <f t="shared" si="0"/>
        <v>0</v>
      </c>
      <c r="H127" s="183"/>
      <c r="I127" s="184">
        <f t="shared" si="1"/>
        <v>0</v>
      </c>
      <c r="J127" s="183"/>
      <c r="K127" s="184">
        <f t="shared" si="2"/>
        <v>0</v>
      </c>
      <c r="L127" s="184">
        <v>21</v>
      </c>
      <c r="M127" s="184">
        <f t="shared" si="3"/>
        <v>0</v>
      </c>
      <c r="N127" s="182">
        <v>2.5999999999999999E-3</v>
      </c>
      <c r="O127" s="182">
        <f t="shared" si="4"/>
        <v>0.03</v>
      </c>
      <c r="P127" s="182">
        <v>0</v>
      </c>
      <c r="Q127" s="182">
        <f t="shared" si="5"/>
        <v>0</v>
      </c>
      <c r="R127" s="184" t="s">
        <v>203</v>
      </c>
      <c r="S127" s="184" t="s">
        <v>127</v>
      </c>
      <c r="T127" s="185" t="s">
        <v>127</v>
      </c>
      <c r="U127" s="156">
        <v>0</v>
      </c>
      <c r="V127" s="156">
        <f t="shared" si="6"/>
        <v>0</v>
      </c>
      <c r="W127" s="156"/>
      <c r="X127" s="156" t="s">
        <v>204</v>
      </c>
      <c r="Y127" s="156" t="s">
        <v>129</v>
      </c>
      <c r="Z127" s="146"/>
      <c r="AA127" s="146"/>
      <c r="AB127" s="146"/>
      <c r="AC127" s="146"/>
      <c r="AD127" s="146"/>
      <c r="AE127" s="146"/>
      <c r="AF127" s="146"/>
      <c r="AG127" s="146" t="s">
        <v>205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9">
        <v>21</v>
      </c>
      <c r="B128" s="180" t="s">
        <v>633</v>
      </c>
      <c r="C128" s="190" t="s">
        <v>634</v>
      </c>
      <c r="D128" s="181" t="s">
        <v>202</v>
      </c>
      <c r="E128" s="182">
        <v>24</v>
      </c>
      <c r="F128" s="183"/>
      <c r="G128" s="184">
        <f t="shared" si="0"/>
        <v>0</v>
      </c>
      <c r="H128" s="183"/>
      <c r="I128" s="184">
        <f t="shared" si="1"/>
        <v>0</v>
      </c>
      <c r="J128" s="183"/>
      <c r="K128" s="184">
        <f t="shared" si="2"/>
        <v>0</v>
      </c>
      <c r="L128" s="184">
        <v>21</v>
      </c>
      <c r="M128" s="184">
        <f t="shared" si="3"/>
        <v>0</v>
      </c>
      <c r="N128" s="182">
        <v>5.1999999999999998E-3</v>
      </c>
      <c r="O128" s="182">
        <f t="shared" si="4"/>
        <v>0.12</v>
      </c>
      <c r="P128" s="182">
        <v>0</v>
      </c>
      <c r="Q128" s="182">
        <f t="shared" si="5"/>
        <v>0</v>
      </c>
      <c r="R128" s="184" t="s">
        <v>203</v>
      </c>
      <c r="S128" s="184" t="s">
        <v>127</v>
      </c>
      <c r="T128" s="185" t="s">
        <v>127</v>
      </c>
      <c r="U128" s="156">
        <v>0</v>
      </c>
      <c r="V128" s="156">
        <f t="shared" si="6"/>
        <v>0</v>
      </c>
      <c r="W128" s="156"/>
      <c r="X128" s="156" t="s">
        <v>204</v>
      </c>
      <c r="Y128" s="156" t="s">
        <v>129</v>
      </c>
      <c r="Z128" s="146"/>
      <c r="AA128" s="146"/>
      <c r="AB128" s="146"/>
      <c r="AC128" s="146"/>
      <c r="AD128" s="146"/>
      <c r="AE128" s="146"/>
      <c r="AF128" s="146"/>
      <c r="AG128" s="146" t="s">
        <v>205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79">
        <v>22</v>
      </c>
      <c r="B129" s="180" t="s">
        <v>635</v>
      </c>
      <c r="C129" s="190" t="s">
        <v>636</v>
      </c>
      <c r="D129" s="181" t="s">
        <v>202</v>
      </c>
      <c r="E129" s="182">
        <v>4</v>
      </c>
      <c r="F129" s="183"/>
      <c r="G129" s="184">
        <f t="shared" si="0"/>
        <v>0</v>
      </c>
      <c r="H129" s="183"/>
      <c r="I129" s="184">
        <f t="shared" si="1"/>
        <v>0</v>
      </c>
      <c r="J129" s="183"/>
      <c r="K129" s="184">
        <f t="shared" si="2"/>
        <v>0</v>
      </c>
      <c r="L129" s="184">
        <v>21</v>
      </c>
      <c r="M129" s="184">
        <f t="shared" si="3"/>
        <v>0</v>
      </c>
      <c r="N129" s="182">
        <v>4.1000000000000003E-3</v>
      </c>
      <c r="O129" s="182">
        <f t="shared" si="4"/>
        <v>0.02</v>
      </c>
      <c r="P129" s="182">
        <v>0</v>
      </c>
      <c r="Q129" s="182">
        <f t="shared" si="5"/>
        <v>0</v>
      </c>
      <c r="R129" s="184" t="s">
        <v>203</v>
      </c>
      <c r="S129" s="184" t="s">
        <v>127</v>
      </c>
      <c r="T129" s="185" t="s">
        <v>127</v>
      </c>
      <c r="U129" s="156">
        <v>0</v>
      </c>
      <c r="V129" s="156">
        <f t="shared" si="6"/>
        <v>0</v>
      </c>
      <c r="W129" s="156"/>
      <c r="X129" s="156" t="s">
        <v>204</v>
      </c>
      <c r="Y129" s="156" t="s">
        <v>129</v>
      </c>
      <c r="Z129" s="146"/>
      <c r="AA129" s="146"/>
      <c r="AB129" s="146"/>
      <c r="AC129" s="146"/>
      <c r="AD129" s="146"/>
      <c r="AE129" s="146"/>
      <c r="AF129" s="146"/>
      <c r="AG129" s="146" t="s">
        <v>205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1" x14ac:dyDescent="0.2">
      <c r="A130" s="179">
        <v>23</v>
      </c>
      <c r="B130" s="180" t="s">
        <v>637</v>
      </c>
      <c r="C130" s="190" t="s">
        <v>638</v>
      </c>
      <c r="D130" s="181" t="s">
        <v>202</v>
      </c>
      <c r="E130" s="182">
        <v>5</v>
      </c>
      <c r="F130" s="183"/>
      <c r="G130" s="184">
        <f t="shared" si="0"/>
        <v>0</v>
      </c>
      <c r="H130" s="183"/>
      <c r="I130" s="184">
        <f t="shared" si="1"/>
        <v>0</v>
      </c>
      <c r="J130" s="183"/>
      <c r="K130" s="184">
        <f t="shared" si="2"/>
        <v>0</v>
      </c>
      <c r="L130" s="184">
        <v>21</v>
      </c>
      <c r="M130" s="184">
        <f t="shared" si="3"/>
        <v>0</v>
      </c>
      <c r="N130" s="182">
        <v>8.2000000000000007E-3</v>
      </c>
      <c r="O130" s="182">
        <f t="shared" si="4"/>
        <v>0.04</v>
      </c>
      <c r="P130" s="182">
        <v>0</v>
      </c>
      <c r="Q130" s="182">
        <f t="shared" si="5"/>
        <v>0</v>
      </c>
      <c r="R130" s="184" t="s">
        <v>203</v>
      </c>
      <c r="S130" s="184" t="s">
        <v>127</v>
      </c>
      <c r="T130" s="185" t="s">
        <v>127</v>
      </c>
      <c r="U130" s="156">
        <v>0</v>
      </c>
      <c r="V130" s="156">
        <f t="shared" si="6"/>
        <v>0</v>
      </c>
      <c r="W130" s="156"/>
      <c r="X130" s="156" t="s">
        <v>204</v>
      </c>
      <c r="Y130" s="156" t="s">
        <v>129</v>
      </c>
      <c r="Z130" s="146"/>
      <c r="AA130" s="146"/>
      <c r="AB130" s="146"/>
      <c r="AC130" s="146"/>
      <c r="AD130" s="146"/>
      <c r="AE130" s="146"/>
      <c r="AF130" s="146"/>
      <c r="AG130" s="146" t="s">
        <v>205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9">
        <v>24</v>
      </c>
      <c r="B131" s="180" t="s">
        <v>639</v>
      </c>
      <c r="C131" s="190" t="s">
        <v>640</v>
      </c>
      <c r="D131" s="181" t="s">
        <v>202</v>
      </c>
      <c r="E131" s="182">
        <v>1</v>
      </c>
      <c r="F131" s="183"/>
      <c r="G131" s="184">
        <f t="shared" si="0"/>
        <v>0</v>
      </c>
      <c r="H131" s="183"/>
      <c r="I131" s="184">
        <f t="shared" si="1"/>
        <v>0</v>
      </c>
      <c r="J131" s="183"/>
      <c r="K131" s="184">
        <f t="shared" si="2"/>
        <v>0</v>
      </c>
      <c r="L131" s="184">
        <v>21</v>
      </c>
      <c r="M131" s="184">
        <f t="shared" si="3"/>
        <v>0</v>
      </c>
      <c r="N131" s="182">
        <v>7.0000000000000001E-3</v>
      </c>
      <c r="O131" s="182">
        <f t="shared" si="4"/>
        <v>0.01</v>
      </c>
      <c r="P131" s="182">
        <v>0</v>
      </c>
      <c r="Q131" s="182">
        <f t="shared" si="5"/>
        <v>0</v>
      </c>
      <c r="R131" s="184" t="s">
        <v>203</v>
      </c>
      <c r="S131" s="184" t="s">
        <v>127</v>
      </c>
      <c r="T131" s="185" t="s">
        <v>127</v>
      </c>
      <c r="U131" s="156">
        <v>0</v>
      </c>
      <c r="V131" s="156">
        <f t="shared" si="6"/>
        <v>0</v>
      </c>
      <c r="W131" s="156"/>
      <c r="X131" s="156" t="s">
        <v>204</v>
      </c>
      <c r="Y131" s="156" t="s">
        <v>129</v>
      </c>
      <c r="Z131" s="146"/>
      <c r="AA131" s="146"/>
      <c r="AB131" s="146"/>
      <c r="AC131" s="146"/>
      <c r="AD131" s="146"/>
      <c r="AE131" s="146"/>
      <c r="AF131" s="146"/>
      <c r="AG131" s="146" t="s">
        <v>205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ht="22.5" outlineLevel="1" x14ac:dyDescent="0.2">
      <c r="A132" s="179">
        <v>25</v>
      </c>
      <c r="B132" s="180" t="s">
        <v>641</v>
      </c>
      <c r="C132" s="190" t="s">
        <v>642</v>
      </c>
      <c r="D132" s="181" t="s">
        <v>202</v>
      </c>
      <c r="E132" s="182">
        <v>9</v>
      </c>
      <c r="F132" s="183"/>
      <c r="G132" s="184">
        <f t="shared" si="0"/>
        <v>0</v>
      </c>
      <c r="H132" s="183"/>
      <c r="I132" s="184">
        <f t="shared" si="1"/>
        <v>0</v>
      </c>
      <c r="J132" s="183"/>
      <c r="K132" s="184">
        <f t="shared" si="2"/>
        <v>0</v>
      </c>
      <c r="L132" s="184">
        <v>21</v>
      </c>
      <c r="M132" s="184">
        <f t="shared" si="3"/>
        <v>0</v>
      </c>
      <c r="N132" s="182">
        <v>1.4E-2</v>
      </c>
      <c r="O132" s="182">
        <f t="shared" si="4"/>
        <v>0.13</v>
      </c>
      <c r="P132" s="182">
        <v>0</v>
      </c>
      <c r="Q132" s="182">
        <f t="shared" si="5"/>
        <v>0</v>
      </c>
      <c r="R132" s="184" t="s">
        <v>203</v>
      </c>
      <c r="S132" s="184" t="s">
        <v>127</v>
      </c>
      <c r="T132" s="185" t="s">
        <v>127</v>
      </c>
      <c r="U132" s="156">
        <v>0</v>
      </c>
      <c r="V132" s="156">
        <f t="shared" si="6"/>
        <v>0</v>
      </c>
      <c r="W132" s="156"/>
      <c r="X132" s="156" t="s">
        <v>204</v>
      </c>
      <c r="Y132" s="156" t="s">
        <v>129</v>
      </c>
      <c r="Z132" s="146"/>
      <c r="AA132" s="146"/>
      <c r="AB132" s="146"/>
      <c r="AC132" s="146"/>
      <c r="AD132" s="146"/>
      <c r="AE132" s="146"/>
      <c r="AF132" s="146"/>
      <c r="AG132" s="146" t="s">
        <v>205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9">
        <v>26</v>
      </c>
      <c r="B133" s="180" t="s">
        <v>643</v>
      </c>
      <c r="C133" s="190" t="s">
        <v>644</v>
      </c>
      <c r="D133" s="181" t="s">
        <v>202</v>
      </c>
      <c r="E133" s="182">
        <v>1</v>
      </c>
      <c r="F133" s="183"/>
      <c r="G133" s="184">
        <f t="shared" si="0"/>
        <v>0</v>
      </c>
      <c r="H133" s="183"/>
      <c r="I133" s="184">
        <f t="shared" si="1"/>
        <v>0</v>
      </c>
      <c r="J133" s="183"/>
      <c r="K133" s="184">
        <f t="shared" si="2"/>
        <v>0</v>
      </c>
      <c r="L133" s="184">
        <v>21</v>
      </c>
      <c r="M133" s="184">
        <f t="shared" si="3"/>
        <v>0</v>
      </c>
      <c r="N133" s="182">
        <v>3.8000000000000002E-4</v>
      </c>
      <c r="O133" s="182">
        <f t="shared" si="4"/>
        <v>0</v>
      </c>
      <c r="P133" s="182">
        <v>0</v>
      </c>
      <c r="Q133" s="182">
        <f t="shared" si="5"/>
        <v>0</v>
      </c>
      <c r="R133" s="184" t="s">
        <v>203</v>
      </c>
      <c r="S133" s="184" t="s">
        <v>127</v>
      </c>
      <c r="T133" s="185" t="s">
        <v>127</v>
      </c>
      <c r="U133" s="156">
        <v>0</v>
      </c>
      <c r="V133" s="156">
        <f t="shared" si="6"/>
        <v>0</v>
      </c>
      <c r="W133" s="156"/>
      <c r="X133" s="156" t="s">
        <v>204</v>
      </c>
      <c r="Y133" s="156" t="s">
        <v>129</v>
      </c>
      <c r="Z133" s="146"/>
      <c r="AA133" s="146"/>
      <c r="AB133" s="146"/>
      <c r="AC133" s="146"/>
      <c r="AD133" s="146"/>
      <c r="AE133" s="146"/>
      <c r="AF133" s="146"/>
      <c r="AG133" s="146" t="s">
        <v>205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9">
        <v>27</v>
      </c>
      <c r="B134" s="180" t="s">
        <v>645</v>
      </c>
      <c r="C134" s="190" t="s">
        <v>646</v>
      </c>
      <c r="D134" s="181" t="s">
        <v>202</v>
      </c>
      <c r="E134" s="182">
        <v>8</v>
      </c>
      <c r="F134" s="183"/>
      <c r="G134" s="184">
        <f t="shared" si="0"/>
        <v>0</v>
      </c>
      <c r="H134" s="183"/>
      <c r="I134" s="184">
        <f t="shared" si="1"/>
        <v>0</v>
      </c>
      <c r="J134" s="183"/>
      <c r="K134" s="184">
        <f t="shared" si="2"/>
        <v>0</v>
      </c>
      <c r="L134" s="184">
        <v>21</v>
      </c>
      <c r="M134" s="184">
        <f t="shared" si="3"/>
        <v>0</v>
      </c>
      <c r="N134" s="182">
        <v>4.8000000000000001E-4</v>
      </c>
      <c r="O134" s="182">
        <f t="shared" si="4"/>
        <v>0</v>
      </c>
      <c r="P134" s="182">
        <v>0</v>
      </c>
      <c r="Q134" s="182">
        <f t="shared" si="5"/>
        <v>0</v>
      </c>
      <c r="R134" s="184" t="s">
        <v>203</v>
      </c>
      <c r="S134" s="184" t="s">
        <v>127</v>
      </c>
      <c r="T134" s="185" t="s">
        <v>127</v>
      </c>
      <c r="U134" s="156">
        <v>0</v>
      </c>
      <c r="V134" s="156">
        <f t="shared" si="6"/>
        <v>0</v>
      </c>
      <c r="W134" s="156"/>
      <c r="X134" s="156" t="s">
        <v>204</v>
      </c>
      <c r="Y134" s="156" t="s">
        <v>129</v>
      </c>
      <c r="Z134" s="146"/>
      <c r="AA134" s="146"/>
      <c r="AB134" s="146"/>
      <c r="AC134" s="146"/>
      <c r="AD134" s="146"/>
      <c r="AE134" s="146"/>
      <c r="AF134" s="146"/>
      <c r="AG134" s="146" t="s">
        <v>205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9">
        <v>28</v>
      </c>
      <c r="B135" s="180" t="s">
        <v>647</v>
      </c>
      <c r="C135" s="190" t="s">
        <v>648</v>
      </c>
      <c r="D135" s="181" t="s">
        <v>202</v>
      </c>
      <c r="E135" s="182">
        <v>1</v>
      </c>
      <c r="F135" s="183"/>
      <c r="G135" s="184">
        <f t="shared" si="0"/>
        <v>0</v>
      </c>
      <c r="H135" s="183"/>
      <c r="I135" s="184">
        <f t="shared" si="1"/>
        <v>0</v>
      </c>
      <c r="J135" s="183"/>
      <c r="K135" s="184">
        <f t="shared" si="2"/>
        <v>0</v>
      </c>
      <c r="L135" s="184">
        <v>21</v>
      </c>
      <c r="M135" s="184">
        <f t="shared" si="3"/>
        <v>0</v>
      </c>
      <c r="N135" s="182">
        <v>9.2000000000000003E-4</v>
      </c>
      <c r="O135" s="182">
        <f t="shared" si="4"/>
        <v>0</v>
      </c>
      <c r="P135" s="182">
        <v>0</v>
      </c>
      <c r="Q135" s="182">
        <f t="shared" si="5"/>
        <v>0</v>
      </c>
      <c r="R135" s="184" t="s">
        <v>203</v>
      </c>
      <c r="S135" s="184" t="s">
        <v>127</v>
      </c>
      <c r="T135" s="185" t="s">
        <v>127</v>
      </c>
      <c r="U135" s="156">
        <v>0</v>
      </c>
      <c r="V135" s="156">
        <f t="shared" si="6"/>
        <v>0</v>
      </c>
      <c r="W135" s="156"/>
      <c r="X135" s="156" t="s">
        <v>204</v>
      </c>
      <c r="Y135" s="156" t="s">
        <v>129</v>
      </c>
      <c r="Z135" s="146"/>
      <c r="AA135" s="146"/>
      <c r="AB135" s="146"/>
      <c r="AC135" s="146"/>
      <c r="AD135" s="146"/>
      <c r="AE135" s="146"/>
      <c r="AF135" s="146"/>
      <c r="AG135" s="146" t="s">
        <v>205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9">
        <v>29</v>
      </c>
      <c r="B136" s="180" t="s">
        <v>649</v>
      </c>
      <c r="C136" s="190" t="s">
        <v>650</v>
      </c>
      <c r="D136" s="181" t="s">
        <v>202</v>
      </c>
      <c r="E136" s="182">
        <v>6</v>
      </c>
      <c r="F136" s="183"/>
      <c r="G136" s="184">
        <f t="shared" si="0"/>
        <v>0</v>
      </c>
      <c r="H136" s="183"/>
      <c r="I136" s="184">
        <f t="shared" si="1"/>
        <v>0</v>
      </c>
      <c r="J136" s="183"/>
      <c r="K136" s="184">
        <f t="shared" si="2"/>
        <v>0</v>
      </c>
      <c r="L136" s="184">
        <v>21</v>
      </c>
      <c r="M136" s="184">
        <f t="shared" si="3"/>
        <v>0</v>
      </c>
      <c r="N136" s="182">
        <v>4.2999999999999999E-4</v>
      </c>
      <c r="O136" s="182">
        <f t="shared" si="4"/>
        <v>0</v>
      </c>
      <c r="P136" s="182">
        <v>0</v>
      </c>
      <c r="Q136" s="182">
        <f t="shared" si="5"/>
        <v>0</v>
      </c>
      <c r="R136" s="184" t="s">
        <v>203</v>
      </c>
      <c r="S136" s="184" t="s">
        <v>127</v>
      </c>
      <c r="T136" s="185" t="s">
        <v>127</v>
      </c>
      <c r="U136" s="156">
        <v>0</v>
      </c>
      <c r="V136" s="156">
        <f t="shared" si="6"/>
        <v>0</v>
      </c>
      <c r="W136" s="156"/>
      <c r="X136" s="156" t="s">
        <v>204</v>
      </c>
      <c r="Y136" s="156" t="s">
        <v>129</v>
      </c>
      <c r="Z136" s="146"/>
      <c r="AA136" s="146"/>
      <c r="AB136" s="146"/>
      <c r="AC136" s="146"/>
      <c r="AD136" s="146"/>
      <c r="AE136" s="146"/>
      <c r="AF136" s="146"/>
      <c r="AG136" s="146" t="s">
        <v>205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9">
        <v>30</v>
      </c>
      <c r="B137" s="180" t="s">
        <v>651</v>
      </c>
      <c r="C137" s="190" t="s">
        <v>652</v>
      </c>
      <c r="D137" s="181" t="s">
        <v>202</v>
      </c>
      <c r="E137" s="182">
        <v>5</v>
      </c>
      <c r="F137" s="183"/>
      <c r="G137" s="184">
        <f t="shared" si="0"/>
        <v>0</v>
      </c>
      <c r="H137" s="183"/>
      <c r="I137" s="184">
        <f t="shared" si="1"/>
        <v>0</v>
      </c>
      <c r="J137" s="183"/>
      <c r="K137" s="184">
        <f t="shared" si="2"/>
        <v>0</v>
      </c>
      <c r="L137" s="184">
        <v>21</v>
      </c>
      <c r="M137" s="184">
        <f t="shared" si="3"/>
        <v>0</v>
      </c>
      <c r="N137" s="182">
        <v>2.87E-2</v>
      </c>
      <c r="O137" s="182">
        <f t="shared" si="4"/>
        <v>0.14000000000000001</v>
      </c>
      <c r="P137" s="182">
        <v>0</v>
      </c>
      <c r="Q137" s="182">
        <f t="shared" si="5"/>
        <v>0</v>
      </c>
      <c r="R137" s="184" t="s">
        <v>203</v>
      </c>
      <c r="S137" s="184" t="s">
        <v>127</v>
      </c>
      <c r="T137" s="185" t="s">
        <v>127</v>
      </c>
      <c r="U137" s="156">
        <v>0</v>
      </c>
      <c r="V137" s="156">
        <f t="shared" si="6"/>
        <v>0</v>
      </c>
      <c r="W137" s="156"/>
      <c r="X137" s="156" t="s">
        <v>204</v>
      </c>
      <c r="Y137" s="156" t="s">
        <v>129</v>
      </c>
      <c r="Z137" s="146"/>
      <c r="AA137" s="146"/>
      <c r="AB137" s="146"/>
      <c r="AC137" s="146"/>
      <c r="AD137" s="146"/>
      <c r="AE137" s="146"/>
      <c r="AF137" s="146"/>
      <c r="AG137" s="146" t="s">
        <v>205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2.5" outlineLevel="1" x14ac:dyDescent="0.2">
      <c r="A138" s="179">
        <v>31</v>
      </c>
      <c r="B138" s="180" t="s">
        <v>653</v>
      </c>
      <c r="C138" s="190" t="s">
        <v>654</v>
      </c>
      <c r="D138" s="181" t="s">
        <v>202</v>
      </c>
      <c r="E138" s="182">
        <v>5</v>
      </c>
      <c r="F138" s="183"/>
      <c r="G138" s="184">
        <f t="shared" si="0"/>
        <v>0</v>
      </c>
      <c r="H138" s="183"/>
      <c r="I138" s="184">
        <f t="shared" si="1"/>
        <v>0</v>
      </c>
      <c r="J138" s="183"/>
      <c r="K138" s="184">
        <f t="shared" si="2"/>
        <v>0</v>
      </c>
      <c r="L138" s="184">
        <v>21</v>
      </c>
      <c r="M138" s="184">
        <f t="shared" si="3"/>
        <v>0</v>
      </c>
      <c r="N138" s="182">
        <v>1.3100000000000001E-2</v>
      </c>
      <c r="O138" s="182">
        <f t="shared" si="4"/>
        <v>7.0000000000000007E-2</v>
      </c>
      <c r="P138" s="182">
        <v>0</v>
      </c>
      <c r="Q138" s="182">
        <f t="shared" si="5"/>
        <v>0</v>
      </c>
      <c r="R138" s="184" t="s">
        <v>203</v>
      </c>
      <c r="S138" s="184" t="s">
        <v>127</v>
      </c>
      <c r="T138" s="185" t="s">
        <v>127</v>
      </c>
      <c r="U138" s="156">
        <v>0</v>
      </c>
      <c r="V138" s="156">
        <f t="shared" si="6"/>
        <v>0</v>
      </c>
      <c r="W138" s="156"/>
      <c r="X138" s="156" t="s">
        <v>204</v>
      </c>
      <c r="Y138" s="156" t="s">
        <v>129</v>
      </c>
      <c r="Z138" s="146"/>
      <c r="AA138" s="146"/>
      <c r="AB138" s="146"/>
      <c r="AC138" s="146"/>
      <c r="AD138" s="146"/>
      <c r="AE138" s="146"/>
      <c r="AF138" s="146"/>
      <c r="AG138" s="146" t="s">
        <v>205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79">
        <v>32</v>
      </c>
      <c r="B139" s="180" t="s">
        <v>655</v>
      </c>
      <c r="C139" s="190" t="s">
        <v>656</v>
      </c>
      <c r="D139" s="181" t="s">
        <v>202</v>
      </c>
      <c r="E139" s="182">
        <v>5</v>
      </c>
      <c r="F139" s="183"/>
      <c r="G139" s="184">
        <f t="shared" si="0"/>
        <v>0</v>
      </c>
      <c r="H139" s="183"/>
      <c r="I139" s="184">
        <f t="shared" si="1"/>
        <v>0</v>
      </c>
      <c r="J139" s="183"/>
      <c r="K139" s="184">
        <f t="shared" si="2"/>
        <v>0</v>
      </c>
      <c r="L139" s="184">
        <v>21</v>
      </c>
      <c r="M139" s="184">
        <f t="shared" si="3"/>
        <v>0</v>
      </c>
      <c r="N139" s="182">
        <v>6.0000000000000001E-3</v>
      </c>
      <c r="O139" s="182">
        <f t="shared" si="4"/>
        <v>0.03</v>
      </c>
      <c r="P139" s="182">
        <v>0</v>
      </c>
      <c r="Q139" s="182">
        <f t="shared" si="5"/>
        <v>0</v>
      </c>
      <c r="R139" s="184" t="s">
        <v>203</v>
      </c>
      <c r="S139" s="184" t="s">
        <v>127</v>
      </c>
      <c r="T139" s="185" t="s">
        <v>127</v>
      </c>
      <c r="U139" s="156">
        <v>0</v>
      </c>
      <c r="V139" s="156">
        <f t="shared" si="6"/>
        <v>0</v>
      </c>
      <c r="W139" s="156"/>
      <c r="X139" s="156" t="s">
        <v>204</v>
      </c>
      <c r="Y139" s="156" t="s">
        <v>129</v>
      </c>
      <c r="Z139" s="146"/>
      <c r="AA139" s="146"/>
      <c r="AB139" s="146"/>
      <c r="AC139" s="146"/>
      <c r="AD139" s="146"/>
      <c r="AE139" s="146"/>
      <c r="AF139" s="146"/>
      <c r="AG139" s="146" t="s">
        <v>205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9">
        <v>33</v>
      </c>
      <c r="B140" s="180" t="s">
        <v>625</v>
      </c>
      <c r="C140" s="190" t="s">
        <v>657</v>
      </c>
      <c r="D140" s="181" t="s">
        <v>658</v>
      </c>
      <c r="E140" s="182">
        <v>1</v>
      </c>
      <c r="F140" s="183"/>
      <c r="G140" s="184">
        <f t="shared" si="0"/>
        <v>0</v>
      </c>
      <c r="H140" s="183"/>
      <c r="I140" s="184">
        <f t="shared" si="1"/>
        <v>0</v>
      </c>
      <c r="J140" s="183"/>
      <c r="K140" s="184">
        <f t="shared" si="2"/>
        <v>0</v>
      </c>
      <c r="L140" s="184">
        <v>21</v>
      </c>
      <c r="M140" s="184">
        <f t="shared" si="3"/>
        <v>0</v>
      </c>
      <c r="N140" s="182">
        <v>0</v>
      </c>
      <c r="O140" s="182">
        <f t="shared" si="4"/>
        <v>0</v>
      </c>
      <c r="P140" s="182">
        <v>0</v>
      </c>
      <c r="Q140" s="182">
        <f t="shared" si="5"/>
        <v>0</v>
      </c>
      <c r="R140" s="184"/>
      <c r="S140" s="184" t="s">
        <v>278</v>
      </c>
      <c r="T140" s="185" t="s">
        <v>279</v>
      </c>
      <c r="U140" s="156">
        <v>0</v>
      </c>
      <c r="V140" s="156">
        <f t="shared" si="6"/>
        <v>0</v>
      </c>
      <c r="W140" s="156"/>
      <c r="X140" s="156" t="s">
        <v>204</v>
      </c>
      <c r="Y140" s="156" t="s">
        <v>129</v>
      </c>
      <c r="Z140" s="146"/>
      <c r="AA140" s="146"/>
      <c r="AB140" s="146"/>
      <c r="AC140" s="146"/>
      <c r="AD140" s="146"/>
      <c r="AE140" s="146"/>
      <c r="AF140" s="146"/>
      <c r="AG140" s="146" t="s">
        <v>205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165" t="s">
        <v>122</v>
      </c>
      <c r="B141" s="166" t="s">
        <v>92</v>
      </c>
      <c r="C141" s="186" t="s">
        <v>93</v>
      </c>
      <c r="D141" s="167"/>
      <c r="E141" s="168"/>
      <c r="F141" s="169"/>
      <c r="G141" s="169">
        <f>SUMIF(AG142:AG142,"&lt;&gt;NOR",G142:G142)</f>
        <v>0</v>
      </c>
      <c r="H141" s="169"/>
      <c r="I141" s="169">
        <f>SUM(I142:I142)</f>
        <v>0</v>
      </c>
      <c r="J141" s="169"/>
      <c r="K141" s="169">
        <f>SUM(K142:K142)</f>
        <v>0</v>
      </c>
      <c r="L141" s="169"/>
      <c r="M141" s="169">
        <f>SUM(M142:M142)</f>
        <v>0</v>
      </c>
      <c r="N141" s="168"/>
      <c r="O141" s="168">
        <f>SUM(O142:O142)</f>
        <v>0</v>
      </c>
      <c r="P141" s="168"/>
      <c r="Q141" s="168">
        <f>SUM(Q142:Q142)</f>
        <v>0</v>
      </c>
      <c r="R141" s="169"/>
      <c r="S141" s="169"/>
      <c r="T141" s="170"/>
      <c r="U141" s="164"/>
      <c r="V141" s="164">
        <f>SUM(V142:V142)</f>
        <v>29.05</v>
      </c>
      <c r="W141" s="164"/>
      <c r="X141" s="164"/>
      <c r="Y141" s="164"/>
      <c r="AG141" t="s">
        <v>123</v>
      </c>
    </row>
    <row r="142" spans="1:60" outlineLevel="1" x14ac:dyDescent="0.2">
      <c r="A142" s="172">
        <v>34</v>
      </c>
      <c r="B142" s="173" t="s">
        <v>659</v>
      </c>
      <c r="C142" s="187" t="s">
        <v>660</v>
      </c>
      <c r="D142" s="174" t="s">
        <v>259</v>
      </c>
      <c r="E142" s="175">
        <v>137.35893999999999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5">
        <v>0</v>
      </c>
      <c r="O142" s="175">
        <f>ROUND(E142*N142,2)</f>
        <v>0</v>
      </c>
      <c r="P142" s="175">
        <v>0</v>
      </c>
      <c r="Q142" s="175">
        <f>ROUND(E142*P142,2)</f>
        <v>0</v>
      </c>
      <c r="R142" s="177"/>
      <c r="S142" s="177" t="s">
        <v>127</v>
      </c>
      <c r="T142" s="178" t="s">
        <v>127</v>
      </c>
      <c r="U142" s="156">
        <v>0.21149999999999999</v>
      </c>
      <c r="V142" s="156">
        <f>ROUND(E142*U142,2)</f>
        <v>29.05</v>
      </c>
      <c r="W142" s="156"/>
      <c r="X142" s="156" t="s">
        <v>292</v>
      </c>
      <c r="Y142" s="156" t="s">
        <v>129</v>
      </c>
      <c r="Z142" s="146"/>
      <c r="AA142" s="146"/>
      <c r="AB142" s="146"/>
      <c r="AC142" s="146"/>
      <c r="AD142" s="146"/>
      <c r="AE142" s="146"/>
      <c r="AF142" s="146"/>
      <c r="AG142" s="146" t="s">
        <v>293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x14ac:dyDescent="0.2">
      <c r="A143" s="3"/>
      <c r="B143" s="4"/>
      <c r="C143" s="191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AE143">
        <v>12</v>
      </c>
      <c r="AF143">
        <v>21</v>
      </c>
      <c r="AG143" t="s">
        <v>108</v>
      </c>
    </row>
    <row r="144" spans="1:60" x14ac:dyDescent="0.2">
      <c r="A144" s="149"/>
      <c r="B144" s="150" t="s">
        <v>31</v>
      </c>
      <c r="C144" s="192"/>
      <c r="D144" s="151"/>
      <c r="E144" s="152"/>
      <c r="F144" s="152"/>
      <c r="G144" s="171">
        <f>G8+G75+G89+G141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f>SUMIF(L7:L142,AE143,G7:G142)</f>
        <v>0</v>
      </c>
      <c r="AF144">
        <f>SUMIF(L7:L142,AF143,G7:G142)</f>
        <v>0</v>
      </c>
      <c r="AG144" t="s">
        <v>207</v>
      </c>
    </row>
    <row r="145" spans="1:33" x14ac:dyDescent="0.2">
      <c r="A145" s="3"/>
      <c r="B145" s="4"/>
      <c r="C145" s="191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191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58" t="s">
        <v>208</v>
      </c>
      <c r="B147" s="258"/>
      <c r="C147" s="259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0"/>
      <c r="B148" s="261"/>
      <c r="C148" s="262"/>
      <c r="D148" s="261"/>
      <c r="E148" s="261"/>
      <c r="F148" s="261"/>
      <c r="G148" s="26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G148" t="s">
        <v>209</v>
      </c>
    </row>
    <row r="149" spans="1:33" x14ac:dyDescent="0.2">
      <c r="A149" s="264"/>
      <c r="B149" s="265"/>
      <c r="C149" s="266"/>
      <c r="D149" s="265"/>
      <c r="E149" s="265"/>
      <c r="F149" s="265"/>
      <c r="G149" s="26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64"/>
      <c r="B150" s="265"/>
      <c r="C150" s="266"/>
      <c r="D150" s="265"/>
      <c r="E150" s="265"/>
      <c r="F150" s="265"/>
      <c r="G150" s="26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264"/>
      <c r="B151" s="265"/>
      <c r="C151" s="266"/>
      <c r="D151" s="265"/>
      <c r="E151" s="265"/>
      <c r="F151" s="265"/>
      <c r="G151" s="26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68"/>
      <c r="B152" s="269"/>
      <c r="C152" s="270"/>
      <c r="D152" s="269"/>
      <c r="E152" s="269"/>
      <c r="F152" s="269"/>
      <c r="G152" s="27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3"/>
      <c r="B153" s="4"/>
      <c r="C153" s="191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C154" s="193"/>
      <c r="D154" s="10"/>
      <c r="AG154" t="s">
        <v>210</v>
      </c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48:G152"/>
    <mergeCell ref="C37:G37"/>
    <mergeCell ref="A1:G1"/>
    <mergeCell ref="C2:G2"/>
    <mergeCell ref="C3:G3"/>
    <mergeCell ref="C4:G4"/>
    <mergeCell ref="A147:C14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584F-0189-45F9-AB76-7E1C78C31F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65</v>
      </c>
      <c r="C3" s="252" t="s">
        <v>66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46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74</v>
      </c>
      <c r="C8" s="186" t="s">
        <v>75</v>
      </c>
      <c r="D8" s="167"/>
      <c r="E8" s="168"/>
      <c r="F8" s="169"/>
      <c r="G8" s="169">
        <f>SUMIF(AG9:AG65,"&lt;&gt;NOR",G9:G65)</f>
        <v>0</v>
      </c>
      <c r="H8" s="169"/>
      <c r="I8" s="169">
        <f>SUM(I9:I65)</f>
        <v>0</v>
      </c>
      <c r="J8" s="169"/>
      <c r="K8" s="169">
        <f>SUM(K9:K65)</f>
        <v>0</v>
      </c>
      <c r="L8" s="169"/>
      <c r="M8" s="169">
        <f>SUM(M9:M65)</f>
        <v>0</v>
      </c>
      <c r="N8" s="168"/>
      <c r="O8" s="168">
        <f>SUM(O9:O65)</f>
        <v>51.71</v>
      </c>
      <c r="P8" s="168"/>
      <c r="Q8" s="168">
        <f>SUM(Q9:Q65)</f>
        <v>0</v>
      </c>
      <c r="R8" s="169"/>
      <c r="S8" s="169"/>
      <c r="T8" s="170"/>
      <c r="U8" s="164"/>
      <c r="V8" s="164">
        <f>SUM(V9:V65)</f>
        <v>154.54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661</v>
      </c>
      <c r="C9" s="187" t="s">
        <v>662</v>
      </c>
      <c r="D9" s="174" t="s">
        <v>126</v>
      </c>
      <c r="E9" s="175">
        <v>121.32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127</v>
      </c>
      <c r="U9" s="156">
        <v>0.36499999999999999</v>
      </c>
      <c r="V9" s="156">
        <f>ROUND(E9*U9,2)</f>
        <v>44.28</v>
      </c>
      <c r="W9" s="156"/>
      <c r="X9" s="156" t="s">
        <v>128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130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8" t="s">
        <v>663</v>
      </c>
      <c r="D10" s="157"/>
      <c r="E10" s="158">
        <v>10.8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132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188" t="s">
        <v>664</v>
      </c>
      <c r="D11" s="157"/>
      <c r="E11" s="158">
        <v>27.36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188" t="s">
        <v>665</v>
      </c>
      <c r="D12" s="157"/>
      <c r="E12" s="158">
        <v>3.6</v>
      </c>
      <c r="F12" s="156"/>
      <c r="G12" s="156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132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8" t="s">
        <v>666</v>
      </c>
      <c r="D13" s="157"/>
      <c r="E13" s="158">
        <v>7.2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132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88" t="s">
        <v>667</v>
      </c>
      <c r="D14" s="157"/>
      <c r="E14" s="158">
        <v>5.4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188" t="s">
        <v>668</v>
      </c>
      <c r="D15" s="157"/>
      <c r="E15" s="158">
        <v>10.08</v>
      </c>
      <c r="F15" s="156"/>
      <c r="G15" s="156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132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3" x14ac:dyDescent="0.2">
      <c r="A16" s="153"/>
      <c r="B16" s="154"/>
      <c r="C16" s="188" t="s">
        <v>669</v>
      </c>
      <c r="D16" s="157"/>
      <c r="E16" s="158">
        <v>9.36</v>
      </c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132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">
      <c r="A17" s="153"/>
      <c r="B17" s="154"/>
      <c r="C17" s="188" t="s">
        <v>670</v>
      </c>
      <c r="D17" s="157"/>
      <c r="E17" s="158">
        <v>7.92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88" t="s">
        <v>671</v>
      </c>
      <c r="D18" s="157"/>
      <c r="E18" s="158">
        <v>2.88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132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188" t="s">
        <v>672</v>
      </c>
      <c r="D19" s="157"/>
      <c r="E19" s="158">
        <v>11.52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132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188" t="s">
        <v>673</v>
      </c>
      <c r="D20" s="157"/>
      <c r="E20" s="158">
        <v>10.08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188" t="s">
        <v>674</v>
      </c>
      <c r="D21" s="157"/>
      <c r="E21" s="158">
        <v>5.04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132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8" t="s">
        <v>675</v>
      </c>
      <c r="D22" s="157"/>
      <c r="E22" s="158">
        <v>10.08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132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2">
        <v>2</v>
      </c>
      <c r="B23" s="173" t="s">
        <v>527</v>
      </c>
      <c r="C23" s="187" t="s">
        <v>528</v>
      </c>
      <c r="D23" s="174" t="s">
        <v>170</v>
      </c>
      <c r="E23" s="175">
        <v>150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5">
        <v>9.7999999999999997E-4</v>
      </c>
      <c r="O23" s="175">
        <f>ROUND(E23*N23,2)</f>
        <v>0.15</v>
      </c>
      <c r="P23" s="175">
        <v>0</v>
      </c>
      <c r="Q23" s="175">
        <f>ROUND(E23*P23,2)</f>
        <v>0</v>
      </c>
      <c r="R23" s="177"/>
      <c r="S23" s="177" t="s">
        <v>127</v>
      </c>
      <c r="T23" s="178" t="s">
        <v>127</v>
      </c>
      <c r="U23" s="156">
        <v>0.23599999999999999</v>
      </c>
      <c r="V23" s="156">
        <f>ROUND(E23*U23,2)</f>
        <v>35.4</v>
      </c>
      <c r="W23" s="156"/>
      <c r="X23" s="156" t="s">
        <v>128</v>
      </c>
      <c r="Y23" s="156" t="s">
        <v>129</v>
      </c>
      <c r="Z23" s="146"/>
      <c r="AA23" s="146"/>
      <c r="AB23" s="146"/>
      <c r="AC23" s="146"/>
      <c r="AD23" s="146"/>
      <c r="AE23" s="146"/>
      <c r="AF23" s="146"/>
      <c r="AG23" s="146" t="s">
        <v>130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8" t="s">
        <v>529</v>
      </c>
      <c r="D24" s="157"/>
      <c r="E24" s="158"/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132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">
      <c r="A25" s="153"/>
      <c r="B25" s="154"/>
      <c r="C25" s="188" t="s">
        <v>676</v>
      </c>
      <c r="D25" s="157"/>
      <c r="E25" s="158">
        <v>150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2">
        <v>3</v>
      </c>
      <c r="B26" s="173" t="s">
        <v>531</v>
      </c>
      <c r="C26" s="187" t="s">
        <v>532</v>
      </c>
      <c r="D26" s="174" t="s">
        <v>170</v>
      </c>
      <c r="E26" s="175">
        <v>150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127</v>
      </c>
      <c r="T26" s="178" t="s">
        <v>127</v>
      </c>
      <c r="U26" s="156">
        <v>7.0000000000000007E-2</v>
      </c>
      <c r="V26" s="156">
        <f>ROUND(E26*U26,2)</f>
        <v>10.5</v>
      </c>
      <c r="W26" s="156"/>
      <c r="X26" s="156" t="s">
        <v>128</v>
      </c>
      <c r="Y26" s="156" t="s">
        <v>129</v>
      </c>
      <c r="Z26" s="146"/>
      <c r="AA26" s="146"/>
      <c r="AB26" s="146"/>
      <c r="AC26" s="146"/>
      <c r="AD26" s="146"/>
      <c r="AE26" s="146"/>
      <c r="AF26" s="146"/>
      <c r="AG26" s="146" t="s">
        <v>130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">
      <c r="A27" s="153"/>
      <c r="B27" s="154"/>
      <c r="C27" s="188" t="s">
        <v>529</v>
      </c>
      <c r="D27" s="157"/>
      <c r="E27" s="158"/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132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8" t="s">
        <v>676</v>
      </c>
      <c r="D28" s="157"/>
      <c r="E28" s="158">
        <v>150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132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2">
        <v>4</v>
      </c>
      <c r="B29" s="173" t="s">
        <v>145</v>
      </c>
      <c r="C29" s="187" t="s">
        <v>146</v>
      </c>
      <c r="D29" s="174" t="s">
        <v>126</v>
      </c>
      <c r="E29" s="175">
        <v>45.494999999999997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127</v>
      </c>
      <c r="U29" s="156">
        <v>1.0999999999999999E-2</v>
      </c>
      <c r="V29" s="156">
        <f>ROUND(E29*U29,2)</f>
        <v>0.5</v>
      </c>
      <c r="W29" s="156"/>
      <c r="X29" s="156" t="s">
        <v>128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130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8" t="s">
        <v>147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132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3" x14ac:dyDescent="0.2">
      <c r="A31" s="153"/>
      <c r="B31" s="154"/>
      <c r="C31" s="188" t="s">
        <v>677</v>
      </c>
      <c r="D31" s="157"/>
      <c r="E31" s="158">
        <v>121.32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8" t="s">
        <v>678</v>
      </c>
      <c r="D32" s="157"/>
      <c r="E32" s="158">
        <v>-75.825000000000003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132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2">
        <v>5</v>
      </c>
      <c r="B33" s="173" t="s">
        <v>166</v>
      </c>
      <c r="C33" s="187" t="s">
        <v>167</v>
      </c>
      <c r="D33" s="174" t="s">
        <v>126</v>
      </c>
      <c r="E33" s="175">
        <v>45.494999999999997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127</v>
      </c>
      <c r="T33" s="178" t="s">
        <v>127</v>
      </c>
      <c r="U33" s="156">
        <v>8.9999999999999993E-3</v>
      </c>
      <c r="V33" s="156">
        <f>ROUND(E33*U33,2)</f>
        <v>0.41</v>
      </c>
      <c r="W33" s="156"/>
      <c r="X33" s="156" t="s">
        <v>128</v>
      </c>
      <c r="Y33" s="156" t="s">
        <v>129</v>
      </c>
      <c r="Z33" s="146"/>
      <c r="AA33" s="146"/>
      <c r="AB33" s="146"/>
      <c r="AC33" s="146"/>
      <c r="AD33" s="146"/>
      <c r="AE33" s="146"/>
      <c r="AF33" s="146"/>
      <c r="AG33" s="146" t="s">
        <v>130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8" t="s">
        <v>147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">
      <c r="A35" s="153"/>
      <c r="B35" s="154"/>
      <c r="C35" s="188" t="s">
        <v>677</v>
      </c>
      <c r="D35" s="157"/>
      <c r="E35" s="158">
        <v>121.32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132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3" x14ac:dyDescent="0.2">
      <c r="A36" s="153"/>
      <c r="B36" s="154"/>
      <c r="C36" s="188" t="s">
        <v>678</v>
      </c>
      <c r="D36" s="157"/>
      <c r="E36" s="158">
        <v>-75.825000000000003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132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2">
        <v>6</v>
      </c>
      <c r="B37" s="173" t="s">
        <v>232</v>
      </c>
      <c r="C37" s="187" t="s">
        <v>233</v>
      </c>
      <c r="D37" s="174" t="s">
        <v>126</v>
      </c>
      <c r="E37" s="175">
        <v>75.825000000000003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127</v>
      </c>
      <c r="T37" s="178" t="s">
        <v>127</v>
      </c>
      <c r="U37" s="156">
        <v>0.20200000000000001</v>
      </c>
      <c r="V37" s="156">
        <f>ROUND(E37*U37,2)</f>
        <v>15.32</v>
      </c>
      <c r="W37" s="156"/>
      <c r="X37" s="156" t="s">
        <v>128</v>
      </c>
      <c r="Y37" s="156" t="s">
        <v>129</v>
      </c>
      <c r="Z37" s="146"/>
      <c r="AA37" s="146"/>
      <c r="AB37" s="146"/>
      <c r="AC37" s="146"/>
      <c r="AD37" s="146"/>
      <c r="AE37" s="146"/>
      <c r="AF37" s="146"/>
      <c r="AG37" s="146" t="s">
        <v>130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272" t="s">
        <v>234</v>
      </c>
      <c r="D38" s="273"/>
      <c r="E38" s="273"/>
      <c r="F38" s="273"/>
      <c r="G38" s="273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183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8" t="s">
        <v>679</v>
      </c>
      <c r="D39" s="157"/>
      <c r="E39" s="158">
        <v>6.75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132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3" x14ac:dyDescent="0.2">
      <c r="A40" s="153"/>
      <c r="B40" s="154"/>
      <c r="C40" s="188" t="s">
        <v>680</v>
      </c>
      <c r="D40" s="157"/>
      <c r="E40" s="158">
        <v>17.100000000000001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132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3" x14ac:dyDescent="0.2">
      <c r="A41" s="153"/>
      <c r="B41" s="154"/>
      <c r="C41" s="188" t="s">
        <v>681</v>
      </c>
      <c r="D41" s="157"/>
      <c r="E41" s="158">
        <v>2.25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132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8" t="s">
        <v>682</v>
      </c>
      <c r="D42" s="157"/>
      <c r="E42" s="158">
        <v>4.5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132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3" x14ac:dyDescent="0.2">
      <c r="A43" s="153"/>
      <c r="B43" s="154"/>
      <c r="C43" s="188" t="s">
        <v>683</v>
      </c>
      <c r="D43" s="157"/>
      <c r="E43" s="158">
        <v>3.375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132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">
      <c r="A44" s="153"/>
      <c r="B44" s="154"/>
      <c r="C44" s="188" t="s">
        <v>684</v>
      </c>
      <c r="D44" s="157"/>
      <c r="E44" s="158">
        <v>6.3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132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3" x14ac:dyDescent="0.2">
      <c r="A45" s="153"/>
      <c r="B45" s="154"/>
      <c r="C45" s="188" t="s">
        <v>685</v>
      </c>
      <c r="D45" s="157"/>
      <c r="E45" s="158">
        <v>5.85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3" x14ac:dyDescent="0.2">
      <c r="A46" s="153"/>
      <c r="B46" s="154"/>
      <c r="C46" s="188" t="s">
        <v>686</v>
      </c>
      <c r="D46" s="157"/>
      <c r="E46" s="158">
        <v>4.95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132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3" x14ac:dyDescent="0.2">
      <c r="A47" s="153"/>
      <c r="B47" s="154"/>
      <c r="C47" s="188" t="s">
        <v>687</v>
      </c>
      <c r="D47" s="157"/>
      <c r="E47" s="158">
        <v>1.8</v>
      </c>
      <c r="F47" s="156"/>
      <c r="G47" s="156"/>
      <c r="H47" s="156"/>
      <c r="I47" s="156"/>
      <c r="J47" s="156"/>
      <c r="K47" s="156"/>
      <c r="L47" s="156"/>
      <c r="M47" s="156"/>
      <c r="N47" s="155"/>
      <c r="O47" s="155"/>
      <c r="P47" s="155"/>
      <c r="Q47" s="155"/>
      <c r="R47" s="156"/>
      <c r="S47" s="156"/>
      <c r="T47" s="156"/>
      <c r="U47" s="156"/>
      <c r="V47" s="156"/>
      <c r="W47" s="156"/>
      <c r="X47" s="156"/>
      <c r="Y47" s="156"/>
      <c r="Z47" s="146"/>
      <c r="AA47" s="146"/>
      <c r="AB47" s="146"/>
      <c r="AC47" s="146"/>
      <c r="AD47" s="146"/>
      <c r="AE47" s="146"/>
      <c r="AF47" s="146"/>
      <c r="AG47" s="146" t="s">
        <v>132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3" x14ac:dyDescent="0.2">
      <c r="A48" s="153"/>
      <c r="B48" s="154"/>
      <c r="C48" s="188" t="s">
        <v>688</v>
      </c>
      <c r="D48" s="157"/>
      <c r="E48" s="158">
        <v>7.2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3" x14ac:dyDescent="0.2">
      <c r="A49" s="153"/>
      <c r="B49" s="154"/>
      <c r="C49" s="188" t="s">
        <v>689</v>
      </c>
      <c r="D49" s="157"/>
      <c r="E49" s="158">
        <v>6.3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132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8" t="s">
        <v>690</v>
      </c>
      <c r="D50" s="157"/>
      <c r="E50" s="158">
        <v>3.15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132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3" x14ac:dyDescent="0.2">
      <c r="A51" s="153"/>
      <c r="B51" s="154"/>
      <c r="C51" s="188" t="s">
        <v>691</v>
      </c>
      <c r="D51" s="157"/>
      <c r="E51" s="158">
        <v>6.3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2">
        <v>7</v>
      </c>
      <c r="B52" s="173" t="s">
        <v>547</v>
      </c>
      <c r="C52" s="187" t="s">
        <v>548</v>
      </c>
      <c r="D52" s="174" t="s">
        <v>126</v>
      </c>
      <c r="E52" s="175">
        <v>30.33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5">
        <v>1.7</v>
      </c>
      <c r="O52" s="175">
        <f>ROUND(E52*N52,2)</f>
        <v>51.56</v>
      </c>
      <c r="P52" s="175">
        <v>0</v>
      </c>
      <c r="Q52" s="175">
        <f>ROUND(E52*P52,2)</f>
        <v>0</v>
      </c>
      <c r="R52" s="177"/>
      <c r="S52" s="177" t="s">
        <v>127</v>
      </c>
      <c r="T52" s="178" t="s">
        <v>127</v>
      </c>
      <c r="U52" s="156">
        <v>1.587</v>
      </c>
      <c r="V52" s="156">
        <f>ROUND(E52*U52,2)</f>
        <v>48.13</v>
      </c>
      <c r="W52" s="156"/>
      <c r="X52" s="156" t="s">
        <v>128</v>
      </c>
      <c r="Y52" s="156" t="s">
        <v>129</v>
      </c>
      <c r="Z52" s="146"/>
      <c r="AA52" s="146"/>
      <c r="AB52" s="146"/>
      <c r="AC52" s="146"/>
      <c r="AD52" s="146"/>
      <c r="AE52" s="146"/>
      <c r="AF52" s="146"/>
      <c r="AG52" s="146" t="s">
        <v>130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8" t="s">
        <v>692</v>
      </c>
      <c r="D53" s="157"/>
      <c r="E53" s="158">
        <v>2.7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">
      <c r="A54" s="153"/>
      <c r="B54" s="154"/>
      <c r="C54" s="188" t="s">
        <v>693</v>
      </c>
      <c r="D54" s="157"/>
      <c r="E54" s="158">
        <v>6.84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3" x14ac:dyDescent="0.2">
      <c r="A55" s="153"/>
      <c r="B55" s="154"/>
      <c r="C55" s="188" t="s">
        <v>694</v>
      </c>
      <c r="D55" s="157"/>
      <c r="E55" s="158">
        <v>0.9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132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8" t="s">
        <v>695</v>
      </c>
      <c r="D56" s="157"/>
      <c r="E56" s="158">
        <v>1.8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8" t="s">
        <v>696</v>
      </c>
      <c r="D57" s="157"/>
      <c r="E57" s="158">
        <v>1.35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8" t="s">
        <v>697</v>
      </c>
      <c r="D58" s="157"/>
      <c r="E58" s="158">
        <v>2.52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3" x14ac:dyDescent="0.2">
      <c r="A59" s="153"/>
      <c r="B59" s="154"/>
      <c r="C59" s="188" t="s">
        <v>698</v>
      </c>
      <c r="D59" s="157"/>
      <c r="E59" s="158">
        <v>2.34</v>
      </c>
      <c r="F59" s="156"/>
      <c r="G59" s="156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132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3" x14ac:dyDescent="0.2">
      <c r="A60" s="153"/>
      <c r="B60" s="154"/>
      <c r="C60" s="188" t="s">
        <v>699</v>
      </c>
      <c r="D60" s="157"/>
      <c r="E60" s="158">
        <v>1.98</v>
      </c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132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8" t="s">
        <v>700</v>
      </c>
      <c r="D61" s="157"/>
      <c r="E61" s="158">
        <v>0.72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132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">
      <c r="A62" s="153"/>
      <c r="B62" s="154"/>
      <c r="C62" s="188" t="s">
        <v>701</v>
      </c>
      <c r="D62" s="157"/>
      <c r="E62" s="158">
        <v>2.88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132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">
      <c r="A63" s="153"/>
      <c r="B63" s="154"/>
      <c r="C63" s="188" t="s">
        <v>702</v>
      </c>
      <c r="D63" s="157"/>
      <c r="E63" s="158">
        <v>2.52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132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">
      <c r="A64" s="153"/>
      <c r="B64" s="154"/>
      <c r="C64" s="188" t="s">
        <v>703</v>
      </c>
      <c r="D64" s="157"/>
      <c r="E64" s="158">
        <v>1.26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132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">
      <c r="A65" s="153"/>
      <c r="B65" s="154"/>
      <c r="C65" s="188" t="s">
        <v>704</v>
      </c>
      <c r="D65" s="157"/>
      <c r="E65" s="158">
        <v>2.52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132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165" t="s">
        <v>122</v>
      </c>
      <c r="B66" s="166" t="s">
        <v>82</v>
      </c>
      <c r="C66" s="186" t="s">
        <v>83</v>
      </c>
      <c r="D66" s="167"/>
      <c r="E66" s="168"/>
      <c r="F66" s="169"/>
      <c r="G66" s="169">
        <f>SUMIF(AG67:AG80,"&lt;&gt;NOR",G67:G80)</f>
        <v>0</v>
      </c>
      <c r="H66" s="169"/>
      <c r="I66" s="169">
        <f>SUM(I67:I80)</f>
        <v>0</v>
      </c>
      <c r="J66" s="169"/>
      <c r="K66" s="169">
        <f>SUM(K67:K80)</f>
        <v>0</v>
      </c>
      <c r="L66" s="169"/>
      <c r="M66" s="169">
        <f>SUM(M67:M80)</f>
        <v>0</v>
      </c>
      <c r="N66" s="168"/>
      <c r="O66" s="168">
        <f>SUM(O67:O80)</f>
        <v>28.67</v>
      </c>
      <c r="P66" s="168"/>
      <c r="Q66" s="168">
        <f>SUM(Q67:Q80)</f>
        <v>0</v>
      </c>
      <c r="R66" s="169"/>
      <c r="S66" s="169"/>
      <c r="T66" s="170"/>
      <c r="U66" s="164"/>
      <c r="V66" s="164">
        <f>SUM(V67:V80)</f>
        <v>19.97</v>
      </c>
      <c r="W66" s="164"/>
      <c r="X66" s="164"/>
      <c r="Y66" s="164"/>
      <c r="AG66" t="s">
        <v>123</v>
      </c>
    </row>
    <row r="67" spans="1:60" outlineLevel="1" x14ac:dyDescent="0.2">
      <c r="A67" s="172">
        <v>8</v>
      </c>
      <c r="B67" s="173" t="s">
        <v>572</v>
      </c>
      <c r="C67" s="187" t="s">
        <v>573</v>
      </c>
      <c r="D67" s="174" t="s">
        <v>126</v>
      </c>
      <c r="E67" s="175">
        <v>15.164999999999999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1.8907700000000001</v>
      </c>
      <c r="O67" s="175">
        <f>ROUND(E67*N67,2)</f>
        <v>28.67</v>
      </c>
      <c r="P67" s="175">
        <v>0</v>
      </c>
      <c r="Q67" s="175">
        <f>ROUND(E67*P67,2)</f>
        <v>0</v>
      </c>
      <c r="R67" s="177"/>
      <c r="S67" s="177" t="s">
        <v>127</v>
      </c>
      <c r="T67" s="178" t="s">
        <v>127</v>
      </c>
      <c r="U67" s="156">
        <v>1.3169999999999999</v>
      </c>
      <c r="V67" s="156">
        <f>ROUND(E67*U67,2)</f>
        <v>19.97</v>
      </c>
      <c r="W67" s="156"/>
      <c r="X67" s="156" t="s">
        <v>128</v>
      </c>
      <c r="Y67" s="156" t="s">
        <v>129</v>
      </c>
      <c r="Z67" s="146"/>
      <c r="AA67" s="146"/>
      <c r="AB67" s="146"/>
      <c r="AC67" s="146"/>
      <c r="AD67" s="146"/>
      <c r="AE67" s="146"/>
      <c r="AF67" s="146"/>
      <c r="AG67" s="146" t="s">
        <v>130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2" x14ac:dyDescent="0.2">
      <c r="A68" s="153"/>
      <c r="B68" s="154"/>
      <c r="C68" s="188" t="s">
        <v>705</v>
      </c>
      <c r="D68" s="157"/>
      <c r="E68" s="158">
        <v>1.35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132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">
      <c r="A69" s="153"/>
      <c r="B69" s="154"/>
      <c r="C69" s="188" t="s">
        <v>706</v>
      </c>
      <c r="D69" s="157"/>
      <c r="E69" s="158">
        <v>3.42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132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8" t="s">
        <v>707</v>
      </c>
      <c r="D70" s="157"/>
      <c r="E70" s="158">
        <v>0.45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132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">
      <c r="A71" s="153"/>
      <c r="B71" s="154"/>
      <c r="C71" s="188" t="s">
        <v>708</v>
      </c>
      <c r="D71" s="157"/>
      <c r="E71" s="158">
        <v>0.9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">
      <c r="A72" s="153"/>
      <c r="B72" s="154"/>
      <c r="C72" s="188" t="s">
        <v>709</v>
      </c>
      <c r="D72" s="157"/>
      <c r="E72" s="158">
        <v>0.67500000000000004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3" x14ac:dyDescent="0.2">
      <c r="A73" s="153"/>
      <c r="B73" s="154"/>
      <c r="C73" s="188" t="s">
        <v>710</v>
      </c>
      <c r="D73" s="157"/>
      <c r="E73" s="158">
        <v>1.26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132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">
      <c r="A74" s="153"/>
      <c r="B74" s="154"/>
      <c r="C74" s="188" t="s">
        <v>711</v>
      </c>
      <c r="D74" s="157"/>
      <c r="E74" s="158">
        <v>1.17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3" x14ac:dyDescent="0.2">
      <c r="A75" s="153"/>
      <c r="B75" s="154"/>
      <c r="C75" s="188" t="s">
        <v>712</v>
      </c>
      <c r="D75" s="157"/>
      <c r="E75" s="158">
        <v>0.99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132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8" t="s">
        <v>713</v>
      </c>
      <c r="D76" s="157"/>
      <c r="E76" s="158">
        <v>0.36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132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">
      <c r="A77" s="153"/>
      <c r="B77" s="154"/>
      <c r="C77" s="188" t="s">
        <v>714</v>
      </c>
      <c r="D77" s="157"/>
      <c r="E77" s="158">
        <v>1.44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3" x14ac:dyDescent="0.2">
      <c r="A78" s="153"/>
      <c r="B78" s="154"/>
      <c r="C78" s="188" t="s">
        <v>715</v>
      </c>
      <c r="D78" s="157"/>
      <c r="E78" s="158">
        <v>1.26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132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8" t="s">
        <v>716</v>
      </c>
      <c r="D79" s="157"/>
      <c r="E79" s="158">
        <v>0.63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132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8" t="s">
        <v>717</v>
      </c>
      <c r="D80" s="157"/>
      <c r="E80" s="158">
        <v>1.26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132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x14ac:dyDescent="0.2">
      <c r="A81" s="165" t="s">
        <v>122</v>
      </c>
      <c r="B81" s="166" t="s">
        <v>86</v>
      </c>
      <c r="C81" s="186" t="s">
        <v>87</v>
      </c>
      <c r="D81" s="167"/>
      <c r="E81" s="168"/>
      <c r="F81" s="169"/>
      <c r="G81" s="169">
        <f>SUMIF(AG82:AG115,"&lt;&gt;NOR",G82:G115)</f>
        <v>0</v>
      </c>
      <c r="H81" s="169"/>
      <c r="I81" s="169">
        <f>SUM(I82:I115)</f>
        <v>0</v>
      </c>
      <c r="J81" s="169"/>
      <c r="K81" s="169">
        <f>SUM(K82:K115)</f>
        <v>0</v>
      </c>
      <c r="L81" s="169"/>
      <c r="M81" s="169">
        <f>SUM(M82:M115)</f>
        <v>0</v>
      </c>
      <c r="N81" s="168"/>
      <c r="O81" s="168">
        <f>SUM(O82:O115)</f>
        <v>0.13</v>
      </c>
      <c r="P81" s="168"/>
      <c r="Q81" s="168">
        <f>SUM(Q82:Q115)</f>
        <v>0</v>
      </c>
      <c r="R81" s="169"/>
      <c r="S81" s="169"/>
      <c r="T81" s="170"/>
      <c r="U81" s="164"/>
      <c r="V81" s="164">
        <f>SUM(V82:V115)</f>
        <v>177.44000000000003</v>
      </c>
      <c r="W81" s="164"/>
      <c r="X81" s="164"/>
      <c r="Y81" s="164"/>
      <c r="AG81" t="s">
        <v>123</v>
      </c>
    </row>
    <row r="82" spans="1:60" outlineLevel="1" x14ac:dyDescent="0.2">
      <c r="A82" s="172">
        <v>9</v>
      </c>
      <c r="B82" s="173" t="s">
        <v>718</v>
      </c>
      <c r="C82" s="187" t="s">
        <v>719</v>
      </c>
      <c r="D82" s="174" t="s">
        <v>274</v>
      </c>
      <c r="E82" s="175">
        <v>168.5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127</v>
      </c>
      <c r="T82" s="178" t="s">
        <v>127</v>
      </c>
      <c r="U82" s="156">
        <v>4.3999999999999997E-2</v>
      </c>
      <c r="V82" s="156">
        <f>ROUND(E82*U82,2)</f>
        <v>7.41</v>
      </c>
      <c r="W82" s="156"/>
      <c r="X82" s="156" t="s">
        <v>128</v>
      </c>
      <c r="Y82" s="156" t="s">
        <v>129</v>
      </c>
      <c r="Z82" s="146"/>
      <c r="AA82" s="146"/>
      <c r="AB82" s="146"/>
      <c r="AC82" s="146"/>
      <c r="AD82" s="146"/>
      <c r="AE82" s="146"/>
      <c r="AF82" s="146"/>
      <c r="AG82" s="146" t="s">
        <v>130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8" t="s">
        <v>720</v>
      </c>
      <c r="D83" s="157"/>
      <c r="E83" s="158">
        <v>133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">
      <c r="A84" s="153"/>
      <c r="B84" s="154"/>
      <c r="C84" s="188" t="s">
        <v>721</v>
      </c>
      <c r="D84" s="157"/>
      <c r="E84" s="158">
        <v>20.5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132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3" x14ac:dyDescent="0.2">
      <c r="A85" s="153"/>
      <c r="B85" s="154"/>
      <c r="C85" s="188" t="s">
        <v>722</v>
      </c>
      <c r="D85" s="157"/>
      <c r="E85" s="158">
        <v>15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132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9">
        <v>10</v>
      </c>
      <c r="B86" s="180" t="s">
        <v>723</v>
      </c>
      <c r="C86" s="190" t="s">
        <v>724</v>
      </c>
      <c r="D86" s="181" t="s">
        <v>622</v>
      </c>
      <c r="E86" s="182">
        <v>1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2">
        <v>3.4369999999999998E-2</v>
      </c>
      <c r="O86" s="182">
        <f>ROUND(E86*N86,2)</f>
        <v>0.03</v>
      </c>
      <c r="P86" s="182">
        <v>0</v>
      </c>
      <c r="Q86" s="182">
        <f>ROUND(E86*P86,2)</f>
        <v>0</v>
      </c>
      <c r="R86" s="184"/>
      <c r="S86" s="184" t="s">
        <v>127</v>
      </c>
      <c r="T86" s="185" t="s">
        <v>127</v>
      </c>
      <c r="U86" s="156">
        <v>10.130000000000001</v>
      </c>
      <c r="V86" s="156">
        <f>ROUND(E86*U86,2)</f>
        <v>10.130000000000001</v>
      </c>
      <c r="W86" s="156"/>
      <c r="X86" s="156" t="s">
        <v>128</v>
      </c>
      <c r="Y86" s="156" t="s">
        <v>129</v>
      </c>
      <c r="Z86" s="146"/>
      <c r="AA86" s="146"/>
      <c r="AB86" s="146"/>
      <c r="AC86" s="146"/>
      <c r="AD86" s="146"/>
      <c r="AE86" s="146"/>
      <c r="AF86" s="146"/>
      <c r="AG86" s="146" t="s">
        <v>130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72">
        <v>11</v>
      </c>
      <c r="B87" s="173" t="s">
        <v>725</v>
      </c>
      <c r="C87" s="187" t="s">
        <v>726</v>
      </c>
      <c r="D87" s="174" t="s">
        <v>274</v>
      </c>
      <c r="E87" s="175">
        <v>168.5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127</v>
      </c>
      <c r="T87" s="178" t="s">
        <v>127</v>
      </c>
      <c r="U87" s="156">
        <v>0.15</v>
      </c>
      <c r="V87" s="156">
        <f>ROUND(E87*U87,2)</f>
        <v>25.28</v>
      </c>
      <c r="W87" s="156"/>
      <c r="X87" s="156" t="s">
        <v>128</v>
      </c>
      <c r="Y87" s="156" t="s">
        <v>129</v>
      </c>
      <c r="Z87" s="146"/>
      <c r="AA87" s="146"/>
      <c r="AB87" s="146"/>
      <c r="AC87" s="146"/>
      <c r="AD87" s="146"/>
      <c r="AE87" s="146"/>
      <c r="AF87" s="146"/>
      <c r="AG87" s="146" t="s">
        <v>130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">
      <c r="A88" s="153"/>
      <c r="B88" s="154"/>
      <c r="C88" s="188" t="s">
        <v>720</v>
      </c>
      <c r="D88" s="157"/>
      <c r="E88" s="158">
        <v>133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132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8" t="s">
        <v>721</v>
      </c>
      <c r="D89" s="157"/>
      <c r="E89" s="158">
        <v>20.5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132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88" t="s">
        <v>722</v>
      </c>
      <c r="D90" s="157"/>
      <c r="E90" s="158">
        <v>15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132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79">
        <v>12</v>
      </c>
      <c r="B91" s="180" t="s">
        <v>727</v>
      </c>
      <c r="C91" s="190" t="s">
        <v>728</v>
      </c>
      <c r="D91" s="181" t="s">
        <v>274</v>
      </c>
      <c r="E91" s="182">
        <v>170</v>
      </c>
      <c r="F91" s="183"/>
      <c r="G91" s="184">
        <f>ROUND(E91*F91,2)</f>
        <v>0</v>
      </c>
      <c r="H91" s="183"/>
      <c r="I91" s="184">
        <f>ROUND(E91*H91,2)</f>
        <v>0</v>
      </c>
      <c r="J91" s="183"/>
      <c r="K91" s="184">
        <f>ROUND(E91*J91,2)</f>
        <v>0</v>
      </c>
      <c r="L91" s="184">
        <v>21</v>
      </c>
      <c r="M91" s="184">
        <f>G91*(1+L91/100)</f>
        <v>0</v>
      </c>
      <c r="N91" s="182">
        <v>0</v>
      </c>
      <c r="O91" s="182">
        <f>ROUND(E91*N91,2)</f>
        <v>0</v>
      </c>
      <c r="P91" s="182">
        <v>0</v>
      </c>
      <c r="Q91" s="182">
        <f>ROUND(E91*P91,2)</f>
        <v>0</v>
      </c>
      <c r="R91" s="184"/>
      <c r="S91" s="184" t="s">
        <v>127</v>
      </c>
      <c r="T91" s="185" t="s">
        <v>127</v>
      </c>
      <c r="U91" s="156">
        <v>2.5999999999999999E-2</v>
      </c>
      <c r="V91" s="156">
        <f>ROUND(E91*U91,2)</f>
        <v>4.42</v>
      </c>
      <c r="W91" s="156"/>
      <c r="X91" s="156" t="s">
        <v>128</v>
      </c>
      <c r="Y91" s="156" t="s">
        <v>129</v>
      </c>
      <c r="Z91" s="146"/>
      <c r="AA91" s="146"/>
      <c r="AB91" s="146"/>
      <c r="AC91" s="146"/>
      <c r="AD91" s="146"/>
      <c r="AE91" s="146"/>
      <c r="AF91" s="146"/>
      <c r="AG91" s="146" t="s">
        <v>130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9">
        <v>13</v>
      </c>
      <c r="B92" s="180" t="s">
        <v>729</v>
      </c>
      <c r="C92" s="190" t="s">
        <v>730</v>
      </c>
      <c r="D92" s="181" t="s">
        <v>274</v>
      </c>
      <c r="E92" s="182">
        <v>170</v>
      </c>
      <c r="F92" s="183"/>
      <c r="G92" s="184">
        <f>ROUND(E92*F92,2)</f>
        <v>0</v>
      </c>
      <c r="H92" s="183"/>
      <c r="I92" s="184">
        <f>ROUND(E92*H92,2)</f>
        <v>0</v>
      </c>
      <c r="J92" s="183"/>
      <c r="K92" s="184">
        <f>ROUND(E92*J92,2)</f>
        <v>0</v>
      </c>
      <c r="L92" s="184">
        <v>21</v>
      </c>
      <c r="M92" s="184">
        <f>G92*(1+L92/100)</f>
        <v>0</v>
      </c>
      <c r="N92" s="182">
        <v>5.0000000000000002E-5</v>
      </c>
      <c r="O92" s="182">
        <f>ROUND(E92*N92,2)</f>
        <v>0.01</v>
      </c>
      <c r="P92" s="182">
        <v>0</v>
      </c>
      <c r="Q92" s="182">
        <f>ROUND(E92*P92,2)</f>
        <v>0</v>
      </c>
      <c r="R92" s="184"/>
      <c r="S92" s="184" t="s">
        <v>127</v>
      </c>
      <c r="T92" s="185" t="s">
        <v>127</v>
      </c>
      <c r="U92" s="156">
        <v>3.4000000000000002E-2</v>
      </c>
      <c r="V92" s="156">
        <f>ROUND(E92*U92,2)</f>
        <v>5.78</v>
      </c>
      <c r="W92" s="156"/>
      <c r="X92" s="156" t="s">
        <v>128</v>
      </c>
      <c r="Y92" s="156" t="s">
        <v>129</v>
      </c>
      <c r="Z92" s="146"/>
      <c r="AA92" s="146"/>
      <c r="AB92" s="146"/>
      <c r="AC92" s="146"/>
      <c r="AD92" s="146"/>
      <c r="AE92" s="146"/>
      <c r="AF92" s="146"/>
      <c r="AG92" s="146" t="s">
        <v>130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33.75" outlineLevel="1" x14ac:dyDescent="0.2">
      <c r="A93" s="172">
        <v>14</v>
      </c>
      <c r="B93" s="173" t="s">
        <v>731</v>
      </c>
      <c r="C93" s="187" t="s">
        <v>732</v>
      </c>
      <c r="D93" s="174" t="s">
        <v>274</v>
      </c>
      <c r="E93" s="175">
        <v>133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5">
        <v>5.1999999999999995E-4</v>
      </c>
      <c r="O93" s="175">
        <f>ROUND(E93*N93,2)</f>
        <v>7.0000000000000007E-2</v>
      </c>
      <c r="P93" s="175">
        <v>0</v>
      </c>
      <c r="Q93" s="175">
        <f>ROUND(E93*P93,2)</f>
        <v>0</v>
      </c>
      <c r="R93" s="177"/>
      <c r="S93" s="177" t="s">
        <v>127</v>
      </c>
      <c r="T93" s="178" t="s">
        <v>127</v>
      </c>
      <c r="U93" s="156">
        <v>0.73399999999999999</v>
      </c>
      <c r="V93" s="156">
        <f>ROUND(E93*U93,2)</f>
        <v>97.62</v>
      </c>
      <c r="W93" s="156"/>
      <c r="X93" s="156" t="s">
        <v>128</v>
      </c>
      <c r="Y93" s="156" t="s">
        <v>129</v>
      </c>
      <c r="Z93" s="146"/>
      <c r="AA93" s="146"/>
      <c r="AB93" s="146"/>
      <c r="AC93" s="146"/>
      <c r="AD93" s="146"/>
      <c r="AE93" s="146"/>
      <c r="AF93" s="146"/>
      <c r="AG93" s="146" t="s">
        <v>130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272" t="s">
        <v>733</v>
      </c>
      <c r="D94" s="273"/>
      <c r="E94" s="273"/>
      <c r="F94" s="273"/>
      <c r="G94" s="273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183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">
      <c r="A95" s="153"/>
      <c r="B95" s="154"/>
      <c r="C95" s="274" t="s">
        <v>734</v>
      </c>
      <c r="D95" s="275"/>
      <c r="E95" s="275"/>
      <c r="F95" s="275"/>
      <c r="G95" s="275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183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8" t="s">
        <v>735</v>
      </c>
      <c r="D96" s="157"/>
      <c r="E96" s="158">
        <v>38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132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8" t="s">
        <v>736</v>
      </c>
      <c r="D97" s="157"/>
      <c r="E97" s="158">
        <v>5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132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8" t="s">
        <v>737</v>
      </c>
      <c r="D98" s="157"/>
      <c r="E98" s="158">
        <v>10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132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">
      <c r="A99" s="153"/>
      <c r="B99" s="154"/>
      <c r="C99" s="188" t="s">
        <v>738</v>
      </c>
      <c r="D99" s="157"/>
      <c r="E99" s="158">
        <v>14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132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3" x14ac:dyDescent="0.2">
      <c r="A100" s="153"/>
      <c r="B100" s="154"/>
      <c r="C100" s="188" t="s">
        <v>739</v>
      </c>
      <c r="D100" s="157"/>
      <c r="E100" s="158">
        <v>11</v>
      </c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132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8" t="s">
        <v>740</v>
      </c>
      <c r="D101" s="157"/>
      <c r="E101" s="158">
        <v>4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132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3" x14ac:dyDescent="0.2">
      <c r="A102" s="153"/>
      <c r="B102" s="154"/>
      <c r="C102" s="188" t="s">
        <v>741</v>
      </c>
      <c r="D102" s="157"/>
      <c r="E102" s="158">
        <v>16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132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8" t="s">
        <v>742</v>
      </c>
      <c r="D103" s="157"/>
      <c r="E103" s="158">
        <v>14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132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8" t="s">
        <v>743</v>
      </c>
      <c r="D104" s="157"/>
      <c r="E104" s="158">
        <v>7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132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8" t="s">
        <v>744</v>
      </c>
      <c r="D105" s="157"/>
      <c r="E105" s="158">
        <v>14</v>
      </c>
      <c r="F105" s="156"/>
      <c r="G105" s="156"/>
      <c r="H105" s="156"/>
      <c r="I105" s="156"/>
      <c r="J105" s="156"/>
      <c r="K105" s="156"/>
      <c r="L105" s="156"/>
      <c r="M105" s="156"/>
      <c r="N105" s="155"/>
      <c r="O105" s="155"/>
      <c r="P105" s="155"/>
      <c r="Q105" s="155"/>
      <c r="R105" s="156"/>
      <c r="S105" s="156"/>
      <c r="T105" s="156"/>
      <c r="U105" s="156"/>
      <c r="V105" s="156"/>
      <c r="W105" s="156"/>
      <c r="X105" s="156"/>
      <c r="Y105" s="156"/>
      <c r="Z105" s="146"/>
      <c r="AA105" s="146"/>
      <c r="AB105" s="146"/>
      <c r="AC105" s="146"/>
      <c r="AD105" s="146"/>
      <c r="AE105" s="146"/>
      <c r="AF105" s="146"/>
      <c r="AG105" s="146" t="s">
        <v>132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33.75" outlineLevel="1" x14ac:dyDescent="0.2">
      <c r="A106" s="172">
        <v>15</v>
      </c>
      <c r="B106" s="173" t="s">
        <v>745</v>
      </c>
      <c r="C106" s="187" t="s">
        <v>746</v>
      </c>
      <c r="D106" s="174" t="s">
        <v>274</v>
      </c>
      <c r="E106" s="175">
        <v>35.5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5">
        <v>5.9000000000000003E-4</v>
      </c>
      <c r="O106" s="175">
        <f>ROUND(E106*N106,2)</f>
        <v>0.02</v>
      </c>
      <c r="P106" s="175">
        <v>0</v>
      </c>
      <c r="Q106" s="175">
        <f>ROUND(E106*P106,2)</f>
        <v>0</v>
      </c>
      <c r="R106" s="177"/>
      <c r="S106" s="177" t="s">
        <v>127</v>
      </c>
      <c r="T106" s="178" t="s">
        <v>127</v>
      </c>
      <c r="U106" s="156">
        <v>0.755</v>
      </c>
      <c r="V106" s="156">
        <f>ROUND(E106*U106,2)</f>
        <v>26.8</v>
      </c>
      <c r="W106" s="156"/>
      <c r="X106" s="156" t="s">
        <v>128</v>
      </c>
      <c r="Y106" s="156" t="s">
        <v>129</v>
      </c>
      <c r="Z106" s="146"/>
      <c r="AA106" s="146"/>
      <c r="AB106" s="146"/>
      <c r="AC106" s="146"/>
      <c r="AD106" s="146"/>
      <c r="AE106" s="146"/>
      <c r="AF106" s="146"/>
      <c r="AG106" s="146" t="s">
        <v>130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272" t="s">
        <v>733</v>
      </c>
      <c r="D107" s="273"/>
      <c r="E107" s="273"/>
      <c r="F107" s="273"/>
      <c r="G107" s="273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183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3" x14ac:dyDescent="0.2">
      <c r="A108" s="153"/>
      <c r="B108" s="154"/>
      <c r="C108" s="274" t="s">
        <v>734</v>
      </c>
      <c r="D108" s="275"/>
      <c r="E108" s="275"/>
      <c r="F108" s="275"/>
      <c r="G108" s="275"/>
      <c r="H108" s="156"/>
      <c r="I108" s="156"/>
      <c r="J108" s="156"/>
      <c r="K108" s="156"/>
      <c r="L108" s="156"/>
      <c r="M108" s="156"/>
      <c r="N108" s="155"/>
      <c r="O108" s="155"/>
      <c r="P108" s="155"/>
      <c r="Q108" s="155"/>
      <c r="R108" s="156"/>
      <c r="S108" s="156"/>
      <c r="T108" s="156"/>
      <c r="U108" s="156"/>
      <c r="V108" s="156"/>
      <c r="W108" s="156"/>
      <c r="X108" s="156"/>
      <c r="Y108" s="156"/>
      <c r="Z108" s="146"/>
      <c r="AA108" s="146"/>
      <c r="AB108" s="146"/>
      <c r="AC108" s="146"/>
      <c r="AD108" s="146"/>
      <c r="AE108" s="146"/>
      <c r="AF108" s="146"/>
      <c r="AG108" s="146" t="s">
        <v>183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8" t="s">
        <v>747</v>
      </c>
      <c r="D109" s="157"/>
      <c r="E109" s="158">
        <v>15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132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8" t="s">
        <v>748</v>
      </c>
      <c r="D110" s="157"/>
      <c r="E110" s="158">
        <v>7.5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132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88" t="s">
        <v>749</v>
      </c>
      <c r="D111" s="157"/>
      <c r="E111" s="158">
        <v>13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132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9">
        <v>16</v>
      </c>
      <c r="B112" s="180" t="s">
        <v>750</v>
      </c>
      <c r="C112" s="190" t="s">
        <v>751</v>
      </c>
      <c r="D112" s="181" t="s">
        <v>658</v>
      </c>
      <c r="E112" s="182">
        <v>1</v>
      </c>
      <c r="F112" s="183"/>
      <c r="G112" s="184">
        <f>ROUND(E112*F112,2)</f>
        <v>0</v>
      </c>
      <c r="H112" s="183"/>
      <c r="I112" s="184">
        <f>ROUND(E112*H112,2)</f>
        <v>0</v>
      </c>
      <c r="J112" s="183"/>
      <c r="K112" s="184">
        <f>ROUND(E112*J112,2)</f>
        <v>0</v>
      </c>
      <c r="L112" s="184">
        <v>21</v>
      </c>
      <c r="M112" s="184">
        <f>G112*(1+L112/100)</f>
        <v>0</v>
      </c>
      <c r="N112" s="182">
        <v>0</v>
      </c>
      <c r="O112" s="182">
        <f>ROUND(E112*N112,2)</f>
        <v>0</v>
      </c>
      <c r="P112" s="182">
        <v>0</v>
      </c>
      <c r="Q112" s="182">
        <f>ROUND(E112*P112,2)</f>
        <v>0</v>
      </c>
      <c r="R112" s="184"/>
      <c r="S112" s="184" t="s">
        <v>278</v>
      </c>
      <c r="T112" s="185" t="s">
        <v>279</v>
      </c>
      <c r="U112" s="156">
        <v>0</v>
      </c>
      <c r="V112" s="156">
        <f>ROUND(E112*U112,2)</f>
        <v>0</v>
      </c>
      <c r="W112" s="156"/>
      <c r="X112" s="156" t="s">
        <v>128</v>
      </c>
      <c r="Y112" s="156" t="s">
        <v>129</v>
      </c>
      <c r="Z112" s="146"/>
      <c r="AA112" s="146"/>
      <c r="AB112" s="146"/>
      <c r="AC112" s="146"/>
      <c r="AD112" s="146"/>
      <c r="AE112" s="146"/>
      <c r="AF112" s="146"/>
      <c r="AG112" s="146" t="s">
        <v>130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9">
        <v>17</v>
      </c>
      <c r="B113" s="180" t="s">
        <v>625</v>
      </c>
      <c r="C113" s="190" t="s">
        <v>752</v>
      </c>
      <c r="D113" s="181" t="s">
        <v>289</v>
      </c>
      <c r="E113" s="182">
        <v>1</v>
      </c>
      <c r="F113" s="183"/>
      <c r="G113" s="184">
        <f>ROUND(E113*F113,2)</f>
        <v>0</v>
      </c>
      <c r="H113" s="183"/>
      <c r="I113" s="184">
        <f>ROUND(E113*H113,2)</f>
        <v>0</v>
      </c>
      <c r="J113" s="183"/>
      <c r="K113" s="184">
        <f>ROUND(E113*J113,2)</f>
        <v>0</v>
      </c>
      <c r="L113" s="184">
        <v>21</v>
      </c>
      <c r="M113" s="184">
        <f>G113*(1+L113/100)</f>
        <v>0</v>
      </c>
      <c r="N113" s="182">
        <v>0</v>
      </c>
      <c r="O113" s="182">
        <f>ROUND(E113*N113,2)</f>
        <v>0</v>
      </c>
      <c r="P113" s="182">
        <v>0</v>
      </c>
      <c r="Q113" s="182">
        <f>ROUND(E113*P113,2)</f>
        <v>0</v>
      </c>
      <c r="R113" s="184"/>
      <c r="S113" s="184" t="s">
        <v>278</v>
      </c>
      <c r="T113" s="185" t="s">
        <v>279</v>
      </c>
      <c r="U113" s="156">
        <v>0</v>
      </c>
      <c r="V113" s="156">
        <f>ROUND(E113*U113,2)</f>
        <v>0</v>
      </c>
      <c r="W113" s="156"/>
      <c r="X113" s="156" t="s">
        <v>128</v>
      </c>
      <c r="Y113" s="156" t="s">
        <v>129</v>
      </c>
      <c r="Z113" s="146"/>
      <c r="AA113" s="146"/>
      <c r="AB113" s="146"/>
      <c r="AC113" s="146"/>
      <c r="AD113" s="146"/>
      <c r="AE113" s="146"/>
      <c r="AF113" s="146"/>
      <c r="AG113" s="146" t="s">
        <v>130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9">
        <v>18</v>
      </c>
      <c r="B114" s="180" t="s">
        <v>753</v>
      </c>
      <c r="C114" s="190" t="s">
        <v>754</v>
      </c>
      <c r="D114" s="181" t="s">
        <v>658</v>
      </c>
      <c r="E114" s="182">
        <v>1</v>
      </c>
      <c r="F114" s="183"/>
      <c r="G114" s="184">
        <f>ROUND(E114*F114,2)</f>
        <v>0</v>
      </c>
      <c r="H114" s="183"/>
      <c r="I114" s="184">
        <f>ROUND(E114*H114,2)</f>
        <v>0</v>
      </c>
      <c r="J114" s="183"/>
      <c r="K114" s="184">
        <f>ROUND(E114*J114,2)</f>
        <v>0</v>
      </c>
      <c r="L114" s="184">
        <v>21</v>
      </c>
      <c r="M114" s="184">
        <f>G114*(1+L114/100)</f>
        <v>0</v>
      </c>
      <c r="N114" s="182">
        <v>0</v>
      </c>
      <c r="O114" s="182">
        <f>ROUND(E114*N114,2)</f>
        <v>0</v>
      </c>
      <c r="P114" s="182">
        <v>0</v>
      </c>
      <c r="Q114" s="182">
        <f>ROUND(E114*P114,2)</f>
        <v>0</v>
      </c>
      <c r="R114" s="184"/>
      <c r="S114" s="184" t="s">
        <v>278</v>
      </c>
      <c r="T114" s="185" t="s">
        <v>279</v>
      </c>
      <c r="U114" s="156">
        <v>0</v>
      </c>
      <c r="V114" s="156">
        <f>ROUND(E114*U114,2)</f>
        <v>0</v>
      </c>
      <c r="W114" s="156"/>
      <c r="X114" s="156" t="s">
        <v>128</v>
      </c>
      <c r="Y114" s="156" t="s">
        <v>129</v>
      </c>
      <c r="Z114" s="146"/>
      <c r="AA114" s="146"/>
      <c r="AB114" s="146"/>
      <c r="AC114" s="146"/>
      <c r="AD114" s="146"/>
      <c r="AE114" s="146"/>
      <c r="AF114" s="146"/>
      <c r="AG114" s="146" t="s">
        <v>130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9">
        <v>19</v>
      </c>
      <c r="B115" s="180" t="s">
        <v>625</v>
      </c>
      <c r="C115" s="190" t="s">
        <v>657</v>
      </c>
      <c r="D115" s="181" t="s">
        <v>658</v>
      </c>
      <c r="E115" s="182">
        <v>1</v>
      </c>
      <c r="F115" s="183"/>
      <c r="G115" s="184">
        <f>ROUND(E115*F115,2)</f>
        <v>0</v>
      </c>
      <c r="H115" s="183"/>
      <c r="I115" s="184">
        <f>ROUND(E115*H115,2)</f>
        <v>0</v>
      </c>
      <c r="J115" s="183"/>
      <c r="K115" s="184">
        <f>ROUND(E115*J115,2)</f>
        <v>0</v>
      </c>
      <c r="L115" s="184">
        <v>21</v>
      </c>
      <c r="M115" s="184">
        <f>G115*(1+L115/100)</f>
        <v>0</v>
      </c>
      <c r="N115" s="182">
        <v>0</v>
      </c>
      <c r="O115" s="182">
        <f>ROUND(E115*N115,2)</f>
        <v>0</v>
      </c>
      <c r="P115" s="182">
        <v>0</v>
      </c>
      <c r="Q115" s="182">
        <f>ROUND(E115*P115,2)</f>
        <v>0</v>
      </c>
      <c r="R115" s="184"/>
      <c r="S115" s="184" t="s">
        <v>278</v>
      </c>
      <c r="T115" s="185" t="s">
        <v>279</v>
      </c>
      <c r="U115" s="156">
        <v>0</v>
      </c>
      <c r="V115" s="156">
        <f>ROUND(E115*U115,2)</f>
        <v>0</v>
      </c>
      <c r="W115" s="156"/>
      <c r="X115" s="156" t="s">
        <v>204</v>
      </c>
      <c r="Y115" s="156" t="s">
        <v>129</v>
      </c>
      <c r="Z115" s="146"/>
      <c r="AA115" s="146"/>
      <c r="AB115" s="146"/>
      <c r="AC115" s="146"/>
      <c r="AD115" s="146"/>
      <c r="AE115" s="146"/>
      <c r="AF115" s="146"/>
      <c r="AG115" s="146" t="s">
        <v>205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x14ac:dyDescent="0.2">
      <c r="A116" s="165" t="s">
        <v>122</v>
      </c>
      <c r="B116" s="166" t="s">
        <v>92</v>
      </c>
      <c r="C116" s="186" t="s">
        <v>93</v>
      </c>
      <c r="D116" s="167"/>
      <c r="E116" s="168"/>
      <c r="F116" s="169"/>
      <c r="G116" s="169">
        <f>SUMIF(AG117:AG117,"&lt;&gt;NOR",G117:G117)</f>
        <v>0</v>
      </c>
      <c r="H116" s="169"/>
      <c r="I116" s="169">
        <f>SUM(I117:I117)</f>
        <v>0</v>
      </c>
      <c r="J116" s="169"/>
      <c r="K116" s="169">
        <f>SUM(K117:K117)</f>
        <v>0</v>
      </c>
      <c r="L116" s="169"/>
      <c r="M116" s="169">
        <f>SUM(M117:M117)</f>
        <v>0</v>
      </c>
      <c r="N116" s="168"/>
      <c r="O116" s="168">
        <f>SUM(O117:O117)</f>
        <v>0</v>
      </c>
      <c r="P116" s="168"/>
      <c r="Q116" s="168">
        <f>SUM(Q117:Q117)</f>
        <v>0</v>
      </c>
      <c r="R116" s="169"/>
      <c r="S116" s="169"/>
      <c r="T116" s="170"/>
      <c r="U116" s="164"/>
      <c r="V116" s="164">
        <f>SUM(V117:V117)</f>
        <v>17.03</v>
      </c>
      <c r="W116" s="164"/>
      <c r="X116" s="164"/>
      <c r="Y116" s="164"/>
      <c r="AG116" t="s">
        <v>123</v>
      </c>
    </row>
    <row r="117" spans="1:60" outlineLevel="1" x14ac:dyDescent="0.2">
      <c r="A117" s="172">
        <v>20</v>
      </c>
      <c r="B117" s="173" t="s">
        <v>659</v>
      </c>
      <c r="C117" s="187" t="s">
        <v>660</v>
      </c>
      <c r="D117" s="174" t="s">
        <v>259</v>
      </c>
      <c r="E117" s="175">
        <v>80.514499999999998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127</v>
      </c>
      <c r="T117" s="178" t="s">
        <v>127</v>
      </c>
      <c r="U117" s="156">
        <v>0.21149999999999999</v>
      </c>
      <c r="V117" s="156">
        <f>ROUND(E117*U117,2)</f>
        <v>17.03</v>
      </c>
      <c r="W117" s="156"/>
      <c r="X117" s="156" t="s">
        <v>292</v>
      </c>
      <c r="Y117" s="156" t="s">
        <v>129</v>
      </c>
      <c r="Z117" s="146"/>
      <c r="AA117" s="146"/>
      <c r="AB117" s="146"/>
      <c r="AC117" s="146"/>
      <c r="AD117" s="146"/>
      <c r="AE117" s="146"/>
      <c r="AF117" s="146"/>
      <c r="AG117" s="146" t="s">
        <v>293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x14ac:dyDescent="0.2">
      <c r="A118" s="3"/>
      <c r="B118" s="4"/>
      <c r="C118" s="191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v>12</v>
      </c>
      <c r="AF118">
        <v>21</v>
      </c>
      <c r="AG118" t="s">
        <v>108</v>
      </c>
    </row>
    <row r="119" spans="1:60" x14ac:dyDescent="0.2">
      <c r="A119" s="149"/>
      <c r="B119" s="150" t="s">
        <v>31</v>
      </c>
      <c r="C119" s="192"/>
      <c r="D119" s="151"/>
      <c r="E119" s="152"/>
      <c r="F119" s="152"/>
      <c r="G119" s="171">
        <f>G8+G66+G81+G116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f>SUMIF(L7:L117,AE118,G7:G117)</f>
        <v>0</v>
      </c>
      <c r="AF119">
        <f>SUMIF(L7:L117,AF118,G7:G117)</f>
        <v>0</v>
      </c>
      <c r="AG119" t="s">
        <v>207</v>
      </c>
    </row>
    <row r="120" spans="1:60" x14ac:dyDescent="0.2">
      <c r="A120" s="3"/>
      <c r="B120" s="4"/>
      <c r="C120" s="19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60" x14ac:dyDescent="0.2">
      <c r="A121" s="3"/>
      <c r="B121" s="4"/>
      <c r="C121" s="191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">
      <c r="A122" s="258" t="s">
        <v>208</v>
      </c>
      <c r="B122" s="258"/>
      <c r="C122" s="259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">
      <c r="A123" s="260"/>
      <c r="B123" s="261"/>
      <c r="C123" s="262"/>
      <c r="D123" s="261"/>
      <c r="E123" s="261"/>
      <c r="F123" s="261"/>
      <c r="G123" s="26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G123" t="s">
        <v>209</v>
      </c>
    </row>
    <row r="124" spans="1:60" x14ac:dyDescent="0.2">
      <c r="A124" s="264"/>
      <c r="B124" s="265"/>
      <c r="C124" s="266"/>
      <c r="D124" s="265"/>
      <c r="E124" s="265"/>
      <c r="F124" s="265"/>
      <c r="G124" s="26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64"/>
      <c r="B125" s="265"/>
      <c r="C125" s="266"/>
      <c r="D125" s="265"/>
      <c r="E125" s="265"/>
      <c r="F125" s="265"/>
      <c r="G125" s="26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64"/>
      <c r="B126" s="265"/>
      <c r="C126" s="266"/>
      <c r="D126" s="265"/>
      <c r="E126" s="265"/>
      <c r="F126" s="265"/>
      <c r="G126" s="267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268"/>
      <c r="B127" s="269"/>
      <c r="C127" s="270"/>
      <c r="D127" s="269"/>
      <c r="E127" s="269"/>
      <c r="F127" s="269"/>
      <c r="G127" s="27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3"/>
      <c r="B128" s="4"/>
      <c r="C128" s="191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3:33" x14ac:dyDescent="0.2">
      <c r="C129" s="193"/>
      <c r="D129" s="10"/>
      <c r="AG129" t="s">
        <v>210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A122:C122"/>
    <mergeCell ref="A123:G127"/>
    <mergeCell ref="C38:G38"/>
    <mergeCell ref="C94:G94"/>
    <mergeCell ref="C95:G95"/>
    <mergeCell ref="C107:G107"/>
    <mergeCell ref="C108:G108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E512-4807-418D-982E-7DE1AD5E37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96</v>
      </c>
    </row>
    <row r="2" spans="1:60" ht="25.15" customHeight="1" x14ac:dyDescent="0.2">
      <c r="A2" s="50" t="s">
        <v>8</v>
      </c>
      <c r="B2" s="49" t="s">
        <v>41</v>
      </c>
      <c r="C2" s="252" t="s">
        <v>42</v>
      </c>
      <c r="D2" s="253"/>
      <c r="E2" s="253"/>
      <c r="F2" s="253"/>
      <c r="G2" s="254"/>
      <c r="AG2" t="s">
        <v>97</v>
      </c>
    </row>
    <row r="3" spans="1:60" ht="25.15" customHeight="1" x14ac:dyDescent="0.2">
      <c r="A3" s="50" t="s">
        <v>9</v>
      </c>
      <c r="B3" s="49" t="s">
        <v>67</v>
      </c>
      <c r="C3" s="252" t="s">
        <v>68</v>
      </c>
      <c r="D3" s="253"/>
      <c r="E3" s="253"/>
      <c r="F3" s="253"/>
      <c r="G3" s="254"/>
      <c r="AC3" s="120" t="s">
        <v>97</v>
      </c>
      <c r="AG3" t="s">
        <v>98</v>
      </c>
    </row>
    <row r="4" spans="1:60" ht="25.15" customHeight="1" x14ac:dyDescent="0.2">
      <c r="A4" s="139" t="s">
        <v>10</v>
      </c>
      <c r="B4" s="140" t="s">
        <v>41</v>
      </c>
      <c r="C4" s="255" t="s">
        <v>69</v>
      </c>
      <c r="D4" s="256"/>
      <c r="E4" s="256"/>
      <c r="F4" s="256"/>
      <c r="G4" s="257"/>
      <c r="AG4" t="s">
        <v>99</v>
      </c>
    </row>
    <row r="5" spans="1:60" x14ac:dyDescent="0.2">
      <c r="D5" s="10"/>
    </row>
    <row r="6" spans="1:60" ht="38.25" x14ac:dyDescent="0.2">
      <c r="A6" s="142" t="s">
        <v>100</v>
      </c>
      <c r="B6" s="144" t="s">
        <v>101</v>
      </c>
      <c r="C6" s="144" t="s">
        <v>102</v>
      </c>
      <c r="D6" s="143" t="s">
        <v>103</v>
      </c>
      <c r="E6" s="142" t="s">
        <v>104</v>
      </c>
      <c r="F6" s="141" t="s">
        <v>105</v>
      </c>
      <c r="G6" s="142" t="s">
        <v>31</v>
      </c>
      <c r="H6" s="145" t="s">
        <v>32</v>
      </c>
      <c r="I6" s="145" t="s">
        <v>106</v>
      </c>
      <c r="J6" s="145" t="s">
        <v>33</v>
      </c>
      <c r="K6" s="145" t="s">
        <v>107</v>
      </c>
      <c r="L6" s="145" t="s">
        <v>108</v>
      </c>
      <c r="M6" s="145" t="s">
        <v>109</v>
      </c>
      <c r="N6" s="145" t="s">
        <v>110</v>
      </c>
      <c r="O6" s="145" t="s">
        <v>111</v>
      </c>
      <c r="P6" s="145" t="s">
        <v>112</v>
      </c>
      <c r="Q6" s="145" t="s">
        <v>113</v>
      </c>
      <c r="R6" s="145" t="s">
        <v>114</v>
      </c>
      <c r="S6" s="145" t="s">
        <v>115</v>
      </c>
      <c r="T6" s="145" t="s">
        <v>116</v>
      </c>
      <c r="U6" s="145" t="s">
        <v>117</v>
      </c>
      <c r="V6" s="145" t="s">
        <v>118</v>
      </c>
      <c r="W6" s="145" t="s">
        <v>119</v>
      </c>
      <c r="X6" s="145" t="s">
        <v>120</v>
      </c>
      <c r="Y6" s="145" t="s">
        <v>121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5" t="s">
        <v>122</v>
      </c>
      <c r="B8" s="166" t="s">
        <v>94</v>
      </c>
      <c r="C8" s="186" t="s">
        <v>29</v>
      </c>
      <c r="D8" s="167"/>
      <c r="E8" s="168"/>
      <c r="F8" s="169"/>
      <c r="G8" s="169">
        <f>SUMIF(AG9:AG23,"&lt;&gt;NOR",G9:G23)</f>
        <v>0</v>
      </c>
      <c r="H8" s="169"/>
      <c r="I8" s="169">
        <f>SUM(I9:I23)</f>
        <v>0</v>
      </c>
      <c r="J8" s="169"/>
      <c r="K8" s="169">
        <f>SUM(K9:K23)</f>
        <v>0</v>
      </c>
      <c r="L8" s="169"/>
      <c r="M8" s="169">
        <f>SUM(M9:M23)</f>
        <v>0</v>
      </c>
      <c r="N8" s="168"/>
      <c r="O8" s="168">
        <f>SUM(O9:O23)</f>
        <v>0</v>
      </c>
      <c r="P8" s="168"/>
      <c r="Q8" s="168">
        <f>SUM(Q9:Q23)</f>
        <v>0</v>
      </c>
      <c r="R8" s="169"/>
      <c r="S8" s="169"/>
      <c r="T8" s="170"/>
      <c r="U8" s="164"/>
      <c r="V8" s="164">
        <f>SUM(V9:V23)</f>
        <v>0</v>
      </c>
      <c r="W8" s="164"/>
      <c r="X8" s="164"/>
      <c r="Y8" s="164"/>
      <c r="AG8" t="s">
        <v>123</v>
      </c>
    </row>
    <row r="9" spans="1:60" outlineLevel="1" x14ac:dyDescent="0.2">
      <c r="A9" s="172">
        <v>1</v>
      </c>
      <c r="B9" s="173" t="s">
        <v>755</v>
      </c>
      <c r="C9" s="187" t="s">
        <v>756</v>
      </c>
      <c r="D9" s="174" t="s">
        <v>757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127</v>
      </c>
      <c r="T9" s="178" t="s">
        <v>279</v>
      </c>
      <c r="U9" s="156">
        <v>0</v>
      </c>
      <c r="V9" s="156">
        <f>ROUND(E9*U9,2)</f>
        <v>0</v>
      </c>
      <c r="W9" s="156"/>
      <c r="X9" s="156" t="s">
        <v>758</v>
      </c>
      <c r="Y9" s="156" t="s">
        <v>129</v>
      </c>
      <c r="Z9" s="146"/>
      <c r="AA9" s="146"/>
      <c r="AB9" s="146"/>
      <c r="AC9" s="146"/>
      <c r="AD9" s="146"/>
      <c r="AE9" s="146"/>
      <c r="AF9" s="146"/>
      <c r="AG9" s="146" t="s">
        <v>759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2" x14ac:dyDescent="0.2">
      <c r="A10" s="153"/>
      <c r="B10" s="154"/>
      <c r="C10" s="272" t="s">
        <v>760</v>
      </c>
      <c r="D10" s="273"/>
      <c r="E10" s="273"/>
      <c r="F10" s="273"/>
      <c r="G10" s="273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183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94" t="str">
        <f>C10</f>
        <v>Zaměření a vytýčení stávajících inženýrských sítí v místě stavby z hlediska jejich ochrany při provádění stavby.</v>
      </c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2">
        <v>2</v>
      </c>
      <c r="B11" s="173" t="s">
        <v>761</v>
      </c>
      <c r="C11" s="187" t="s">
        <v>762</v>
      </c>
      <c r="D11" s="174" t="s">
        <v>757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127</v>
      </c>
      <c r="T11" s="178" t="s">
        <v>279</v>
      </c>
      <c r="U11" s="156">
        <v>0</v>
      </c>
      <c r="V11" s="156">
        <f>ROUND(E11*U11,2)</f>
        <v>0</v>
      </c>
      <c r="W11" s="156"/>
      <c r="X11" s="156" t="s">
        <v>758</v>
      </c>
      <c r="Y11" s="156" t="s">
        <v>129</v>
      </c>
      <c r="Z11" s="146"/>
      <c r="AA11" s="146"/>
      <c r="AB11" s="146"/>
      <c r="AC11" s="146"/>
      <c r="AD11" s="146"/>
      <c r="AE11" s="146"/>
      <c r="AF11" s="146"/>
      <c r="AG11" s="146" t="s">
        <v>759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2" x14ac:dyDescent="0.2">
      <c r="A12" s="153"/>
      <c r="B12" s="154"/>
      <c r="C12" s="272" t="s">
        <v>787</v>
      </c>
      <c r="D12" s="273"/>
      <c r="E12" s="273"/>
      <c r="F12" s="273"/>
      <c r="G12" s="273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183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3" x14ac:dyDescent="0.2">
      <c r="A13" s="153"/>
      <c r="B13" s="154"/>
      <c r="C13" s="274" t="s">
        <v>763</v>
      </c>
      <c r="D13" s="275"/>
      <c r="E13" s="275"/>
      <c r="F13" s="275"/>
      <c r="G13" s="275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183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94" t="str">
        <f>C13</f>
        <v>Vyhotovení protokolu o vytyčení stavby se seznamem souřadnic vytyčených bodů a jejich polohopisnými (S-JTSK) a výškopisnými (Bpv) hodnotami.</v>
      </c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195" t="s">
        <v>764</v>
      </c>
      <c r="D14" s="161"/>
      <c r="E14" s="162"/>
      <c r="F14" s="163"/>
      <c r="G14" s="163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183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274" t="s">
        <v>765</v>
      </c>
      <c r="D15" s="275"/>
      <c r="E15" s="275"/>
      <c r="F15" s="275"/>
      <c r="G15" s="275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183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2">
        <v>3</v>
      </c>
      <c r="B16" s="173" t="s">
        <v>766</v>
      </c>
      <c r="C16" s="187" t="s">
        <v>767</v>
      </c>
      <c r="D16" s="174" t="s">
        <v>757</v>
      </c>
      <c r="E16" s="175">
        <v>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/>
      <c r="S16" s="177" t="s">
        <v>127</v>
      </c>
      <c r="T16" s="178" t="s">
        <v>279</v>
      </c>
      <c r="U16" s="156">
        <v>0</v>
      </c>
      <c r="V16" s="156">
        <f>ROUND(E16*U16,2)</f>
        <v>0</v>
      </c>
      <c r="W16" s="156"/>
      <c r="X16" s="156" t="s">
        <v>758</v>
      </c>
      <c r="Y16" s="156" t="s">
        <v>129</v>
      </c>
      <c r="Z16" s="146"/>
      <c r="AA16" s="146"/>
      <c r="AB16" s="146"/>
      <c r="AC16" s="146"/>
      <c r="AD16" s="146"/>
      <c r="AE16" s="146"/>
      <c r="AF16" s="146"/>
      <c r="AG16" s="146" t="s">
        <v>759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72" t="s">
        <v>768</v>
      </c>
      <c r="D17" s="273"/>
      <c r="E17" s="273"/>
      <c r="F17" s="273"/>
      <c r="G17" s="273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183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">
      <c r="A18" s="153"/>
      <c r="B18" s="154"/>
      <c r="C18" s="195" t="s">
        <v>764</v>
      </c>
      <c r="D18" s="161"/>
      <c r="E18" s="162"/>
      <c r="F18" s="163"/>
      <c r="G18" s="163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183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3" x14ac:dyDescent="0.2">
      <c r="A19" s="153"/>
      <c r="B19" s="154"/>
      <c r="C19" s="274" t="s">
        <v>769</v>
      </c>
      <c r="D19" s="275"/>
      <c r="E19" s="275"/>
      <c r="F19" s="275"/>
      <c r="G19" s="275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183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3" x14ac:dyDescent="0.2">
      <c r="A20" s="153"/>
      <c r="B20" s="154"/>
      <c r="C20" s="274" t="s">
        <v>770</v>
      </c>
      <c r="D20" s="275"/>
      <c r="E20" s="275"/>
      <c r="F20" s="275"/>
      <c r="G20" s="275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183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">
      <c r="A21" s="153"/>
      <c r="B21" s="154"/>
      <c r="C21" s="274" t="s">
        <v>771</v>
      </c>
      <c r="D21" s="275"/>
      <c r="E21" s="275"/>
      <c r="F21" s="275"/>
      <c r="G21" s="275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183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2">
        <v>4</v>
      </c>
      <c r="B22" s="173" t="s">
        <v>772</v>
      </c>
      <c r="C22" s="187" t="s">
        <v>773</v>
      </c>
      <c r="D22" s="174" t="s">
        <v>757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127</v>
      </c>
      <c r="T22" s="178" t="s">
        <v>279</v>
      </c>
      <c r="U22" s="156">
        <v>0</v>
      </c>
      <c r="V22" s="156">
        <f>ROUND(E22*U22,2)</f>
        <v>0</v>
      </c>
      <c r="W22" s="156"/>
      <c r="X22" s="156" t="s">
        <v>758</v>
      </c>
      <c r="Y22" s="156" t="s">
        <v>129</v>
      </c>
      <c r="Z22" s="146"/>
      <c r="AA22" s="146"/>
      <c r="AB22" s="146"/>
      <c r="AC22" s="146"/>
      <c r="AD22" s="146"/>
      <c r="AE22" s="146"/>
      <c r="AF22" s="146"/>
      <c r="AG22" s="146" t="s">
        <v>759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272" t="s">
        <v>774</v>
      </c>
      <c r="D23" s="273"/>
      <c r="E23" s="273"/>
      <c r="F23" s="273"/>
      <c r="G23" s="273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183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x14ac:dyDescent="0.2">
      <c r="A24" s="165" t="s">
        <v>122</v>
      </c>
      <c r="B24" s="166" t="s">
        <v>95</v>
      </c>
      <c r="C24" s="186" t="s">
        <v>30</v>
      </c>
      <c r="D24" s="167"/>
      <c r="E24" s="168"/>
      <c r="F24" s="169"/>
      <c r="G24" s="169">
        <f>SUMIF(AG25:AG32,"&lt;&gt;NOR",G25:G32)</f>
        <v>0</v>
      </c>
      <c r="H24" s="169"/>
      <c r="I24" s="169">
        <f>SUM(I25:I32)</f>
        <v>0</v>
      </c>
      <c r="J24" s="169"/>
      <c r="K24" s="169">
        <f>SUM(K25:K32)</f>
        <v>0</v>
      </c>
      <c r="L24" s="169"/>
      <c r="M24" s="169">
        <f>SUM(M25:M32)</f>
        <v>0</v>
      </c>
      <c r="N24" s="168"/>
      <c r="O24" s="168">
        <f>SUM(O25:O32)</f>
        <v>0</v>
      </c>
      <c r="P24" s="168"/>
      <c r="Q24" s="168">
        <f>SUM(Q25:Q32)</f>
        <v>0</v>
      </c>
      <c r="R24" s="169"/>
      <c r="S24" s="169"/>
      <c r="T24" s="170"/>
      <c r="U24" s="164"/>
      <c r="V24" s="164">
        <f>SUM(V25:V32)</f>
        <v>0</v>
      </c>
      <c r="W24" s="164"/>
      <c r="X24" s="164"/>
      <c r="Y24" s="164"/>
      <c r="AG24" t="s">
        <v>123</v>
      </c>
    </row>
    <row r="25" spans="1:60" outlineLevel="1" x14ac:dyDescent="0.2">
      <c r="A25" s="172">
        <v>5</v>
      </c>
      <c r="B25" s="173" t="s">
        <v>775</v>
      </c>
      <c r="C25" s="187" t="s">
        <v>776</v>
      </c>
      <c r="D25" s="174" t="s">
        <v>757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127</v>
      </c>
      <c r="T25" s="178" t="s">
        <v>279</v>
      </c>
      <c r="U25" s="156">
        <v>0</v>
      </c>
      <c r="V25" s="156">
        <f>ROUND(E25*U25,2)</f>
        <v>0</v>
      </c>
      <c r="W25" s="156"/>
      <c r="X25" s="156" t="s">
        <v>758</v>
      </c>
      <c r="Y25" s="156" t="s">
        <v>129</v>
      </c>
      <c r="Z25" s="146"/>
      <c r="AA25" s="146"/>
      <c r="AB25" s="146"/>
      <c r="AC25" s="146"/>
      <c r="AD25" s="146"/>
      <c r="AE25" s="146"/>
      <c r="AF25" s="146"/>
      <c r="AG25" s="146" t="s">
        <v>759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2" x14ac:dyDescent="0.2">
      <c r="A26" s="153"/>
      <c r="B26" s="154"/>
      <c r="C26" s="272" t="s">
        <v>777</v>
      </c>
      <c r="D26" s="273"/>
      <c r="E26" s="273"/>
      <c r="F26" s="273"/>
      <c r="G26" s="273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183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94" t="str">
        <f>C26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2">
        <v>6</v>
      </c>
      <c r="B27" s="173" t="s">
        <v>778</v>
      </c>
      <c r="C27" s="187" t="s">
        <v>779</v>
      </c>
      <c r="D27" s="174" t="s">
        <v>757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127</v>
      </c>
      <c r="T27" s="178" t="s">
        <v>279</v>
      </c>
      <c r="U27" s="156">
        <v>0</v>
      </c>
      <c r="V27" s="156">
        <f>ROUND(E27*U27,2)</f>
        <v>0</v>
      </c>
      <c r="W27" s="156"/>
      <c r="X27" s="156" t="s">
        <v>758</v>
      </c>
      <c r="Y27" s="156" t="s">
        <v>129</v>
      </c>
      <c r="Z27" s="146"/>
      <c r="AA27" s="146"/>
      <c r="AB27" s="146"/>
      <c r="AC27" s="146"/>
      <c r="AD27" s="146"/>
      <c r="AE27" s="146"/>
      <c r="AF27" s="146"/>
      <c r="AG27" s="146" t="s">
        <v>759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2" x14ac:dyDescent="0.2">
      <c r="A28" s="153"/>
      <c r="B28" s="154"/>
      <c r="C28" s="272" t="s">
        <v>780</v>
      </c>
      <c r="D28" s="273"/>
      <c r="E28" s="273"/>
      <c r="F28" s="273"/>
      <c r="G28" s="273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183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94" t="str">
        <f>C28</f>
        <v>Náklady na vyhotovení dokumentace skutečného provedení stavby a její předání objednateli v požadované formě a požadovaném počtu.</v>
      </c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2">
        <v>7</v>
      </c>
      <c r="B29" s="173" t="s">
        <v>781</v>
      </c>
      <c r="C29" s="187" t="s">
        <v>782</v>
      </c>
      <c r="D29" s="174" t="s">
        <v>757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127</v>
      </c>
      <c r="T29" s="178" t="s">
        <v>279</v>
      </c>
      <c r="U29" s="156">
        <v>0</v>
      </c>
      <c r="V29" s="156">
        <f>ROUND(E29*U29,2)</f>
        <v>0</v>
      </c>
      <c r="W29" s="156"/>
      <c r="X29" s="156" t="s">
        <v>758</v>
      </c>
      <c r="Y29" s="156" t="s">
        <v>129</v>
      </c>
      <c r="Z29" s="146"/>
      <c r="AA29" s="146"/>
      <c r="AB29" s="146"/>
      <c r="AC29" s="146"/>
      <c r="AD29" s="146"/>
      <c r="AE29" s="146"/>
      <c r="AF29" s="146"/>
      <c r="AG29" s="146" t="s">
        <v>759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2" x14ac:dyDescent="0.2">
      <c r="A30" s="153"/>
      <c r="B30" s="154"/>
      <c r="C30" s="272" t="s">
        <v>783</v>
      </c>
      <c r="D30" s="273"/>
      <c r="E30" s="273"/>
      <c r="F30" s="273"/>
      <c r="G30" s="273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183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94" t="str">
        <f>C30</f>
        <v>Náklady na vyhotovení geodetické zaměření skutečného provedení díla a geometrického plánu včetně předání objednateli v požadované formě a požadovaném počtu</v>
      </c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2">
        <v>8</v>
      </c>
      <c r="B31" s="173" t="s">
        <v>784</v>
      </c>
      <c r="C31" s="187" t="s">
        <v>785</v>
      </c>
      <c r="D31" s="174" t="s">
        <v>757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/>
      <c r="S31" s="177" t="s">
        <v>127</v>
      </c>
      <c r="T31" s="178" t="s">
        <v>279</v>
      </c>
      <c r="U31" s="156">
        <v>0</v>
      </c>
      <c r="V31" s="156">
        <f>ROUND(E31*U31,2)</f>
        <v>0</v>
      </c>
      <c r="W31" s="156"/>
      <c r="X31" s="156" t="s">
        <v>758</v>
      </c>
      <c r="Y31" s="156" t="s">
        <v>129</v>
      </c>
      <c r="Z31" s="146"/>
      <c r="AA31" s="146"/>
      <c r="AB31" s="146"/>
      <c r="AC31" s="146"/>
      <c r="AD31" s="146"/>
      <c r="AE31" s="146"/>
      <c r="AF31" s="146"/>
      <c r="AG31" s="146" t="s">
        <v>759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2" x14ac:dyDescent="0.2">
      <c r="A32" s="153"/>
      <c r="B32" s="154"/>
      <c r="C32" s="272" t="s">
        <v>786</v>
      </c>
      <c r="D32" s="273"/>
      <c r="E32" s="273"/>
      <c r="F32" s="273"/>
      <c r="G32" s="273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183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94" t="str">
        <f>C32</f>
        <v>Náklady spojené s povinnou publicitou, pokud ji objednatel požaduje. Zahrnuje zejména náklady na propagační a informační billboardy, tabule, internetovou propagaci, tiskoviny apod.</v>
      </c>
      <c r="BB32" s="146"/>
      <c r="BC32" s="146"/>
      <c r="BD32" s="146"/>
      <c r="BE32" s="146"/>
      <c r="BF32" s="146"/>
      <c r="BG32" s="146"/>
      <c r="BH32" s="146"/>
    </row>
    <row r="33" spans="1:33" x14ac:dyDescent="0.2">
      <c r="A33" s="3"/>
      <c r="B33" s="4"/>
      <c r="C33" s="19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108</v>
      </c>
    </row>
    <row r="34" spans="1:33" x14ac:dyDescent="0.2">
      <c r="A34" s="149"/>
      <c r="B34" s="150" t="s">
        <v>31</v>
      </c>
      <c r="C34" s="192"/>
      <c r="D34" s="151"/>
      <c r="E34" s="152"/>
      <c r="F34" s="152"/>
      <c r="G34" s="171">
        <f>G8+G24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207</v>
      </c>
    </row>
    <row r="35" spans="1:33" x14ac:dyDescent="0.2">
      <c r="A35" s="3"/>
      <c r="B35" s="4"/>
      <c r="C35" s="191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1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8" t="s">
        <v>208</v>
      </c>
      <c r="B37" s="258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0"/>
      <c r="B38" s="261"/>
      <c r="C38" s="262"/>
      <c r="D38" s="261"/>
      <c r="E38" s="261"/>
      <c r="F38" s="261"/>
      <c r="G38" s="26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209</v>
      </c>
    </row>
    <row r="39" spans="1:33" x14ac:dyDescent="0.2">
      <c r="A39" s="264"/>
      <c r="B39" s="265"/>
      <c r="C39" s="266"/>
      <c r="D39" s="265"/>
      <c r="E39" s="265"/>
      <c r="F39" s="265"/>
      <c r="G39" s="26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64"/>
      <c r="B40" s="265"/>
      <c r="C40" s="266"/>
      <c r="D40" s="265"/>
      <c r="E40" s="265"/>
      <c r="F40" s="265"/>
      <c r="G40" s="26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64"/>
      <c r="B41" s="265"/>
      <c r="C41" s="266"/>
      <c r="D41" s="265"/>
      <c r="E41" s="265"/>
      <c r="F41" s="265"/>
      <c r="G41" s="26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68"/>
      <c r="B42" s="269"/>
      <c r="C42" s="270"/>
      <c r="D42" s="269"/>
      <c r="E42" s="269"/>
      <c r="F42" s="269"/>
      <c r="G42" s="27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19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193"/>
      <c r="D44" s="10"/>
      <c r="AG44" t="s">
        <v>210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A38:G42"/>
    <mergeCell ref="C10:G10"/>
    <mergeCell ref="C12:G12"/>
    <mergeCell ref="C13:G13"/>
    <mergeCell ref="C15:G15"/>
    <mergeCell ref="A1:G1"/>
    <mergeCell ref="C2:G2"/>
    <mergeCell ref="C3:G3"/>
    <mergeCell ref="C4:G4"/>
    <mergeCell ref="A37:C37"/>
    <mergeCell ref="C28:G28"/>
    <mergeCell ref="C30:G30"/>
    <mergeCell ref="C32:G32"/>
    <mergeCell ref="C17:G17"/>
    <mergeCell ref="C19:G19"/>
    <mergeCell ref="C20:G20"/>
    <mergeCell ref="C21:G21"/>
    <mergeCell ref="C23:G23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8E977-1D0F-4D9E-8027-0FEB29AFD265}"/>
</file>

<file path=customXml/itemProps2.xml><?xml version="1.0" encoding="utf-8"?>
<ds:datastoreItem xmlns:ds="http://schemas.openxmlformats.org/officeDocument/2006/customXml" ds:itemID="{952F7B6F-F6AF-470C-B747-EA528429B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70</vt:i4>
      </vt:variant>
    </vt:vector>
  </HeadingPairs>
  <TitlesOfParts>
    <vt:vector size="84" baseType="lpstr">
      <vt:lpstr>Stavba</vt:lpstr>
      <vt:lpstr>VzorPolozky</vt:lpstr>
      <vt:lpstr>01 2024069 Pol</vt:lpstr>
      <vt:lpstr>02 2024069 Pol</vt:lpstr>
      <vt:lpstr>03 2024069 Pol</vt:lpstr>
      <vt:lpstr>04 2024069 Pol</vt:lpstr>
      <vt:lpstr>05 2024069 Pol</vt:lpstr>
      <vt:lpstr>06 2024069 Pol</vt:lpstr>
      <vt:lpstr>07 2024069 Pol</vt:lpstr>
      <vt:lpstr>08 2024069 Pol</vt:lpstr>
      <vt:lpstr>09 2024069 Pol</vt:lpstr>
      <vt:lpstr>10 2024069 Pol</vt:lpstr>
      <vt:lpstr>11 2024069 Pol</vt:lpstr>
      <vt:lpstr>12 2024069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2024069 Pol'!Názvy_tisku</vt:lpstr>
      <vt:lpstr>'02 2024069 Pol'!Názvy_tisku</vt:lpstr>
      <vt:lpstr>'03 2024069 Pol'!Názvy_tisku</vt:lpstr>
      <vt:lpstr>'04 2024069 Pol'!Názvy_tisku</vt:lpstr>
      <vt:lpstr>'05 2024069 Pol'!Názvy_tisku</vt:lpstr>
      <vt:lpstr>'06 2024069 Pol'!Názvy_tisku</vt:lpstr>
      <vt:lpstr>'07 2024069 Pol'!Názvy_tisku</vt:lpstr>
      <vt:lpstr>'08 2024069 Pol'!Názvy_tisku</vt:lpstr>
      <vt:lpstr>'09 2024069 Pol'!Názvy_tisku</vt:lpstr>
      <vt:lpstr>'10 2024069 Pol'!Názvy_tisku</vt:lpstr>
      <vt:lpstr>'11 2024069 Pol'!Názvy_tisku</vt:lpstr>
      <vt:lpstr>'12 2024069 Pol'!Názvy_tisku</vt:lpstr>
      <vt:lpstr>oadresa</vt:lpstr>
      <vt:lpstr>Stavba!Objednatel</vt:lpstr>
      <vt:lpstr>Stavba!Objekt</vt:lpstr>
      <vt:lpstr>'01 2024069 Pol'!Oblast_tisku</vt:lpstr>
      <vt:lpstr>'02 2024069 Pol'!Oblast_tisku</vt:lpstr>
      <vt:lpstr>'03 2024069 Pol'!Oblast_tisku</vt:lpstr>
      <vt:lpstr>'04 2024069 Pol'!Oblast_tisku</vt:lpstr>
      <vt:lpstr>'05 2024069 Pol'!Oblast_tisku</vt:lpstr>
      <vt:lpstr>'06 2024069 Pol'!Oblast_tisku</vt:lpstr>
      <vt:lpstr>'07 2024069 Pol'!Oblast_tisku</vt:lpstr>
      <vt:lpstr>'08 2024069 Pol'!Oblast_tisku</vt:lpstr>
      <vt:lpstr>'09 2024069 Pol'!Oblast_tisku</vt:lpstr>
      <vt:lpstr>'10 2024069 Pol'!Oblast_tisku</vt:lpstr>
      <vt:lpstr>'11 2024069 Pol'!Oblast_tisku</vt:lpstr>
      <vt:lpstr>'12 2024069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2024-07-01T06:54:26Z</dcterms:modified>
</cp:coreProperties>
</file>