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07"/>
  <workbookPr/>
  <bookViews>
    <workbookView xWindow="11520" yWindow="0" windowWidth="11520" windowHeight="12360" activeTab="0"/>
  </bookViews>
  <sheets>
    <sheet name="Rekapitulace stavby" sheetId="1" r:id="rId1"/>
    <sheet name="115 - Změna užívání části..." sheetId="2" r:id="rId2"/>
    <sheet name="Pokyny pro vyplnění" sheetId="3" r:id="rId3"/>
  </sheets>
  <definedNames>
    <definedName name="_xlnm._FilterDatabase" localSheetId="1" hidden="1">'115 - Změna užívání části...'!$C$93:$K$335</definedName>
    <definedName name="_xlnm.Print_Area" localSheetId="1">'115 - Změna užívání části...'!$C$4:$J$37,'115 - Změna užívání části...'!$C$43:$J$77,'115 - Změna užívání části...'!$C$83:$K$335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'115 - Změna užívání části...'!$93:$93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<sst xmlns="http://schemas.openxmlformats.org/spreadsheetml/2006/main" count="3028" uniqueCount="816">
  <si>
    <t>Export Komplet</t>
  </si>
  <si>
    <t>VZ</t>
  </si>
  <si>
    <t>2.0</t>
  </si>
  <si>
    <t>ZAMOK</t>
  </si>
  <si>
    <t>False</t>
  </si>
  <si>
    <t>{3c95695e-23cd-48f9-8167-f389dee26151}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</si>
  <si>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</si>
  <si>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</si>
  <si>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</si>
  <si>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</si>
  <si>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</si>
  <si>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</si>
  <si>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</si>
  <si>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</si>
  <si>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</si>
  <si>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</si>
  <si>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</si>
  <si>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Změna užívání části 1.n.p. sportovní haly z bytu správce na klubovnu sportovců</t>
  </si>
  <si>
    <t>KSO:</t>
  </si>
  <si>
    <t/>
  </si>
  <si>
    <t>CC-CZ:</t>
  </si>
  <si>
    <t>Místo:</t>
  </si>
  <si>
    <t>ul. Dukelských hrdinů 183, Česká Kamenice</t>
  </si>
  <si>
    <t>Datum:</t>
  </si>
  <si>
    <t>26. 9. 2023</t>
  </si>
  <si>
    <t>Zadavatel:</t>
  </si>
  <si>
    <t>IČ:</t>
  </si>
  <si>
    <t>Město Česká Kamenice, nám. Míru 219</t>
  </si>
  <si>
    <t>DIČ:</t>
  </si>
  <si>
    <t>Uchazeč:</t>
  </si>
  <si>
    <t>Vyplň údaj</t>
  </si>
  <si>
    <t>Projektant:</t>
  </si>
  <si>
    <t>0046715835</t>
  </si>
  <si>
    <t>PROJEKT - projekty staveb, Ing.Marcela Bezděková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</si>
  <si>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</si>
  <si>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</si>
  <si>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</si>
  <si>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</si>
  <si>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</si>
  <si>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</si>
  <si>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</si>
  <si>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</si>
  <si>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</si>
  <si>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</si>
  <si>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</si>
  <si>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</si>
  <si>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</si>
  <si>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</si>
  <si>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</si>
  <si>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</si>
  <si>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</si>
  <si>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</si>
  <si>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</si>
  <si>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</si>
  <si>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</si>
  <si>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</si>
  <si>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</si>
  <si>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</si>
  <si>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</si>
  <si>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</si>
  <si>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</si>
  <si>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</si>
  <si>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</si>
  <si>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</si>
  <si>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</si>
  <si>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</si>
  <si>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</si>
  <si>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</si>
  <si>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</si>
  <si>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</si>
  <si>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</si>
  <si>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</si>
  <si>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</si>
  <si>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</si>
  <si>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</si>
  <si>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</si>
  <si>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</si>
  <si>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</si>
  <si>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</si>
  <si>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</si>
  <si>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</si>
  <si>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</si>
  <si>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</si>
  <si>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</si>
  <si>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</si>
  <si>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</si>
  <si>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</si>
  <si>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</si>
  <si>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</si>
  <si>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</si>
  <si>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94 - Lešení </t>
  </si>
  <si>
    <t xml:space="preserve">    95 - Různé dokončovací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</si>
  <si>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</si>
  <si>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</si>
  <si>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</si>
  <si>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</si>
  <si>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</si>
  <si>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</si>
  <si>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</si>
  <si>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</si>
  <si>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</si>
  <si>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</si>
  <si>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</si>
  <si>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</si>
  <si>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</si>
  <si>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</si>
  <si>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</si>
  <si>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</si>
  <si>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</si>
  <si>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</si>
  <si>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</si>
  <si>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</si>
  <si>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</si>
  <si>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</si>
  <si>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</si>
  <si>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</si>
  <si>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</si>
  <si>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</si>
  <si>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</si>
  <si>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</si>
  <si>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</si>
  <si>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</si>
  <si>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</si>
  <si>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</si>
  <si>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</si>
  <si>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</si>
  <si>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342272205</t>
  </si>
  <si>
    <t>Příčky z pórobetonových tvárnic hladkých na tenké maltové lože objemová hmotnost do 500 kg/m3, tloušťka příčky 50 mm</t>
  </si>
  <si>
    <t>m2</t>
  </si>
  <si>
    <t>CS ÚRS 2023 02</t>
  </si>
  <si>
    <t>4</t>
  </si>
  <si>
    <t>-1203283728</t>
  </si>
  <si>
    <t>Online PSC</t>
  </si>
  <si>
    <t>https://podminky.urs.cz/item/CS_URS_2023_02/342272205</t>
  </si>
  <si>
    <t>VV</t>
  </si>
  <si>
    <t>3,36*1,40</t>
  </si>
  <si>
    <t>342291111</t>
  </si>
  <si>
    <t>Ukotvení příček polyuretanovou pěnou, tl. příčky do 100 mm</t>
  </si>
  <si>
    <t>m</t>
  </si>
  <si>
    <t>930939771</t>
  </si>
  <si>
    <t>https://podminky.urs.cz/item/CS_URS_2023_02/342291111</t>
  </si>
  <si>
    <t>342291131</t>
  </si>
  <si>
    <t>Ukotvení příček plochými kotvami, do konstrukce betonové</t>
  </si>
  <si>
    <t>-246232511</t>
  </si>
  <si>
    <t>https://podminky.urs.cz/item/CS_URS_2023_02/342291131</t>
  </si>
  <si>
    <t>3,36*2</t>
  </si>
  <si>
    <t>61</t>
  </si>
  <si>
    <t>Úprava povrchů vnitřních</t>
  </si>
  <si>
    <t>612131121</t>
  </si>
  <si>
    <t>Podkladní a spojovací vrstva vnitřních omítaných ploch penetrace disperzní nanášená ručně stěn</t>
  </si>
  <si>
    <t>1159874868</t>
  </si>
  <si>
    <t>https://podminky.urs.cz/item/CS_URS_2023_02/612131121</t>
  </si>
  <si>
    <t>5</t>
  </si>
  <si>
    <t>612135001</t>
  </si>
  <si>
    <t>Vyrovnání nerovností podkladu vnitřních omítaných ploch maltou, tloušťky do 10 mm vápenocementovou stěn</t>
  </si>
  <si>
    <t>1925011246</t>
  </si>
  <si>
    <t>https://podminky.urs.cz/item/CS_URS_2023_02/612135001</t>
  </si>
  <si>
    <t>"místnost 1,03"(2*0,60+1,78)*1,50</t>
  </si>
  <si>
    <t>"místnost 1,04"(1,40+0,90)*2*1,50</t>
  </si>
  <si>
    <t>Součet</t>
  </si>
  <si>
    <t>6</t>
  </si>
  <si>
    <t>612135101</t>
  </si>
  <si>
    <t>Hrubá výplň rýh maltou jakékoli šířky rýhy ve stěnách</t>
  </si>
  <si>
    <t>-287317257</t>
  </si>
  <si>
    <t>https://podminky.urs.cz/item/CS_URS_2023_02/612135101</t>
  </si>
  <si>
    <t>4*0,20*3,36</t>
  </si>
  <si>
    <t>7</t>
  </si>
  <si>
    <t>612142001</t>
  </si>
  <si>
    <t>Potažení vnitřních ploch pletivem v ploše nebo pruzích, na plném podkladu sklovláknitým vtlačením do tmelu stěn</t>
  </si>
  <si>
    <t>-2119523618</t>
  </si>
  <si>
    <t>https://podminky.urs.cz/item/CS_URS_2023_02/612142001</t>
  </si>
  <si>
    <t>2*3,36*1,40*1,2</t>
  </si>
  <si>
    <t>8</t>
  </si>
  <si>
    <t>612315121</t>
  </si>
  <si>
    <t>Vápenná omítka rýh štuková ve stěnách, šířky rýhy do 150 mm</t>
  </si>
  <si>
    <t>-1136763322</t>
  </si>
  <si>
    <t>https://podminky.urs.cz/item/CS_URS_2023_02/612315121</t>
  </si>
  <si>
    <t>9</t>
  </si>
  <si>
    <t>612321131</t>
  </si>
  <si>
    <t>Potažení vnitřních ploch vápenocementovým štukem tloušťky do 3 mm svislých konstrukcí stěn</t>
  </si>
  <si>
    <t>-2141357975</t>
  </si>
  <si>
    <t>https://podminky.urs.cz/item/CS_URS_2023_02/612321131</t>
  </si>
  <si>
    <t>10</t>
  </si>
  <si>
    <t>612325302</t>
  </si>
  <si>
    <t>Vápenocementová omítka ostění nebo nadpraží štuková</t>
  </si>
  <si>
    <t>1483388629</t>
  </si>
  <si>
    <t>https://podminky.urs.cz/item/CS_URS_2023_02/612325302</t>
  </si>
  <si>
    <t>1*(1,20+2*2,45)*0,30</t>
  </si>
  <si>
    <t>2*(0,60+2*2,00)*0,20</t>
  </si>
  <si>
    <t>1*(0,80+2*2,00)*0,20</t>
  </si>
  <si>
    <t>63</t>
  </si>
  <si>
    <t>Podlahy a podlahové konstrukce</t>
  </si>
  <si>
    <t>11</t>
  </si>
  <si>
    <t>631312141</t>
  </si>
  <si>
    <t>Doplnění dosavadních mazanin prostým betonem s dodáním hmot, bez potěru, plochy jednotlivě rýh v dosavadních mazaninách</t>
  </si>
  <si>
    <t>m3</t>
  </si>
  <si>
    <t>-554769671</t>
  </si>
  <si>
    <t>https://podminky.urs.cz/item/CS_URS_2023_02/631312141</t>
  </si>
  <si>
    <t>2*4,52*0,20*0,20</t>
  </si>
  <si>
    <t>94</t>
  </si>
  <si>
    <t xml:space="preserve">Lešení </t>
  </si>
  <si>
    <t>12</t>
  </si>
  <si>
    <t>949101112</t>
  </si>
  <si>
    <t>Lešení pomocné pracovní pro objekty pozemních staveb pro zatížení do 150 kg/m2, o výšce lešeňové podlahy přes 1,9 do 3,5 m</t>
  </si>
  <si>
    <t>1704676465</t>
  </si>
  <si>
    <t>https://podminky.urs.cz/item/CS_URS_2023_02/949101112</t>
  </si>
  <si>
    <t>"místnost 1.01"44,50</t>
  </si>
  <si>
    <t>"místnost 1.02"1,30</t>
  </si>
  <si>
    <t>"místnost 1.03"5,30</t>
  </si>
  <si>
    <t>"místnost 1.04"1,30</t>
  </si>
  <si>
    <t>95</t>
  </si>
  <si>
    <t>Různé dokončovací konstrukce a práce</t>
  </si>
  <si>
    <t>13</t>
  </si>
  <si>
    <t>953943211</t>
  </si>
  <si>
    <t>Osazování drobných kovových předmětů kotvených do stěny hasicího přístroje</t>
  </si>
  <si>
    <t>kus</t>
  </si>
  <si>
    <t>110537708</t>
  </si>
  <si>
    <t>https://podminky.urs.cz/item/CS_URS_2023_02/953943211</t>
  </si>
  <si>
    <t>14</t>
  </si>
  <si>
    <t>M</t>
  </si>
  <si>
    <t>44932114</t>
  </si>
  <si>
    <t>přístroj hasicí ruční práškový s hasící schopností min.27 A</t>
  </si>
  <si>
    <t>577646801</t>
  </si>
  <si>
    <t>96</t>
  </si>
  <si>
    <t>Bourání konstrukcí</t>
  </si>
  <si>
    <t>725110814</t>
  </si>
  <si>
    <t>Demontáž klozetů kombi</t>
  </si>
  <si>
    <t>soubor</t>
  </si>
  <si>
    <t>788294159</t>
  </si>
  <si>
    <t>https://podminky.urs.cz/item/CS_URS_2023_02/725110814</t>
  </si>
  <si>
    <t>16</t>
  </si>
  <si>
    <t>725210821</t>
  </si>
  <si>
    <t>Demontáž umyvadel bez výtokových armatur umyvadel</t>
  </si>
  <si>
    <t>-309529732</t>
  </si>
  <si>
    <t>https://podminky.urs.cz/item/CS_URS_2023_02/725210821</t>
  </si>
  <si>
    <t>17</t>
  </si>
  <si>
    <t>731200825</t>
  </si>
  <si>
    <t>Demontáž kotlů ocelových na kapalná nebo plynná paliva, o výkonu přes 25 do 40 kW</t>
  </si>
  <si>
    <t>678813546</t>
  </si>
  <si>
    <t>https://podminky.urs.cz/item/CS_URS_2023_02/731200825</t>
  </si>
  <si>
    <t>18</t>
  </si>
  <si>
    <t>962052210</t>
  </si>
  <si>
    <t>Bourání zdiva železobetonového nadzákladového, objemu do 1 m3</t>
  </si>
  <si>
    <t>843173429</t>
  </si>
  <si>
    <t>https://podminky.urs.cz/item/CS_URS_2023_02/962052210</t>
  </si>
  <si>
    <t>1,10*0,95*0,22</t>
  </si>
  <si>
    <t>19</t>
  </si>
  <si>
    <t>965081223</t>
  </si>
  <si>
    <t>Bourání podlah z dlaždic bez podkladního lože nebo mazaniny, s jakoukoliv výplní spár keramických nebo xylolitových tl. přes 10 mm plochy přes 1 m2</t>
  </si>
  <si>
    <t>-1982105223</t>
  </si>
  <si>
    <t>https://podminky.urs.cz/item/CS_URS_2023_02/965081223</t>
  </si>
  <si>
    <t>5,30+1,30</t>
  </si>
  <si>
    <t>20</t>
  </si>
  <si>
    <t>967041112</t>
  </si>
  <si>
    <t>Přisekání (špicování) rovných ostění v betonu po hrubém vybourání otvorů bez odstupu</t>
  </si>
  <si>
    <t>417701065</t>
  </si>
  <si>
    <t>https://podminky.urs.cz/item/CS_URS_2023_02/967041112</t>
  </si>
  <si>
    <t>2*1,10*0,25</t>
  </si>
  <si>
    <t>968062375</t>
  </si>
  <si>
    <t>Vybourání dřevěných rámů oken s křídly, dveřních zárubní, vrat, stěn, ostění nebo obkladů rámů oken s křídly zdvojených, plochy do 2 m2</t>
  </si>
  <si>
    <t>-1502256425</t>
  </si>
  <si>
    <t>https://podminky.urs.cz/item/CS_URS_2023_02/968062375</t>
  </si>
  <si>
    <t>1,20*1,50</t>
  </si>
  <si>
    <t>22</t>
  </si>
  <si>
    <t>968072455</t>
  </si>
  <si>
    <t>Vybourání kovových rámů oken s křídly, dveřních zárubní, vrat, stěn, ostění nebo obkladů dveřních zárubní, plochy do 2 m2</t>
  </si>
  <si>
    <t>887119248</t>
  </si>
  <si>
    <t>https://podminky.urs.cz/item/CS_URS_2023_02/968072455</t>
  </si>
  <si>
    <t>2*0,60*2,00</t>
  </si>
  <si>
    <t>23</t>
  </si>
  <si>
    <t>978013191</t>
  </si>
  <si>
    <t>Otlučení vápenných nebo vápenocementových omítek vnitřních ploch stěn s vyškrabáním spar, s očištěním zdiva, v rozsahu přes 50 do 100 %</t>
  </si>
  <si>
    <t>387638330</t>
  </si>
  <si>
    <t>https://podminky.urs.cz/item/CS_URS_2023_02/978013191</t>
  </si>
  <si>
    <t>(2*0,60+1,78)*1,50</t>
  </si>
  <si>
    <t>24</t>
  </si>
  <si>
    <t>978059541</t>
  </si>
  <si>
    <t>Odsekání obkladů stěn včetně otlučení podkladní omítky až na zdivo z obkládaček vnitřních, z jakýchkoliv materiálů, plochy přes 1 m2</t>
  </si>
  <si>
    <t>-721919719</t>
  </si>
  <si>
    <t>https://podminky.urs.cz/item/CS_URS_2023_02/978059541</t>
  </si>
  <si>
    <t>"místnost S05"1,50*2,00</t>
  </si>
  <si>
    <t>"místnost S06"(1,40+0,90)*2,00</t>
  </si>
  <si>
    <t>997</t>
  </si>
  <si>
    <t>Přesun sutě</t>
  </si>
  <si>
    <t>25</t>
  </si>
  <si>
    <t>997013501</t>
  </si>
  <si>
    <t>Odvoz suti a vybouraných hmot na skládku nebo meziskládku se složením, na vzdálenost do 1 km</t>
  </si>
  <si>
    <t>t</t>
  </si>
  <si>
    <t>-782875892</t>
  </si>
  <si>
    <t>https://podminky.urs.cz/item/CS_URS_2023_02/997013501</t>
  </si>
  <si>
    <t>26</t>
  </si>
  <si>
    <t>997013509</t>
  </si>
  <si>
    <t>Odvoz suti a vybouraných hmot na skládku nebo meziskládku se složením, na vzdálenost Příplatek k ceně za každý další i započatý 1 km přes 1 km</t>
  </si>
  <si>
    <t>-943130273</t>
  </si>
  <si>
    <t>https://podminky.urs.cz/item/CS_URS_2023_02/997013509</t>
  </si>
  <si>
    <t>2,309*19 'Přepočtené koeficientem množství</t>
  </si>
  <si>
    <t>27</t>
  </si>
  <si>
    <t>997221611</t>
  </si>
  <si>
    <t>Nakládání na dopravní prostředky pro vodorovnou dopravu suti</t>
  </si>
  <si>
    <t>-1138931472</t>
  </si>
  <si>
    <t>https://podminky.urs.cz/item/CS_URS_2023_02/997221611</t>
  </si>
  <si>
    <t>28</t>
  </si>
  <si>
    <t>94620130</t>
  </si>
  <si>
    <t>poplatek za uložení stavebního odpadu železobetonového zatříděného kódem 17 01 01</t>
  </si>
  <si>
    <t>-2020923913</t>
  </si>
  <si>
    <t>29</t>
  </si>
  <si>
    <t>94621003</t>
  </si>
  <si>
    <t>poplatek za uložení stavebního odpadu keramického zatříděného kódem 17 01 03 na recyklační skládku</t>
  </si>
  <si>
    <t>-464631292</t>
  </si>
  <si>
    <t>30</t>
  </si>
  <si>
    <t>94620250</t>
  </si>
  <si>
    <t>poplatek za uložení směsného stavebního a demoličního odpadu zatříděného kódem 17 09 04</t>
  </si>
  <si>
    <t>-1454641981</t>
  </si>
  <si>
    <t>998</t>
  </si>
  <si>
    <t>Přesun hmot</t>
  </si>
  <si>
    <t>31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</si>
  <si>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</si>
  <si>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</si>
  <si>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417360365</t>
  </si>
  <si>
    <t>https://podminky.urs.cz/item/CS_URS_2023_02/998018001</t>
  </si>
  <si>
    <t>PSV</t>
  </si>
  <si>
    <t>Práce a dodávky PSV</t>
  </si>
  <si>
    <t>713</t>
  </si>
  <si>
    <t>Izolace tepelné</t>
  </si>
  <si>
    <t>32</t>
  </si>
  <si>
    <t>713111121</t>
  </si>
  <si>
    <t>Montáž tepelné izolace stropů rohožemi, pásy, dílci, deskami, bloky (izolační materiál ve specifikaci) rovných spodem s uchycením (drátem, páskou apod.)</t>
  </si>
  <si>
    <t>1637399439</t>
  </si>
  <si>
    <t>https://podminky.urs.cz/item/CS_URS_2023_02/713111121</t>
  </si>
  <si>
    <t>33</t>
  </si>
  <si>
    <t>63152097</t>
  </si>
  <si>
    <t>pás tepelně izolační univerzální λ=0,032-0,033 tl 60mm</t>
  </si>
  <si>
    <t>-971400936</t>
  </si>
  <si>
    <t>52,4*1,05 'Přepočtené koeficientem množství</t>
  </si>
  <si>
    <t>34</t>
  </si>
  <si>
    <t>998713101</t>
  </si>
  <si>
    <t>Přesun hmot pro izolace tepelné stanovený z hmotnosti přesunovaného materiálu vodorovná dopravní vzdálenost do 50 m v objektech výšky do 6 m</t>
  </si>
  <si>
    <t>1821669219</t>
  </si>
  <si>
    <t>https://podminky.urs.cz/item/CS_URS_2023_02/998713101</t>
  </si>
  <si>
    <t>714</t>
  </si>
  <si>
    <t>Akustická a protiotřesová opatření</t>
  </si>
  <si>
    <t>35</t>
  </si>
  <si>
    <t>71412000R</t>
  </si>
  <si>
    <t>Montáž akustických minerálních panelů podstropních lepených</t>
  </si>
  <si>
    <t>R-položka</t>
  </si>
  <si>
    <t>1476912941</t>
  </si>
  <si>
    <t>40*0,60*0,60</t>
  </si>
  <si>
    <t>36</t>
  </si>
  <si>
    <t>ECP.G35441060</t>
  </si>
  <si>
    <t>Master SQ/alpha, Bílá Frost, 600x600x40mm</t>
  </si>
  <si>
    <t>271398315</t>
  </si>
  <si>
    <t>P</t>
  </si>
  <si>
    <t>Poznámka k položce:
Panel akustický s jádrem ze skelného vlákna se zatřenou rovnou boční hranou, formát: 600x600 mm, tloušťka: 40 mm, hmotnost desky: cca 4,1 kg/m2, koeficient zvukové pohltivosti: αw=1,0, požární třída: A2-s1,d0, barva bílá NCS S 0500-N, povrch ze sklené tkaniny Akutex FT, údržba: denně stírání prachu, vysávání a týdně čištění za mokra, instalace desek lepením s mezerou mezi deskami</t>
  </si>
  <si>
    <t>14,4*1,05 'Přepočtené koeficientem množství</t>
  </si>
  <si>
    <t>37</t>
  </si>
  <si>
    <t>998714101</t>
  </si>
  <si>
    <t>Přesun hmot pro akustická a protiotřesová opatření stanovený z hmotnosti přesunovaného materiálu vodorovná dopravní vzdálenost do 50 m v objektech výšky do 6 m</t>
  </si>
  <si>
    <t>-1582794516</t>
  </si>
  <si>
    <t>https://podminky.urs.cz/item/CS_URS_2023_02/998714101</t>
  </si>
  <si>
    <t>725</t>
  </si>
  <si>
    <t>Zdravotechnika - zařizovací předměty</t>
  </si>
  <si>
    <t>38</t>
  </si>
  <si>
    <t>725112001</t>
  </si>
  <si>
    <t>Zařízení záchodů klozety keramické standardní samostatně stojící s hlubokým splachováním odpad vodorovný</t>
  </si>
  <si>
    <t>1944707237</t>
  </si>
  <si>
    <t>https://podminky.urs.cz/item/CS_URS_2023_02/725112001</t>
  </si>
  <si>
    <t>39</t>
  </si>
  <si>
    <t>725211701</t>
  </si>
  <si>
    <t>Umyvadla keramická bílá bez výtokových armatur připevněná na stěnu šrouby malá (umývátka) stěnová 400 mm</t>
  </si>
  <si>
    <t>612462015</t>
  </si>
  <si>
    <t>https://podminky.urs.cz/item/CS_URS_2023_02/725211701</t>
  </si>
  <si>
    <t>40</t>
  </si>
  <si>
    <t>725531101</t>
  </si>
  <si>
    <t>Elektrické ohřívače zásobníkové beztlakové přepadové objem nádrže (příkon) 5 l (2,0 kW)</t>
  </si>
  <si>
    <t>96169210</t>
  </si>
  <si>
    <t>https://podminky.urs.cz/item/CS_URS_2023_02/725531101</t>
  </si>
  <si>
    <t>41</t>
  </si>
  <si>
    <t>725813111</t>
  </si>
  <si>
    <t>Ventily rohové bez připojovací trubičky nebo flexi hadičky G 1/2"</t>
  </si>
  <si>
    <t>1001262512</t>
  </si>
  <si>
    <t>https://podminky.urs.cz/item/CS_URS_2023_02/725813111</t>
  </si>
  <si>
    <t>42</t>
  </si>
  <si>
    <t>725822611</t>
  </si>
  <si>
    <t>Baterie umyvadlové stojánkové pákové bez výpusti</t>
  </si>
  <si>
    <t>-662228686</t>
  </si>
  <si>
    <t>https://podminky.urs.cz/item/CS_URS_2023_02/725822611</t>
  </si>
  <si>
    <t>43</t>
  </si>
  <si>
    <t>998725101</t>
  </si>
  <si>
    <t>Přesun hmot pro zařizovací předměty stanovený z hmotnosti přesunovaného materiálu vodorovná dopravní vzdálenost do 50 m v objektech výšky do 6 m</t>
  </si>
  <si>
    <t>1250581194</t>
  </si>
  <si>
    <t>https://podminky.urs.cz/item/CS_URS_2023_02/998725101</t>
  </si>
  <si>
    <t>735</t>
  </si>
  <si>
    <t>Ústřední vytápění - otopná tělesa</t>
  </si>
  <si>
    <t>44</t>
  </si>
  <si>
    <t>735.1</t>
  </si>
  <si>
    <t>Demontáž a zpětná montáž radiátorů + napojení na stávající otopný systém a vyregulování otopné soustavy včetně vypuštění a napuštení otopné soustavy</t>
  </si>
  <si>
    <t>kpl</t>
  </si>
  <si>
    <t>-1102627680</t>
  </si>
  <si>
    <t>741</t>
  </si>
  <si>
    <t>Elektroinstalace - silnoproud</t>
  </si>
  <si>
    <t>45</t>
  </si>
  <si>
    <t>741.1</t>
  </si>
  <si>
    <t>Elektroinstalace - přenos částky z rozpočtu elektroinstalace v příloze</t>
  </si>
  <si>
    <t>-1915049260</t>
  </si>
  <si>
    <t>742</t>
  </si>
  <si>
    <t>Elektroinstalace - slaboproud</t>
  </si>
  <si>
    <t>46</t>
  </si>
  <si>
    <t>742.1</t>
  </si>
  <si>
    <t>Kamerový systém - přenos částky z rozpočtu kamerový systém v příloze</t>
  </si>
  <si>
    <t>-1226827157</t>
  </si>
  <si>
    <t>763</t>
  </si>
  <si>
    <t>Konstrukce suché výstavby</t>
  </si>
  <si>
    <t>47</t>
  </si>
  <si>
    <t>763131414</t>
  </si>
  <si>
    <t>Podhled ze sádrokartonových desek dvouvrstvá zavěšená spodní konstrukce z ocelových profilů CD, UD jednoduše opláštěná deskou standardní A, tl. 15 mm, bez izolace</t>
  </si>
  <si>
    <t>-226571081</t>
  </si>
  <si>
    <t>https://podminky.urs.cz/item/CS_URS_2023_02/763131414</t>
  </si>
  <si>
    <t>48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</si>
  <si>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</si>
  <si>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</si>
  <si>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1484996486</t>
  </si>
  <si>
    <t>https://podminky.urs.cz/item/CS_URS_2023_02/763131432</t>
  </si>
  <si>
    <t>49</t>
  </si>
  <si>
    <t>763164615</t>
  </si>
  <si>
    <t>Obklad konstrukcí sádrokartonovými deskami včetně ochranných úhelníků ve tvaru U rozvinuté šíře do 0,6 m, opláštěný deskou protipožární DF, tl. 12,5 mm</t>
  </si>
  <si>
    <t>-1017340347</t>
  </si>
  <si>
    <t>https://podminky.urs.cz/item/CS_URS_2023_02/763164615</t>
  </si>
  <si>
    <t>"sloupy"2*3,36*0,50</t>
  </si>
  <si>
    <t>"stropní nosníky"2*11,70</t>
  </si>
  <si>
    <t>50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</si>
  <si>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</si>
  <si>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</si>
  <si>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-1694528524</t>
  </si>
  <si>
    <t>https://podminky.urs.cz/item/CS_URS_2023_02/998763301</t>
  </si>
  <si>
    <t>766</t>
  </si>
  <si>
    <t>Konstrukce truhlářské</t>
  </si>
  <si>
    <t>51</t>
  </si>
  <si>
    <t>766660171</t>
  </si>
  <si>
    <t>Montáž dveřních křídel dřevěných nebo plastových otevíravých do obložkové zárubně povrchově upravených jednokřídlových, šířky do 800 mm</t>
  </si>
  <si>
    <t>1176705227</t>
  </si>
  <si>
    <t>https://podminky.urs.cz/item/CS_URS_2023_02/766660171</t>
  </si>
  <si>
    <t>52</t>
  </si>
  <si>
    <t>SPL.0012144.URS</t>
  </si>
  <si>
    <t>dveře Bergamo dýha standard 40 60/197 (2L - 1/3 sklo)</t>
  </si>
  <si>
    <t>-318051112</t>
  </si>
  <si>
    <t>53</t>
  </si>
  <si>
    <t>SPL.0012215.URS</t>
  </si>
  <si>
    <t>dveře Bergamo dýha standard 70 60/197 (3L - plné)</t>
  </si>
  <si>
    <t>1193657783</t>
  </si>
  <si>
    <t>54</t>
  </si>
  <si>
    <t>SPL.0012219.URS</t>
  </si>
  <si>
    <t>dveře Bergamo dýha standard 70 80/197 (4L - plné)</t>
  </si>
  <si>
    <t>-233157289</t>
  </si>
  <si>
    <t>55</t>
  </si>
  <si>
    <t>766660411</t>
  </si>
  <si>
    <t>Montáž dveřních křídel dřevěných nebo plastových vchodových dveří včetně rámu do zdiva jednokřídlových bez nadsvětlíku</t>
  </si>
  <si>
    <t>206626117</t>
  </si>
  <si>
    <t>https://podminky.urs.cz/item/CS_URS_2023_02/766660411</t>
  </si>
  <si>
    <t>56</t>
  </si>
  <si>
    <t>6117320R</t>
  </si>
  <si>
    <t xml:space="preserve">dveře vnější plastové prosklené, rozměr 1200 x 2450 mm, prosklené od výšky 400 mm čirým sklem, zámek + bezpečnostní vložka + 6 klíčů, bezpečnostní </t>
  </si>
  <si>
    <t>-562527807</t>
  </si>
  <si>
    <t>1,20*2,45</t>
  </si>
  <si>
    <t>2,94*1,8 'Přepočtené koeficientem množství</t>
  </si>
  <si>
    <t>57</t>
  </si>
  <si>
    <t>766660729</t>
  </si>
  <si>
    <t>Montáž dveřních doplňků dveřního kování interiérového štítku s klikou</t>
  </si>
  <si>
    <t>-1689031387</t>
  </si>
  <si>
    <t>https://podminky.urs.cz/item/CS_URS_2023_02/766660729</t>
  </si>
  <si>
    <t>58</t>
  </si>
  <si>
    <t>54914123</t>
  </si>
  <si>
    <t>kování rozetové klika/klika</t>
  </si>
  <si>
    <t>1456228759</t>
  </si>
  <si>
    <t>59</t>
  </si>
  <si>
    <t>766682111</t>
  </si>
  <si>
    <t>Montáž zárubní dřevěných, plastových nebo z lamina obložkových, pro dveře jednokřídlové, tloušťky stěny do 170 mm</t>
  </si>
  <si>
    <t>1568702836</t>
  </si>
  <si>
    <t>https://podminky.urs.cz/item/CS_URS_2023_02/766682111</t>
  </si>
  <si>
    <t>60</t>
  </si>
  <si>
    <t>766682112</t>
  </si>
  <si>
    <t>Montáž zárubní dřevěných, plastových nebo z lamina obložkových, pro dveře jednokřídlové, tloušťky stěny přes 170 do 350 mm</t>
  </si>
  <si>
    <t>747891421</t>
  </si>
  <si>
    <t>https://podminky.urs.cz/item/CS_URS_2023_02/766682112</t>
  </si>
  <si>
    <t>SPL.0028826.URS</t>
  </si>
  <si>
    <t>zárubeň Normal dýha standard tl. stěny 6-17cm rozměr 60-90cm</t>
  </si>
  <si>
    <t>-1272613749</t>
  </si>
  <si>
    <t>62</t>
  </si>
  <si>
    <t>76681 - R</t>
  </si>
  <si>
    <t>D+M kuchyňské linky dl. 1780 mm podle výkresu č.7, truhlářské výrobky</t>
  </si>
  <si>
    <t>117524512</t>
  </si>
  <si>
    <t>998766101</t>
  </si>
  <si>
    <t>Přesun hmot pro konstrukce truhlářské stanovený z hmotnosti přesunovaného materiálu vodorovná dopravní vzdálenost do 50 m v objektech výšky do 6 m</t>
  </si>
  <si>
    <t>-1159221834</t>
  </si>
  <si>
    <t>https://podminky.urs.cz/item/CS_URS_2023_02/998766101</t>
  </si>
  <si>
    <t>771</t>
  </si>
  <si>
    <t>Podlahy z dlaždic</t>
  </si>
  <si>
    <t>64</t>
  </si>
  <si>
    <t>771111011</t>
  </si>
  <si>
    <t>Příprava podkladu před provedením dlažby vysátí podlah</t>
  </si>
  <si>
    <t>1771270000</t>
  </si>
  <si>
    <t>https://podminky.urs.cz/item/CS_URS_2023_02/771111011</t>
  </si>
  <si>
    <t>65</t>
  </si>
  <si>
    <t>771121011</t>
  </si>
  <si>
    <t>Příprava podkladu před provedením dlažby nátěr penetrační na podlahu</t>
  </si>
  <si>
    <t>-1516501134</t>
  </si>
  <si>
    <t>https://podminky.urs.cz/item/CS_URS_2023_02/771121011</t>
  </si>
  <si>
    <t>66</t>
  </si>
  <si>
    <t>771151012</t>
  </si>
  <si>
    <t>Příprava podkladu před provedením dlažby samonivelační stěrka min.pevnosti 20 MPa, tloušťky přes 3 do 5 mm</t>
  </si>
  <si>
    <t>1285389242</t>
  </si>
  <si>
    <t>https://podminky.urs.cz/item/CS_URS_2023_02/771151012</t>
  </si>
  <si>
    <t>67</t>
  </si>
  <si>
    <t>771574419</t>
  </si>
  <si>
    <t>Montáž podlah z dlaždic keramických lepených cementovým flexibilním lepidlem hladkých, tloušťky do 10 mm přes 22 do 25 ks/m2</t>
  </si>
  <si>
    <t>1200370615</t>
  </si>
  <si>
    <t>https://podminky.urs.cz/item/CS_URS_2023_02/771574419</t>
  </si>
  <si>
    <t>68</t>
  </si>
  <si>
    <t>59761171</t>
  </si>
  <si>
    <t>dlažba keramická slinutá mrazuvzdorná do interiéru i exteriéru R10/A povrch hladký/matný tl do 10mm přes 22 do 25ks/m2</t>
  </si>
  <si>
    <t>982040608</t>
  </si>
  <si>
    <t>1,3*1,1 'Přepočtené koeficientem množství</t>
  </si>
  <si>
    <t>69</t>
  </si>
  <si>
    <t>771591207</t>
  </si>
  <si>
    <t>Izolace podlahy pod dlažbu montáž izolace nátěrem nebo stěrkou ve dvou vrstvách</t>
  </si>
  <si>
    <t>151388261</t>
  </si>
  <si>
    <t>https://podminky.urs.cz/item/CS_URS_2023_02/771591207</t>
  </si>
  <si>
    <t>70</t>
  </si>
  <si>
    <t>59030301</t>
  </si>
  <si>
    <t>stěrka hydroizolační jednosložková do interiéru</t>
  </si>
  <si>
    <t>kg</t>
  </si>
  <si>
    <t>-1694447297</t>
  </si>
  <si>
    <t>1,3*1,575 'Přepočtené koeficientem množství</t>
  </si>
  <si>
    <t>71</t>
  </si>
  <si>
    <t>998771101</t>
  </si>
  <si>
    <t>Přesun hmot pro podlahy z dlaždic stanovený z hmotnosti přesunovaného materiálu vodorovná dopravní vzdálenost do 50 m v objektech výšky do 6 m</t>
  </si>
  <si>
    <t>375900925</t>
  </si>
  <si>
    <t>https://podminky.urs.cz/item/CS_URS_2023_02/998771101</t>
  </si>
  <si>
    <t>776</t>
  </si>
  <si>
    <t>Podlahy povlakové</t>
  </si>
  <si>
    <t>72</t>
  </si>
  <si>
    <t>776111116</t>
  </si>
  <si>
    <t>Příprava podkladu broušení podlah stávajícího podkladu pro odstranění lepidla (po starých krytinách)</t>
  </si>
  <si>
    <t>1438928422</t>
  </si>
  <si>
    <t>https://podminky.urs.cz/item/CS_URS_2023_02/776111116</t>
  </si>
  <si>
    <t>73</t>
  </si>
  <si>
    <t>776111311</t>
  </si>
  <si>
    <t>Příprava podkladu vysátí podlah</t>
  </si>
  <si>
    <t>-1279239328</t>
  </si>
  <si>
    <t>https://podminky.urs.cz/item/CS_URS_2023_02/776111311</t>
  </si>
  <si>
    <t>74</t>
  </si>
  <si>
    <t>776121112</t>
  </si>
  <si>
    <t>Příprava podkladu penetrace vodou ředitelná podlah</t>
  </si>
  <si>
    <t>-520537999</t>
  </si>
  <si>
    <t>https://podminky.urs.cz/item/CS_URS_2023_02/776121112</t>
  </si>
  <si>
    <t>75</t>
  </si>
  <si>
    <t>776121321</t>
  </si>
  <si>
    <t>Příprava podkladu penetrace neředěná podlah</t>
  </si>
  <si>
    <t>501404555</t>
  </si>
  <si>
    <t>https://podminky.urs.cz/item/CS_URS_2023_02/776121321</t>
  </si>
  <si>
    <t>76</t>
  </si>
  <si>
    <t>776141122</t>
  </si>
  <si>
    <t>Příprava podkladu vyrovnání samonivelační stěrkou podlah min.pevnosti 30 MPa, tloušťky přes 3 do 5 mm</t>
  </si>
  <si>
    <t>1256088259</t>
  </si>
  <si>
    <t>https://podminky.urs.cz/item/CS_URS_2023_02/776141122</t>
  </si>
  <si>
    <t>77</t>
  </si>
  <si>
    <t>776221111</t>
  </si>
  <si>
    <t>Montáž podlahovin z PVC lepením standardním lepidlem z pásů</t>
  </si>
  <si>
    <t>-1594323326</t>
  </si>
  <si>
    <t>https://podminky.urs.cz/item/CS_URS_2023_02/776221111</t>
  </si>
  <si>
    <t>78</t>
  </si>
  <si>
    <t>28411140</t>
  </si>
  <si>
    <t>PVC vinyl heterogenní protiskluzná se vsypem a výztuž. vrstvou tl 2,00mm nášlapná vrstva 0,9mm, hořlavost Bfl-s1, třída zátěže 34/43, útlum 4dB, bodová zátěž ≤ 0,10mm, protiskluznost R10</t>
  </si>
  <si>
    <t>1748972608</t>
  </si>
  <si>
    <t>51,1*1,1 'Přepočtené koeficientem množství</t>
  </si>
  <si>
    <t>79</t>
  </si>
  <si>
    <t>776223111</t>
  </si>
  <si>
    <t>Montáž podlahovin z PVC spoj podlah svařováním za tepla (včetně frézování)</t>
  </si>
  <si>
    <t>-1199835323</t>
  </si>
  <si>
    <t>https://podminky.urs.cz/item/CS_URS_2023_02/776223111</t>
  </si>
  <si>
    <t>4,52*4+2,00</t>
  </si>
  <si>
    <t>80</t>
  </si>
  <si>
    <t>776411111</t>
  </si>
  <si>
    <t>Montáž soklíků lepením obvodových, výšky do 80 mm</t>
  </si>
  <si>
    <t>376310240</t>
  </si>
  <si>
    <t>https://podminky.urs.cz/item/CS_URS_2023_02/776411111</t>
  </si>
  <si>
    <t>"místnost 1.01"(2,98+1,78)*2</t>
  </si>
  <si>
    <t>"místnost 1.02"(1,40+0,87)*2</t>
  </si>
  <si>
    <t>"místnost 1.03"(4,52+9,80)*2</t>
  </si>
  <si>
    <t>81</t>
  </si>
  <si>
    <t>28411006</t>
  </si>
  <si>
    <t>lišta soklová PVC samolepící 15x50mm</t>
  </si>
  <si>
    <t>-1191457463</t>
  </si>
  <si>
    <t>42,7*1,02 'Přepočtené koeficientem množství</t>
  </si>
  <si>
    <t>82</t>
  </si>
  <si>
    <t>998776101</t>
  </si>
  <si>
    <t>Přesun hmot pro podlahy povlakové stanovený z hmotnosti přesunovaného materiálu vodorovná dopravní vzdálenost do 50 m v objektech výšky do 6 m</t>
  </si>
  <si>
    <t>1188132000</t>
  </si>
  <si>
    <t>https://podminky.urs.cz/item/CS_URS_2023_02/998776101</t>
  </si>
  <si>
    <t>784</t>
  </si>
  <si>
    <t>Dokončovací práce - malby a tapety</t>
  </si>
  <si>
    <t>83</t>
  </si>
  <si>
    <t>784111041</t>
  </si>
  <si>
    <t>Omytí podkladu omytí omytím s odmaštěním a následným opláchnutím v místnostech výšky do 3,80 m</t>
  </si>
  <si>
    <t>-33856290</t>
  </si>
  <si>
    <t>https://podminky.urs.cz/item/CS_URS_2023_02/784111041</t>
  </si>
  <si>
    <t>"místnost 1.01"(4,52+9,80)*2*3,00+44,50</t>
  </si>
  <si>
    <t>"místnost 1.02"(1,40+0,87)*2*3,00+1,30</t>
  </si>
  <si>
    <t>"místnost 1.03"(2,98+1,78)*2*3,00+5,30</t>
  </si>
  <si>
    <t>"místnost 1.04"(1,40+0,90)*2*1,00+1,30</t>
  </si>
  <si>
    <t>84</t>
  </si>
  <si>
    <t>784121001</t>
  </si>
  <si>
    <t>Oškrabání malby v místnostech výšky do 3,80 m</t>
  </si>
  <si>
    <t>1622867999</t>
  </si>
  <si>
    <t>https://podminky.urs.cz/item/CS_URS_2023_02/784121001</t>
  </si>
  <si>
    <t>185,1*0,2 'Přepočtené koeficientem množství</t>
  </si>
  <si>
    <t>85</t>
  </si>
  <si>
    <t>784121011</t>
  </si>
  <si>
    <t>Rozmývání podkladu po oškrabání malby v místnostech výšky do 3,80 m</t>
  </si>
  <si>
    <t>-700180490</t>
  </si>
  <si>
    <t>https://podminky.urs.cz/item/CS_URS_2023_02/784121011</t>
  </si>
  <si>
    <t>86</t>
  </si>
  <si>
    <t>784181102</t>
  </si>
  <si>
    <t>Penetrace podkladu jednonásobná základní pigmentovaná v místnostech výšky do 3,80 m</t>
  </si>
  <si>
    <t>2062870003</t>
  </si>
  <si>
    <t>https://podminky.urs.cz/item/CS_URS_2023_02/784181102</t>
  </si>
  <si>
    <t>87</t>
  </si>
  <si>
    <t>784221101</t>
  </si>
  <si>
    <t>Malby z malířských směsí otěruvzdorných za sucha dvojnásobné, bílé za sucha otěruvzdorné dobře v místnostech výšky do 3,80 m</t>
  </si>
  <si>
    <t>-1695933902</t>
  </si>
  <si>
    <t>https://podminky.urs.cz/item/CS_URS_2023_02/784221101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</si>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</sst>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42272205" TargetMode="External" /><Relationship Id="rId2" Type="http://schemas.openxmlformats.org/officeDocument/2006/relationships/hyperlink" Target="https://podminky.urs.cz/item/CS_URS_2023_02/342291111" TargetMode="External" /><Relationship Id="rId3" Type="http://schemas.openxmlformats.org/officeDocument/2006/relationships/hyperlink" Target="https://podminky.urs.cz/item/CS_URS_2023_02/342291131" TargetMode="External" /><Relationship Id="rId4" Type="http://schemas.openxmlformats.org/officeDocument/2006/relationships/hyperlink" Target="https://podminky.urs.cz/item/CS_URS_2023_02/612131121" TargetMode="External" /><Relationship Id="rId5" Type="http://schemas.openxmlformats.org/officeDocument/2006/relationships/hyperlink" Target="https://podminky.urs.cz/item/CS_URS_2023_02/612135001" TargetMode="External" /><Relationship Id="rId6" Type="http://schemas.openxmlformats.org/officeDocument/2006/relationships/hyperlink" Target="https://podminky.urs.cz/item/CS_URS_2023_02/612135101" TargetMode="External" /><Relationship Id="rId7" Type="http://schemas.openxmlformats.org/officeDocument/2006/relationships/hyperlink" Target="https://podminky.urs.cz/item/CS_URS_2023_02/612142001" TargetMode="External" /><Relationship Id="rId8" Type="http://schemas.openxmlformats.org/officeDocument/2006/relationships/hyperlink" Target="https://podminky.urs.cz/item/CS_URS_2023_02/612315121" TargetMode="External" /><Relationship Id="rId9" Type="http://schemas.openxmlformats.org/officeDocument/2006/relationships/hyperlink" Target="https://podminky.urs.cz/item/CS_URS_2023_02/612321131" TargetMode="External" /><Relationship Id="rId10" Type="http://schemas.openxmlformats.org/officeDocument/2006/relationships/hyperlink" Target="https://podminky.urs.cz/item/CS_URS_2023_02/612325302" TargetMode="External" /><Relationship Id="rId11" Type="http://schemas.openxmlformats.org/officeDocument/2006/relationships/hyperlink" Target="https://podminky.urs.cz/item/CS_URS_2023_02/631312141" TargetMode="External" /><Relationship Id="rId12" Type="http://schemas.openxmlformats.org/officeDocument/2006/relationships/hyperlink" Target="https://podminky.urs.cz/item/CS_URS_2023_02/949101112" TargetMode="External" /><Relationship Id="rId13" Type="http://schemas.openxmlformats.org/officeDocument/2006/relationships/hyperlink" Target="https://podminky.urs.cz/item/CS_URS_2023_02/953943211" TargetMode="External" /><Relationship Id="rId14" Type="http://schemas.openxmlformats.org/officeDocument/2006/relationships/hyperlink" Target="https://podminky.urs.cz/item/CS_URS_2023_02/725110814" TargetMode="External" /><Relationship Id="rId15" Type="http://schemas.openxmlformats.org/officeDocument/2006/relationships/hyperlink" Target="https://podminky.urs.cz/item/CS_URS_2023_02/725210821" TargetMode="External" /><Relationship Id="rId16" Type="http://schemas.openxmlformats.org/officeDocument/2006/relationships/hyperlink" Target="https://podminky.urs.cz/item/CS_URS_2023_02/731200825" TargetMode="External" /><Relationship Id="rId17" Type="http://schemas.openxmlformats.org/officeDocument/2006/relationships/hyperlink" Target="https://podminky.urs.cz/item/CS_URS_2023_02/962052210" TargetMode="External" /><Relationship Id="rId18" Type="http://schemas.openxmlformats.org/officeDocument/2006/relationships/hyperlink" Target="https://podminky.urs.cz/item/CS_URS_2023_02/965081223" TargetMode="External" /><Relationship Id="rId19" Type="http://schemas.openxmlformats.org/officeDocument/2006/relationships/hyperlink" Target="https://podminky.urs.cz/item/CS_URS_2023_02/967041112" TargetMode="External" /><Relationship Id="rId20" Type="http://schemas.openxmlformats.org/officeDocument/2006/relationships/hyperlink" Target="https://podminky.urs.cz/item/CS_URS_2023_02/968062375" TargetMode="External" /><Relationship Id="rId21" Type="http://schemas.openxmlformats.org/officeDocument/2006/relationships/hyperlink" Target="https://podminky.urs.cz/item/CS_URS_2023_02/968072455" TargetMode="External" /><Relationship Id="rId22" Type="http://schemas.openxmlformats.org/officeDocument/2006/relationships/hyperlink" Target="https://podminky.urs.cz/item/CS_URS_2023_02/978013191" TargetMode="External" /><Relationship Id="rId23" Type="http://schemas.openxmlformats.org/officeDocument/2006/relationships/hyperlink" Target="https://podminky.urs.cz/item/CS_URS_2023_02/978059541" TargetMode="External" /><Relationship Id="rId24" Type="http://schemas.openxmlformats.org/officeDocument/2006/relationships/hyperlink" Target="https://podminky.urs.cz/item/CS_URS_2023_02/997013501" TargetMode="External" /><Relationship Id="rId25" Type="http://schemas.openxmlformats.org/officeDocument/2006/relationships/hyperlink" Target="https://podminky.urs.cz/item/CS_URS_2023_02/997013509" TargetMode="External" /><Relationship Id="rId26" Type="http://schemas.openxmlformats.org/officeDocument/2006/relationships/hyperlink" Target="https://podminky.urs.cz/item/CS_URS_2023_02/997221611" TargetMode="External" /><Relationship Id="rId27" Type="http://schemas.openxmlformats.org/officeDocument/2006/relationships/hyperlink" Target="https://podminky.urs.cz/item/CS_URS_2023_02/998018001" TargetMode="External" /><Relationship Id="rId28" Type="http://schemas.openxmlformats.org/officeDocument/2006/relationships/hyperlink" Target="https://podminky.urs.cz/item/CS_URS_2023_02/713111121" TargetMode="External" /><Relationship Id="rId29" Type="http://schemas.openxmlformats.org/officeDocument/2006/relationships/hyperlink" Target="https://podminky.urs.cz/item/CS_URS_2023_02/998713101" TargetMode="External" /><Relationship Id="rId30" Type="http://schemas.openxmlformats.org/officeDocument/2006/relationships/hyperlink" Target="https://podminky.urs.cz/item/CS_URS_2023_02/998714101" TargetMode="External" /><Relationship Id="rId31" Type="http://schemas.openxmlformats.org/officeDocument/2006/relationships/hyperlink" Target="https://podminky.urs.cz/item/CS_URS_2023_02/725112001" TargetMode="External" /><Relationship Id="rId32" Type="http://schemas.openxmlformats.org/officeDocument/2006/relationships/hyperlink" Target="https://podminky.urs.cz/item/CS_URS_2023_02/725211701" TargetMode="External" /><Relationship Id="rId33" Type="http://schemas.openxmlformats.org/officeDocument/2006/relationships/hyperlink" Target="https://podminky.urs.cz/item/CS_URS_2023_02/725531101" TargetMode="External" /><Relationship Id="rId34" Type="http://schemas.openxmlformats.org/officeDocument/2006/relationships/hyperlink" Target="https://podminky.urs.cz/item/CS_URS_2023_02/725813111" TargetMode="External" /><Relationship Id="rId35" Type="http://schemas.openxmlformats.org/officeDocument/2006/relationships/hyperlink" Target="https://podminky.urs.cz/item/CS_URS_2023_02/725822611" TargetMode="External" /><Relationship Id="rId36" Type="http://schemas.openxmlformats.org/officeDocument/2006/relationships/hyperlink" Target="https://podminky.urs.cz/item/CS_URS_2023_02/998725101" TargetMode="External" /><Relationship Id="rId37" Type="http://schemas.openxmlformats.org/officeDocument/2006/relationships/hyperlink" Target="https://podminky.urs.cz/item/CS_URS_2023_02/763131414" TargetMode="External" /><Relationship Id="rId38" Type="http://schemas.openxmlformats.org/officeDocument/2006/relationships/hyperlink" Target="https://podminky.urs.cz/item/CS_URS_2023_02/763131432" TargetMode="External" /><Relationship Id="rId39" Type="http://schemas.openxmlformats.org/officeDocument/2006/relationships/hyperlink" Target="https://podminky.urs.cz/item/CS_URS_2023_02/763164615" TargetMode="External" /><Relationship Id="rId40" Type="http://schemas.openxmlformats.org/officeDocument/2006/relationships/hyperlink" Target="https://podminky.urs.cz/item/CS_URS_2023_02/998763301" TargetMode="External" /><Relationship Id="rId41" Type="http://schemas.openxmlformats.org/officeDocument/2006/relationships/hyperlink" Target="https://podminky.urs.cz/item/CS_URS_2023_02/766660171" TargetMode="External" /><Relationship Id="rId42" Type="http://schemas.openxmlformats.org/officeDocument/2006/relationships/hyperlink" Target="https://podminky.urs.cz/item/CS_URS_2023_02/766660411" TargetMode="External" /><Relationship Id="rId43" Type="http://schemas.openxmlformats.org/officeDocument/2006/relationships/hyperlink" Target="https://podminky.urs.cz/item/CS_URS_2023_02/766660729" TargetMode="External" /><Relationship Id="rId44" Type="http://schemas.openxmlformats.org/officeDocument/2006/relationships/hyperlink" Target="https://podminky.urs.cz/item/CS_URS_2023_02/766682111" TargetMode="External" /><Relationship Id="rId45" Type="http://schemas.openxmlformats.org/officeDocument/2006/relationships/hyperlink" Target="https://podminky.urs.cz/item/CS_URS_2023_02/766682112" TargetMode="External" /><Relationship Id="rId46" Type="http://schemas.openxmlformats.org/officeDocument/2006/relationships/hyperlink" Target="https://podminky.urs.cz/item/CS_URS_2023_02/998766101" TargetMode="External" /><Relationship Id="rId47" Type="http://schemas.openxmlformats.org/officeDocument/2006/relationships/hyperlink" Target="https://podminky.urs.cz/item/CS_URS_2023_02/771111011" TargetMode="External" /><Relationship Id="rId48" Type="http://schemas.openxmlformats.org/officeDocument/2006/relationships/hyperlink" Target="https://podminky.urs.cz/item/CS_URS_2023_02/771121011" TargetMode="External" /><Relationship Id="rId49" Type="http://schemas.openxmlformats.org/officeDocument/2006/relationships/hyperlink" Target="https://podminky.urs.cz/item/CS_URS_2023_02/771151012" TargetMode="External" /><Relationship Id="rId50" Type="http://schemas.openxmlformats.org/officeDocument/2006/relationships/hyperlink" Target="https://podminky.urs.cz/item/CS_URS_2023_02/771574419" TargetMode="External" /><Relationship Id="rId51" Type="http://schemas.openxmlformats.org/officeDocument/2006/relationships/hyperlink" Target="https://podminky.urs.cz/item/CS_URS_2023_02/771591207" TargetMode="External" /><Relationship Id="rId52" Type="http://schemas.openxmlformats.org/officeDocument/2006/relationships/hyperlink" Target="https://podminky.urs.cz/item/CS_URS_2023_02/998771101" TargetMode="External" /><Relationship Id="rId53" Type="http://schemas.openxmlformats.org/officeDocument/2006/relationships/hyperlink" Target="https://podminky.urs.cz/item/CS_URS_2023_02/776111116" TargetMode="External" /><Relationship Id="rId54" Type="http://schemas.openxmlformats.org/officeDocument/2006/relationships/hyperlink" Target="https://podminky.urs.cz/item/CS_URS_2023_02/776111311" TargetMode="External" /><Relationship Id="rId55" Type="http://schemas.openxmlformats.org/officeDocument/2006/relationships/hyperlink" Target="https://podminky.urs.cz/item/CS_URS_2023_02/776121112" TargetMode="External" /><Relationship Id="rId56" Type="http://schemas.openxmlformats.org/officeDocument/2006/relationships/hyperlink" Target="https://podminky.urs.cz/item/CS_URS_2023_02/776121321" TargetMode="External" /><Relationship Id="rId57" Type="http://schemas.openxmlformats.org/officeDocument/2006/relationships/hyperlink" Target="https://podminky.urs.cz/item/CS_URS_2023_02/776141122" TargetMode="External" /><Relationship Id="rId58" Type="http://schemas.openxmlformats.org/officeDocument/2006/relationships/hyperlink" Target="https://podminky.urs.cz/item/CS_URS_2023_02/776221111" TargetMode="External" /><Relationship Id="rId59" Type="http://schemas.openxmlformats.org/officeDocument/2006/relationships/hyperlink" Target="https://podminky.urs.cz/item/CS_URS_2023_02/776223111" TargetMode="External" /><Relationship Id="rId60" Type="http://schemas.openxmlformats.org/officeDocument/2006/relationships/hyperlink" Target="https://podminky.urs.cz/item/CS_URS_2023_02/776411111" TargetMode="External" /><Relationship Id="rId61" Type="http://schemas.openxmlformats.org/officeDocument/2006/relationships/hyperlink" Target="https://podminky.urs.cz/item/CS_URS_2023_02/998776101" TargetMode="External" /><Relationship Id="rId62" Type="http://schemas.openxmlformats.org/officeDocument/2006/relationships/hyperlink" Target="https://podminky.urs.cz/item/CS_URS_2023_02/784111041" TargetMode="External" /><Relationship Id="rId63" Type="http://schemas.openxmlformats.org/officeDocument/2006/relationships/hyperlink" Target="https://podminky.urs.cz/item/CS_URS_2023_02/784121001" TargetMode="External" /><Relationship Id="rId64" Type="http://schemas.openxmlformats.org/officeDocument/2006/relationships/hyperlink" Target="https://podminky.urs.cz/item/CS_URS_2023_02/784121011" TargetMode="External" /><Relationship Id="rId65" Type="http://schemas.openxmlformats.org/officeDocument/2006/relationships/hyperlink" Target="https://podminky.urs.cz/item/CS_URS_2023_02/784181102" TargetMode="External" /><Relationship Id="rId66" Type="http://schemas.openxmlformats.org/officeDocument/2006/relationships/hyperlink" Target="https://podminky.urs.cz/item/CS_URS_2023_02/78422110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Z24">
      <selection activeCell="BA54" sqref="BA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74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R5" s="19"/>
      <c r="BE5" s="271" t="s">
        <v>15</v>
      </c>
      <c r="BS5" s="16" t="s">
        <v>6</v>
      </c>
    </row>
    <row r="6" spans="2:71" ht="36.95" customHeight="1">
      <c r="B6" s="19"/>
      <c r="D6" s="25" t="s">
        <v>16</v>
      </c>
      <c r="K6" s="275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R6" s="19"/>
      <c r="BE6" s="272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72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72"/>
      <c r="BS8" s="16" t="s">
        <v>6</v>
      </c>
    </row>
    <row r="9" spans="2:71" ht="14.45" customHeight="1">
      <c r="B9" s="19"/>
      <c r="AR9" s="19"/>
      <c r="BE9" s="272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19</v>
      </c>
      <c r="AR10" s="19"/>
      <c r="BE10" s="272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19</v>
      </c>
      <c r="AR11" s="19"/>
      <c r="BE11" s="272"/>
      <c r="BS11" s="16" t="s">
        <v>6</v>
      </c>
    </row>
    <row r="12" spans="2:71" ht="6.95" customHeight="1">
      <c r="B12" s="19"/>
      <c r="AR12" s="19"/>
      <c r="BE12" s="272"/>
      <c r="BS12" s="16" t="s">
        <v>6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72"/>
      <c r="BS13" s="16" t="s">
        <v>6</v>
      </c>
    </row>
    <row r="14" spans="2:71" ht="13.15">
      <c r="B14" s="19"/>
      <c r="E14" s="276" t="s">
        <v>30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6" t="s">
        <v>28</v>
      </c>
      <c r="AN14" s="28" t="s">
        <v>30</v>
      </c>
      <c r="AR14" s="19"/>
      <c r="BE14" s="272"/>
      <c r="BS14" s="16" t="s">
        <v>6</v>
      </c>
    </row>
    <row r="15" spans="2:71" ht="6.95" customHeight="1">
      <c r="B15" s="19"/>
      <c r="AR15" s="19"/>
      <c r="BE15" s="272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32</v>
      </c>
      <c r="AR16" s="19"/>
      <c r="BE16" s="272"/>
      <c r="BS16" s="16" t="s">
        <v>4</v>
      </c>
    </row>
    <row r="17" spans="2:71" ht="18.4" customHeight="1">
      <c r="B17" s="19"/>
      <c r="E17" s="24" t="s">
        <v>33</v>
      </c>
      <c r="AK17" s="26" t="s">
        <v>28</v>
      </c>
      <c r="AN17" s="24" t="s">
        <v>19</v>
      </c>
      <c r="AR17" s="19"/>
      <c r="BE17" s="272"/>
      <c r="BS17" s="16" t="s">
        <v>34</v>
      </c>
    </row>
    <row r="18" spans="2:71" ht="6.95" customHeight="1">
      <c r="B18" s="19"/>
      <c r="AR18" s="19"/>
      <c r="BE18" s="272"/>
      <c r="BS18" s="16" t="s">
        <v>6</v>
      </c>
    </row>
    <row r="19" spans="2:71" ht="12" customHeight="1">
      <c r="B19" s="19"/>
      <c r="D19" s="26" t="s">
        <v>35</v>
      </c>
      <c r="AK19" s="26" t="s">
        <v>26</v>
      </c>
      <c r="AN19" s="24" t="s">
        <v>19</v>
      </c>
      <c r="AR19" s="19"/>
      <c r="BE19" s="272"/>
      <c r="BS19" s="16" t="s">
        <v>6</v>
      </c>
    </row>
    <row r="20" spans="2:71" ht="18.4" customHeight="1">
      <c r="B20" s="19"/>
      <c r="E20" s="24" t="s">
        <v>36</v>
      </c>
      <c r="AK20" s="26" t="s">
        <v>28</v>
      </c>
      <c r="AN20" s="24" t="s">
        <v>19</v>
      </c>
      <c r="AR20" s="19"/>
      <c r="BE20" s="272"/>
      <c r="BS20" s="16" t="s">
        <v>4</v>
      </c>
    </row>
    <row r="21" spans="2:57" ht="6.95" customHeight="1">
      <c r="B21" s="19"/>
      <c r="AR21" s="19"/>
      <c r="BE21" s="272"/>
    </row>
    <row r="22" spans="2:57" ht="12" customHeight="1">
      <c r="B22" s="19"/>
      <c r="D22" s="26" t="s">
        <v>37</v>
      </c>
      <c r="AR22" s="19"/>
      <c r="BE22" s="272"/>
    </row>
    <row r="23" spans="2:57" ht="47.25" customHeight="1">
      <c r="B23" s="19"/>
      <c r="E23" s="278" t="s">
        <v>38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19"/>
      <c r="BE23" s="272"/>
    </row>
    <row r="24" spans="2:57" ht="6.95" customHeight="1">
      <c r="B24" s="19"/>
      <c r="AR24" s="19"/>
      <c r="BE24" s="272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72"/>
    </row>
    <row r="26" spans="2:57" s="1" customFormat="1" ht="25.9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79">
        <f>ROUND(AG54,2)</f>
        <v>0</v>
      </c>
      <c r="AL26" s="280"/>
      <c r="AM26" s="280"/>
      <c r="AN26" s="280"/>
      <c r="AO26" s="280"/>
      <c r="AR26" s="31"/>
      <c r="BE26" s="272"/>
    </row>
    <row r="27" spans="2:57" s="1" customFormat="1" ht="6.95" customHeight="1">
      <c r="B27" s="31"/>
      <c r="AR27" s="31"/>
      <c r="BE27" s="272"/>
    </row>
    <row r="28" spans="2:57" s="1" customFormat="1" ht="13.15">
      <c r="B28" s="31"/>
      <c r="L28" s="281" t="s">
        <v>40</v>
      </c>
      <c r="M28" s="281"/>
      <c r="N28" s="281"/>
      <c r="O28" s="281"/>
      <c r="P28" s="281"/>
      <c r="W28" s="281" t="s">
        <v>41</v>
      </c>
      <c r="X28" s="281"/>
      <c r="Y28" s="281"/>
      <c r="Z28" s="281"/>
      <c r="AA28" s="281"/>
      <c r="AB28" s="281"/>
      <c r="AC28" s="281"/>
      <c r="AD28" s="281"/>
      <c r="AE28" s="281"/>
      <c r="AK28" s="281" t="s">
        <v>42</v>
      </c>
      <c r="AL28" s="281"/>
      <c r="AM28" s="281"/>
      <c r="AN28" s="281"/>
      <c r="AO28" s="281"/>
      <c r="AR28" s="31"/>
      <c r="BE28" s="272"/>
    </row>
    <row r="29" spans="2:57" s="2" customFormat="1" ht="14.45" customHeight="1">
      <c r="B29" s="35"/>
      <c r="D29" s="26" t="s">
        <v>43</v>
      </c>
      <c r="F29" s="26" t="s">
        <v>44</v>
      </c>
      <c r="L29" s="266">
        <v>0.21</v>
      </c>
      <c r="M29" s="265"/>
      <c r="N29" s="265"/>
      <c r="O29" s="265"/>
      <c r="P29" s="265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ROUND(AV54,2)</f>
        <v>0</v>
      </c>
      <c r="AL29" s="265"/>
      <c r="AM29" s="265"/>
      <c r="AN29" s="265"/>
      <c r="AO29" s="265"/>
      <c r="AR29" s="35"/>
      <c r="BE29" s="273"/>
    </row>
    <row r="30" spans="2:57" s="2" customFormat="1" ht="14.45" customHeight="1">
      <c r="B30" s="35"/>
      <c r="F30" s="26" t="s">
        <v>45</v>
      </c>
      <c r="L30" s="266">
        <v>0.15</v>
      </c>
      <c r="M30" s="265"/>
      <c r="N30" s="265"/>
      <c r="O30" s="265"/>
      <c r="P30" s="265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ROUND(AW54,2)</f>
        <v>0</v>
      </c>
      <c r="AL30" s="265"/>
      <c r="AM30" s="265"/>
      <c r="AN30" s="265"/>
      <c r="AO30" s="265"/>
      <c r="AR30" s="35"/>
      <c r="BE30" s="273"/>
    </row>
    <row r="31" spans="2:57" s="2" customFormat="1" ht="14.45" customHeight="1" hidden="1">
      <c r="B31" s="35"/>
      <c r="F31" s="26" t="s">
        <v>46</v>
      </c>
      <c r="L31" s="266">
        <v>0.21</v>
      </c>
      <c r="M31" s="265"/>
      <c r="N31" s="265"/>
      <c r="O31" s="265"/>
      <c r="P31" s="265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5"/>
      <c r="BE31" s="273"/>
    </row>
    <row r="32" spans="2:57" s="2" customFormat="1" ht="14.45" customHeight="1" hidden="1">
      <c r="B32" s="35"/>
      <c r="F32" s="26" t="s">
        <v>47</v>
      </c>
      <c r="L32" s="266">
        <v>0.15</v>
      </c>
      <c r="M32" s="265"/>
      <c r="N32" s="265"/>
      <c r="O32" s="265"/>
      <c r="P32" s="265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5"/>
      <c r="BE32" s="273"/>
    </row>
    <row r="33" spans="2:44" s="2" customFormat="1" ht="14.45" customHeight="1" hidden="1">
      <c r="B33" s="35"/>
      <c r="F33" s="26" t="s">
        <v>48</v>
      </c>
      <c r="L33" s="266">
        <v>0</v>
      </c>
      <c r="M33" s="265"/>
      <c r="N33" s="265"/>
      <c r="O33" s="265"/>
      <c r="P33" s="265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67" t="s">
        <v>51</v>
      </c>
      <c r="Y35" s="268"/>
      <c r="Z35" s="268"/>
      <c r="AA35" s="268"/>
      <c r="AB35" s="268"/>
      <c r="AC35" s="38"/>
      <c r="AD35" s="38"/>
      <c r="AE35" s="38"/>
      <c r="AF35" s="38"/>
      <c r="AG35" s="38"/>
      <c r="AH35" s="38"/>
      <c r="AI35" s="38"/>
      <c r="AJ35" s="38"/>
      <c r="AK35" s="269">
        <f>SUM(AK26:AK33)</f>
        <v>0</v>
      </c>
      <c r="AL35" s="268"/>
      <c r="AM35" s="268"/>
      <c r="AN35" s="268"/>
      <c r="AO35" s="270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52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115</v>
      </c>
      <c r="AR44" s="44"/>
    </row>
    <row r="45" spans="2:44" s="4" customFormat="1" ht="36.95" customHeight="1">
      <c r="B45" s="45"/>
      <c r="C45" s="46" t="s">
        <v>16</v>
      </c>
      <c r="L45" s="255" t="str">
        <f>K6</f>
        <v>Změna užívání části 1.n.p. sportovní haly z bytu správce na klubovnu sportovců</v>
      </c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ul. Dukelských hrdinů 183, Česká Kamenice</v>
      </c>
      <c r="AI47" s="26" t="s">
        <v>23</v>
      </c>
      <c r="AM47" s="257" t="str">
        <f>IF(AN8="","",AN8)</f>
        <v>26. 9. 2023</v>
      </c>
      <c r="AN47" s="257"/>
      <c r="AR47" s="31"/>
    </row>
    <row r="48" spans="2:44" s="1" customFormat="1" ht="6.95" customHeight="1">
      <c r="B48" s="31"/>
      <c r="AR48" s="31"/>
    </row>
    <row r="49" spans="2:56" s="1" customFormat="1" ht="25.7" customHeight="1">
      <c r="B49" s="31"/>
      <c r="C49" s="26" t="s">
        <v>25</v>
      </c>
      <c r="L49" s="3" t="str">
        <f>IF(E11="","",E11)</f>
        <v>Město Česká Kamenice, nám. Míru 219</v>
      </c>
      <c r="AI49" s="26" t="s">
        <v>31</v>
      </c>
      <c r="AM49" s="258" t="str">
        <f>IF(E17="","",E17)</f>
        <v>PROJEKT - projekty staveb, Ing.Marcela Bezděková</v>
      </c>
      <c r="AN49" s="259"/>
      <c r="AO49" s="259"/>
      <c r="AP49" s="259"/>
      <c r="AR49" s="31"/>
      <c r="AS49" s="260" t="s">
        <v>53</v>
      </c>
      <c r="AT49" s="261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29</v>
      </c>
      <c r="L50" s="3" t="str">
        <f>IF(E14="Vyplň údaj","",E14)</f>
        <v/>
      </c>
      <c r="AI50" s="26" t="s">
        <v>35</v>
      </c>
      <c r="AM50" s="258" t="str">
        <f>IF(E20="","",E20)</f>
        <v xml:space="preserve"> </v>
      </c>
      <c r="AN50" s="259"/>
      <c r="AO50" s="259"/>
      <c r="AP50" s="259"/>
      <c r="AR50" s="31"/>
      <c r="AS50" s="262"/>
      <c r="AT50" s="263"/>
      <c r="BD50" s="52"/>
    </row>
    <row r="51" spans="2:56" s="1" customFormat="1" ht="10.9" customHeight="1">
      <c r="B51" s="31"/>
      <c r="AR51" s="31"/>
      <c r="AS51" s="262"/>
      <c r="AT51" s="263"/>
      <c r="BD51" s="52"/>
    </row>
    <row r="52" spans="2:56" s="1" customFormat="1" ht="29.25" customHeight="1">
      <c r="B52" s="31"/>
      <c r="C52" s="246" t="s">
        <v>54</v>
      </c>
      <c r="D52" s="247"/>
      <c r="E52" s="247"/>
      <c r="F52" s="247"/>
      <c r="G52" s="247"/>
      <c r="H52" s="53"/>
      <c r="I52" s="248" t="s">
        <v>55</v>
      </c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9" t="s">
        <v>56</v>
      </c>
      <c r="AH52" s="247"/>
      <c r="AI52" s="247"/>
      <c r="AJ52" s="247"/>
      <c r="AK52" s="247"/>
      <c r="AL52" s="247"/>
      <c r="AM52" s="247"/>
      <c r="AN52" s="248" t="s">
        <v>57</v>
      </c>
      <c r="AO52" s="247"/>
      <c r="AP52" s="247"/>
      <c r="AQ52" s="54" t="s">
        <v>58</v>
      </c>
      <c r="AR52" s="31"/>
      <c r="AS52" s="55" t="s">
        <v>59</v>
      </c>
      <c r="AT52" s="56" t="s">
        <v>60</v>
      </c>
      <c r="AU52" s="56" t="s">
        <v>61</v>
      </c>
      <c r="AV52" s="56" t="s">
        <v>62</v>
      </c>
      <c r="AW52" s="56" t="s">
        <v>63</v>
      </c>
      <c r="AX52" s="56" t="s">
        <v>64</v>
      </c>
      <c r="AY52" s="56" t="s">
        <v>65</v>
      </c>
      <c r="AZ52" s="56" t="s">
        <v>66</v>
      </c>
      <c r="BA52" s="56" t="s">
        <v>67</v>
      </c>
      <c r="BB52" s="56" t="s">
        <v>68</v>
      </c>
      <c r="BC52" s="56" t="s">
        <v>69</v>
      </c>
      <c r="BD52" s="57" t="s">
        <v>70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71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53">
        <f>ROUND(AG55,2)</f>
        <v>0</v>
      </c>
      <c r="AH54" s="253"/>
      <c r="AI54" s="253"/>
      <c r="AJ54" s="253"/>
      <c r="AK54" s="253"/>
      <c r="AL54" s="253"/>
      <c r="AM54" s="253"/>
      <c r="AN54" s="254">
        <f>SUM(AG54,AT54)</f>
        <v>0</v>
      </c>
      <c r="AO54" s="254"/>
      <c r="AP54" s="254"/>
      <c r="AQ54" s="63" t="s">
        <v>19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72</v>
      </c>
      <c r="BT54" s="68" t="s">
        <v>73</v>
      </c>
      <c r="BV54" s="68" t="s">
        <v>74</v>
      </c>
      <c r="BW54" s="68" t="s">
        <v>5</v>
      </c>
      <c r="BX54" s="68" t="s">
        <v>75</v>
      </c>
      <c r="CL54" s="68" t="s">
        <v>19</v>
      </c>
    </row>
    <row r="55" spans="1:90" s="6" customFormat="1" ht="37.5" customHeight="1">
      <c r="A55" s="69" t="s">
        <v>76</v>
      </c>
      <c r="B55" s="70"/>
      <c r="C55" s="71"/>
      <c r="D55" s="252" t="s">
        <v>14</v>
      </c>
      <c r="E55" s="252"/>
      <c r="F55" s="252"/>
      <c r="G55" s="252"/>
      <c r="H55" s="252"/>
      <c r="I55" s="72"/>
      <c r="J55" s="252" t="s">
        <v>17</v>
      </c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0">
        <f>'115 - Změna užívání části...'!J28</f>
        <v>0</v>
      </c>
      <c r="AH55" s="251"/>
      <c r="AI55" s="251"/>
      <c r="AJ55" s="251"/>
      <c r="AK55" s="251"/>
      <c r="AL55" s="251"/>
      <c r="AM55" s="251"/>
      <c r="AN55" s="250">
        <f>SUM(AG55,AT55)</f>
        <v>0</v>
      </c>
      <c r="AO55" s="251"/>
      <c r="AP55" s="251"/>
      <c r="AQ55" s="73" t="s">
        <v>77</v>
      </c>
      <c r="AR55" s="70"/>
      <c r="AS55" s="74">
        <v>0</v>
      </c>
      <c r="AT55" s="75">
        <f>ROUND(SUM(AV55:AW55),2)</f>
        <v>0</v>
      </c>
      <c r="AU55" s="76">
        <f>'115 - Změna užívání části...'!P94</f>
        <v>0</v>
      </c>
      <c r="AV55" s="75">
        <f>'115 - Změna užívání části...'!J31</f>
        <v>0</v>
      </c>
      <c r="AW55" s="75">
        <f>'115 - Změna užívání části...'!J32</f>
        <v>0</v>
      </c>
      <c r="AX55" s="75">
        <f>'115 - Změna užívání části...'!J33</f>
        <v>0</v>
      </c>
      <c r="AY55" s="75">
        <f>'115 - Změna užívání části...'!J34</f>
        <v>0</v>
      </c>
      <c r="AZ55" s="75">
        <f>'115 - Změna užívání části...'!F31</f>
        <v>0</v>
      </c>
      <c r="BA55" s="75">
        <f>'115 - Změna užívání části...'!F32</f>
        <v>0</v>
      </c>
      <c r="BB55" s="75">
        <f>'115 - Změna užívání části...'!F33</f>
        <v>0</v>
      </c>
      <c r="BC55" s="75">
        <f>'115 - Změna užívání části...'!F34</f>
        <v>0</v>
      </c>
      <c r="BD55" s="77">
        <f>'115 - Změna užívání části...'!F35</f>
        <v>0</v>
      </c>
      <c r="BT55" s="78" t="s">
        <v>78</v>
      </c>
      <c r="BU55" s="78" t="s">
        <v>79</v>
      </c>
      <c r="BV55" s="78" t="s">
        <v>74</v>
      </c>
      <c r="BW55" s="78" t="s">
        <v>5</v>
      </c>
      <c r="BX55" s="78" t="s">
        <v>75</v>
      </c>
      <c r="CL55" s="78" t="s">
        <v>19</v>
      </c>
    </row>
    <row r="56" spans="2:44" s="1" customFormat="1" ht="30" customHeight="1">
      <c r="B56" s="31"/>
      <c r="AR56" s="31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</row>
  </sheetData>
  <sheetProtection algorithmName="SHA-512" hashValue="m3AfxwSFWkN248JykJ5K+Yrz1KogPnyoiTIgwHjXv1NOYdrtK08SyzJuxc07IacQjs1pBDguEXurm6SaLEWdDQ==" saltValue="zvdqi+cVB7wT7dpUnAXE29H7gmWYMPlUlHV3K2mfoo76IbhxWBB2mFvdLR58UOAaIc1Uqnz6dkZlpyGYn+TSH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115 - Změna užívání část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81</v>
      </c>
      <c r="L4" s="19"/>
      <c r="M4" s="79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1"/>
      <c r="D6" s="26" t="s">
        <v>16</v>
      </c>
      <c r="L6" s="31"/>
    </row>
    <row r="7" spans="2:12" s="1" customFormat="1" ht="16.5" customHeight="1">
      <c r="B7" s="31"/>
      <c r="E7" s="255" t="s">
        <v>17</v>
      </c>
      <c r="F7" s="282"/>
      <c r="G7" s="282"/>
      <c r="H7" s="282"/>
      <c r="L7" s="31"/>
    </row>
    <row r="8" spans="2:12" s="1" customFormat="1" ht="10.15">
      <c r="B8" s="31"/>
      <c r="L8" s="31"/>
    </row>
    <row r="9" spans="2:12" s="1" customFormat="1" ht="12" customHeight="1">
      <c r="B9" s="31"/>
      <c r="D9" s="26" t="s">
        <v>18</v>
      </c>
      <c r="F9" s="24" t="s">
        <v>19</v>
      </c>
      <c r="I9" s="26" t="s">
        <v>20</v>
      </c>
      <c r="J9" s="24" t="s">
        <v>19</v>
      </c>
      <c r="L9" s="31"/>
    </row>
    <row r="10" spans="2:12" s="1" customFormat="1" ht="12" customHeight="1">
      <c r="B10" s="31"/>
      <c r="D10" s="26" t="s">
        <v>21</v>
      </c>
      <c r="F10" s="24" t="s">
        <v>22</v>
      </c>
      <c r="I10" s="26" t="s">
        <v>23</v>
      </c>
      <c r="J10" s="48" t="str">
        <f>'Rekapitulace stavby'!AN8</f>
        <v>26. 9. 2023</v>
      </c>
      <c r="L10" s="31"/>
    </row>
    <row r="11" spans="2:12" s="1" customFormat="1" ht="10.9" customHeight="1">
      <c r="B11" s="31"/>
      <c r="L11" s="31"/>
    </row>
    <row r="12" spans="2:12" s="1" customFormat="1" ht="12" customHeight="1">
      <c r="B12" s="31"/>
      <c r="D12" s="26" t="s">
        <v>25</v>
      </c>
      <c r="I12" s="26" t="s">
        <v>26</v>
      </c>
      <c r="J12" s="24" t="s">
        <v>19</v>
      </c>
      <c r="L12" s="31"/>
    </row>
    <row r="13" spans="2:12" s="1" customFormat="1" ht="18" customHeight="1">
      <c r="B13" s="31"/>
      <c r="E13" s="24" t="s">
        <v>27</v>
      </c>
      <c r="I13" s="26" t="s">
        <v>28</v>
      </c>
      <c r="J13" s="24" t="s">
        <v>19</v>
      </c>
      <c r="L13" s="31"/>
    </row>
    <row r="14" spans="2:12" s="1" customFormat="1" ht="6.95" customHeight="1">
      <c r="B14" s="31"/>
      <c r="L14" s="31"/>
    </row>
    <row r="15" spans="2:12" s="1" customFormat="1" ht="12" customHeight="1">
      <c r="B15" s="31"/>
      <c r="D15" s="26" t="s">
        <v>29</v>
      </c>
      <c r="I15" s="26" t="s">
        <v>26</v>
      </c>
      <c r="J15" s="27" t="str">
        <f>'Rekapitulace stavby'!AN13</f>
        <v>Vyplň údaj</v>
      </c>
      <c r="L15" s="31"/>
    </row>
    <row r="16" spans="2:12" s="1" customFormat="1" ht="18" customHeight="1">
      <c r="B16" s="31"/>
      <c r="E16" s="283" t="str">
        <f>'Rekapitulace stavby'!E14</f>
        <v>Vyplň údaj</v>
      </c>
      <c r="F16" s="274"/>
      <c r="G16" s="274"/>
      <c r="H16" s="274"/>
      <c r="I16" s="26" t="s">
        <v>28</v>
      </c>
      <c r="J16" s="27" t="str">
        <f>'Rekapitulace stavby'!AN14</f>
        <v>Vyplň údaj</v>
      </c>
      <c r="L16" s="31"/>
    </row>
    <row r="17" spans="2:12" s="1" customFormat="1" ht="6.95" customHeight="1">
      <c r="B17" s="31"/>
      <c r="L17" s="31"/>
    </row>
    <row r="18" spans="2:12" s="1" customFormat="1" ht="12" customHeight="1">
      <c r="B18" s="31"/>
      <c r="D18" s="26" t="s">
        <v>31</v>
      </c>
      <c r="I18" s="26" t="s">
        <v>26</v>
      </c>
      <c r="J18" s="24" t="s">
        <v>32</v>
      </c>
      <c r="L18" s="31"/>
    </row>
    <row r="19" spans="2:12" s="1" customFormat="1" ht="18" customHeight="1">
      <c r="B19" s="31"/>
      <c r="E19" s="24" t="s">
        <v>33</v>
      </c>
      <c r="I19" s="26" t="s">
        <v>28</v>
      </c>
      <c r="J19" s="24" t="s">
        <v>19</v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35</v>
      </c>
      <c r="I21" s="26" t="s">
        <v>26</v>
      </c>
      <c r="J21" s="24" t="str">
        <f>IF('Rekapitulace stavby'!AN19="","",'Rekapitulace stavby'!AN19)</f>
        <v/>
      </c>
      <c r="L21" s="31"/>
    </row>
    <row r="22" spans="2:12" s="1" customFormat="1" ht="18" customHeight="1">
      <c r="B22" s="31"/>
      <c r="E22" s="24" t="str">
        <f>IF('Rekapitulace stavby'!E20="","",'Rekapitulace stavby'!E20)</f>
        <v xml:space="preserve"> </v>
      </c>
      <c r="I22" s="26" t="s">
        <v>28</v>
      </c>
      <c r="J22" s="24" t="str">
        <f>IF('Rekapitulace stavby'!AN20="","",'Rekapitulace stavby'!AN20)</f>
        <v/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37</v>
      </c>
      <c r="L24" s="31"/>
    </row>
    <row r="25" spans="2:12" s="7" customFormat="1" ht="47.25" customHeight="1">
      <c r="B25" s="80"/>
      <c r="E25" s="278" t="s">
        <v>38</v>
      </c>
      <c r="F25" s="278"/>
      <c r="G25" s="278"/>
      <c r="H25" s="278"/>
      <c r="L25" s="80"/>
    </row>
    <row r="26" spans="2:12" s="1" customFormat="1" ht="6.95" customHeight="1">
      <c r="B26" s="31"/>
      <c r="L26" s="31"/>
    </row>
    <row r="27" spans="2:12" s="1" customFormat="1" ht="6.95" customHeight="1">
      <c r="B27" s="31"/>
      <c r="D27" s="49"/>
      <c r="E27" s="49"/>
      <c r="F27" s="49"/>
      <c r="G27" s="49"/>
      <c r="H27" s="49"/>
      <c r="I27" s="49"/>
      <c r="J27" s="49"/>
      <c r="K27" s="49"/>
      <c r="L27" s="31"/>
    </row>
    <row r="28" spans="2:12" s="1" customFormat="1" ht="25.35" customHeight="1">
      <c r="B28" s="31"/>
      <c r="D28" s="81" t="s">
        <v>39</v>
      </c>
      <c r="J28" s="62">
        <f>ROUND(J94,2)</f>
        <v>0</v>
      </c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14.45" customHeight="1">
      <c r="B30" s="31"/>
      <c r="F30" s="34" t="s">
        <v>41</v>
      </c>
      <c r="I30" s="34" t="s">
        <v>40</v>
      </c>
      <c r="J30" s="34" t="s">
        <v>42</v>
      </c>
      <c r="L30" s="31"/>
    </row>
    <row r="31" spans="2:12" s="1" customFormat="1" ht="14.45" customHeight="1">
      <c r="B31" s="31"/>
      <c r="D31" s="51" t="s">
        <v>43</v>
      </c>
      <c r="E31" s="26" t="s">
        <v>44</v>
      </c>
      <c r="F31" s="82">
        <f>ROUND((SUM(BE94:BE335)),2)</f>
        <v>0</v>
      </c>
      <c r="I31" s="83">
        <v>0.21</v>
      </c>
      <c r="J31" s="82">
        <f>ROUND(((SUM(BE94:BE335))*I31),2)</f>
        <v>0</v>
      </c>
      <c r="L31" s="31"/>
    </row>
    <row r="32" spans="2:12" s="1" customFormat="1" ht="14.45" customHeight="1">
      <c r="B32" s="31"/>
      <c r="E32" s="26" t="s">
        <v>45</v>
      </c>
      <c r="F32" s="82">
        <f>ROUND((SUM(BF94:BF335)),2)</f>
        <v>0</v>
      </c>
      <c r="I32" s="83">
        <v>0.15</v>
      </c>
      <c r="J32" s="82">
        <f>ROUND(((SUM(BF94:BF335))*I32),2)</f>
        <v>0</v>
      </c>
      <c r="L32" s="31"/>
    </row>
    <row r="33" spans="2:12" s="1" customFormat="1" ht="14.45" customHeight="1" hidden="1">
      <c r="B33" s="31"/>
      <c r="E33" s="26" t="s">
        <v>46</v>
      </c>
      <c r="F33" s="82">
        <f>ROUND((SUM(BG94:BG335)),2)</f>
        <v>0</v>
      </c>
      <c r="I33" s="83">
        <v>0.21</v>
      </c>
      <c r="J33" s="82">
        <f>0</f>
        <v>0</v>
      </c>
      <c r="L33" s="31"/>
    </row>
    <row r="34" spans="2:12" s="1" customFormat="1" ht="14.45" customHeight="1" hidden="1">
      <c r="B34" s="31"/>
      <c r="E34" s="26" t="s">
        <v>47</v>
      </c>
      <c r="F34" s="82">
        <f>ROUND((SUM(BH94:BH335)),2)</f>
        <v>0</v>
      </c>
      <c r="I34" s="83">
        <v>0.15</v>
      </c>
      <c r="J34" s="82">
        <f>0</f>
        <v>0</v>
      </c>
      <c r="L34" s="31"/>
    </row>
    <row r="35" spans="2:12" s="1" customFormat="1" ht="14.45" customHeight="1" hidden="1">
      <c r="B35" s="31"/>
      <c r="E35" s="26" t="s">
        <v>48</v>
      </c>
      <c r="F35" s="82">
        <f>ROUND((SUM(BI94:BI335)),2)</f>
        <v>0</v>
      </c>
      <c r="I35" s="83">
        <v>0</v>
      </c>
      <c r="J35" s="82">
        <f>0</f>
        <v>0</v>
      </c>
      <c r="L35" s="31"/>
    </row>
    <row r="36" spans="2:12" s="1" customFormat="1" ht="6.95" customHeight="1">
      <c r="B36" s="31"/>
      <c r="L36" s="31"/>
    </row>
    <row r="37" spans="2:12" s="1" customFormat="1" ht="25.35" customHeight="1">
      <c r="B37" s="31"/>
      <c r="C37" s="84"/>
      <c r="D37" s="85" t="s">
        <v>49</v>
      </c>
      <c r="E37" s="53"/>
      <c r="F37" s="53"/>
      <c r="G37" s="86" t="s">
        <v>50</v>
      </c>
      <c r="H37" s="87" t="s">
        <v>51</v>
      </c>
      <c r="I37" s="53"/>
      <c r="J37" s="88">
        <f>SUM(J28:J35)</f>
        <v>0</v>
      </c>
      <c r="K37" s="89"/>
      <c r="L37" s="31"/>
    </row>
    <row r="38" spans="2:12" s="1" customFormat="1" ht="14.4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31"/>
    </row>
    <row r="42" spans="2:12" s="1" customFormat="1" ht="6.9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1"/>
    </row>
    <row r="43" spans="2:12" s="1" customFormat="1" ht="24.95" customHeight="1">
      <c r="B43" s="31"/>
      <c r="C43" s="20" t="s">
        <v>82</v>
      </c>
      <c r="L43" s="31"/>
    </row>
    <row r="44" spans="2:12" s="1" customFormat="1" ht="6.95" customHeight="1">
      <c r="B44" s="31"/>
      <c r="L44" s="31"/>
    </row>
    <row r="45" spans="2:12" s="1" customFormat="1" ht="12" customHeight="1">
      <c r="B45" s="31"/>
      <c r="C45" s="26" t="s">
        <v>16</v>
      </c>
      <c r="L45" s="31"/>
    </row>
    <row r="46" spans="2:12" s="1" customFormat="1" ht="16.5" customHeight="1">
      <c r="B46" s="31"/>
      <c r="E46" s="255" t="str">
        <f>E7</f>
        <v>Změna užívání části 1.n.p. sportovní haly z bytu správce na klubovnu sportovců</v>
      </c>
      <c r="F46" s="282"/>
      <c r="G46" s="282"/>
      <c r="H46" s="282"/>
      <c r="L46" s="31"/>
    </row>
    <row r="47" spans="2:12" s="1" customFormat="1" ht="6.95" customHeight="1">
      <c r="B47" s="31"/>
      <c r="L47" s="31"/>
    </row>
    <row r="48" spans="2:12" s="1" customFormat="1" ht="12" customHeight="1">
      <c r="B48" s="31"/>
      <c r="C48" s="26" t="s">
        <v>21</v>
      </c>
      <c r="F48" s="24" t="str">
        <f>F10</f>
        <v>ul. Dukelských hrdinů 183, Česká Kamenice</v>
      </c>
      <c r="I48" s="26" t="s">
        <v>23</v>
      </c>
      <c r="J48" s="48" t="str">
        <f>IF(J10="","",J10)</f>
        <v>26. 9. 2023</v>
      </c>
      <c r="L48" s="31"/>
    </row>
    <row r="49" spans="2:12" s="1" customFormat="1" ht="6.95" customHeight="1">
      <c r="B49" s="31"/>
      <c r="L49" s="31"/>
    </row>
    <row r="50" spans="2:12" s="1" customFormat="1" ht="40.15" customHeight="1">
      <c r="B50" s="31"/>
      <c r="C50" s="26" t="s">
        <v>25</v>
      </c>
      <c r="F50" s="24" t="str">
        <f>E13</f>
        <v>Město Česká Kamenice, nám. Míru 219</v>
      </c>
      <c r="I50" s="26" t="s">
        <v>31</v>
      </c>
      <c r="J50" s="29" t="str">
        <f>E19</f>
        <v>PROJEKT - projekty staveb, Ing.Marcela Bezděková</v>
      </c>
      <c r="L50" s="31"/>
    </row>
    <row r="51" spans="2:12" s="1" customFormat="1" ht="15.2" customHeight="1">
      <c r="B51" s="31"/>
      <c r="C51" s="26" t="s">
        <v>29</v>
      </c>
      <c r="F51" s="24" t="str">
        <f>IF(E16="","",E16)</f>
        <v>Vyplň údaj</v>
      </c>
      <c r="I51" s="26" t="s">
        <v>35</v>
      </c>
      <c r="J51" s="29" t="str">
        <f>E22</f>
        <v xml:space="preserve"> </v>
      </c>
      <c r="L51" s="31"/>
    </row>
    <row r="52" spans="2:12" s="1" customFormat="1" ht="10.35" customHeight="1">
      <c r="B52" s="31"/>
      <c r="L52" s="31"/>
    </row>
    <row r="53" spans="2:12" s="1" customFormat="1" ht="29.25" customHeight="1">
      <c r="B53" s="31"/>
      <c r="C53" s="90" t="s">
        <v>83</v>
      </c>
      <c r="D53" s="84"/>
      <c r="E53" s="84"/>
      <c r="F53" s="84"/>
      <c r="G53" s="84"/>
      <c r="H53" s="84"/>
      <c r="I53" s="84"/>
      <c r="J53" s="91" t="s">
        <v>84</v>
      </c>
      <c r="K53" s="84"/>
      <c r="L53" s="31"/>
    </row>
    <row r="54" spans="2:12" s="1" customFormat="1" ht="10.35" customHeight="1">
      <c r="B54" s="31"/>
      <c r="L54" s="31"/>
    </row>
    <row r="55" spans="2:47" s="1" customFormat="1" ht="22.9" customHeight="1">
      <c r="B55" s="31"/>
      <c r="C55" s="92" t="s">
        <v>71</v>
      </c>
      <c r="J55" s="62">
        <f>J94</f>
        <v>0</v>
      </c>
      <c r="L55" s="31"/>
      <c r="AU55" s="16" t="s">
        <v>85</v>
      </c>
    </row>
    <row r="56" spans="2:12" s="8" customFormat="1" ht="24.95" customHeight="1">
      <c r="B56" s="93"/>
      <c r="D56" s="94" t="s">
        <v>86</v>
      </c>
      <c r="E56" s="95"/>
      <c r="F56" s="95"/>
      <c r="G56" s="95"/>
      <c r="H56" s="95"/>
      <c r="I56" s="95"/>
      <c r="J56" s="96">
        <f>J95</f>
        <v>0</v>
      </c>
      <c r="L56" s="93"/>
    </row>
    <row r="57" spans="2:12" s="9" customFormat="1" ht="19.9" customHeight="1">
      <c r="B57" s="97"/>
      <c r="D57" s="98" t="s">
        <v>87</v>
      </c>
      <c r="E57" s="99"/>
      <c r="F57" s="99"/>
      <c r="G57" s="99"/>
      <c r="H57" s="99"/>
      <c r="I57" s="99"/>
      <c r="J57" s="100">
        <f>J96</f>
        <v>0</v>
      </c>
      <c r="L57" s="97"/>
    </row>
    <row r="58" spans="2:12" s="9" customFormat="1" ht="19.9" customHeight="1">
      <c r="B58" s="97"/>
      <c r="D58" s="98" t="s">
        <v>88</v>
      </c>
      <c r="E58" s="99"/>
      <c r="F58" s="99"/>
      <c r="G58" s="99"/>
      <c r="H58" s="99"/>
      <c r="I58" s="99"/>
      <c r="J58" s="100">
        <f>J105</f>
        <v>0</v>
      </c>
      <c r="L58" s="97"/>
    </row>
    <row r="59" spans="2:12" s="9" customFormat="1" ht="19.9" customHeight="1">
      <c r="B59" s="97"/>
      <c r="D59" s="98" t="s">
        <v>89</v>
      </c>
      <c r="E59" s="99"/>
      <c r="F59" s="99"/>
      <c r="G59" s="99"/>
      <c r="H59" s="99"/>
      <c r="I59" s="99"/>
      <c r="J59" s="100">
        <f>J129</f>
        <v>0</v>
      </c>
      <c r="L59" s="97"/>
    </row>
    <row r="60" spans="2:12" s="9" customFormat="1" ht="19.9" customHeight="1">
      <c r="B60" s="97"/>
      <c r="D60" s="98" t="s">
        <v>90</v>
      </c>
      <c r="E60" s="99"/>
      <c r="F60" s="99"/>
      <c r="G60" s="99"/>
      <c r="H60" s="99"/>
      <c r="I60" s="99"/>
      <c r="J60" s="100">
        <f>J133</f>
        <v>0</v>
      </c>
      <c r="L60" s="97"/>
    </row>
    <row r="61" spans="2:12" s="9" customFormat="1" ht="19.9" customHeight="1">
      <c r="B61" s="97"/>
      <c r="D61" s="98" t="s">
        <v>91</v>
      </c>
      <c r="E61" s="99"/>
      <c r="F61" s="99"/>
      <c r="G61" s="99"/>
      <c r="H61" s="99"/>
      <c r="I61" s="99"/>
      <c r="J61" s="100">
        <f>J141</f>
        <v>0</v>
      </c>
      <c r="L61" s="97"/>
    </row>
    <row r="62" spans="2:12" s="9" customFormat="1" ht="19.9" customHeight="1">
      <c r="B62" s="97"/>
      <c r="D62" s="98" t="s">
        <v>92</v>
      </c>
      <c r="E62" s="99"/>
      <c r="F62" s="99"/>
      <c r="G62" s="99"/>
      <c r="H62" s="99"/>
      <c r="I62" s="99"/>
      <c r="J62" s="100">
        <f>J145</f>
        <v>0</v>
      </c>
      <c r="L62" s="97"/>
    </row>
    <row r="63" spans="2:12" s="9" customFormat="1" ht="19.9" customHeight="1">
      <c r="B63" s="97"/>
      <c r="D63" s="98" t="s">
        <v>93</v>
      </c>
      <c r="E63" s="99"/>
      <c r="F63" s="99"/>
      <c r="G63" s="99"/>
      <c r="H63" s="99"/>
      <c r="I63" s="99"/>
      <c r="J63" s="100">
        <f>J175</f>
        <v>0</v>
      </c>
      <c r="L63" s="97"/>
    </row>
    <row r="64" spans="2:12" s="9" customFormat="1" ht="19.9" customHeight="1">
      <c r="B64" s="97"/>
      <c r="D64" s="98" t="s">
        <v>94</v>
      </c>
      <c r="E64" s="99"/>
      <c r="F64" s="99"/>
      <c r="G64" s="99"/>
      <c r="H64" s="99"/>
      <c r="I64" s="99"/>
      <c r="J64" s="100">
        <f>J186</f>
        <v>0</v>
      </c>
      <c r="L64" s="97"/>
    </row>
    <row r="65" spans="2:12" s="8" customFormat="1" ht="24.95" customHeight="1">
      <c r="B65" s="93"/>
      <c r="D65" s="94" t="s">
        <v>95</v>
      </c>
      <c r="E65" s="95"/>
      <c r="F65" s="95"/>
      <c r="G65" s="95"/>
      <c r="H65" s="95"/>
      <c r="I65" s="95"/>
      <c r="J65" s="96">
        <f>J189</f>
        <v>0</v>
      </c>
      <c r="L65" s="93"/>
    </row>
    <row r="66" spans="2:12" s="9" customFormat="1" ht="19.9" customHeight="1">
      <c r="B66" s="97"/>
      <c r="D66" s="98" t="s">
        <v>96</v>
      </c>
      <c r="E66" s="99"/>
      <c r="F66" s="99"/>
      <c r="G66" s="99"/>
      <c r="H66" s="99"/>
      <c r="I66" s="99"/>
      <c r="J66" s="100">
        <f>J190</f>
        <v>0</v>
      </c>
      <c r="L66" s="97"/>
    </row>
    <row r="67" spans="2:12" s="9" customFormat="1" ht="19.9" customHeight="1">
      <c r="B67" s="97"/>
      <c r="D67" s="98" t="s">
        <v>97</v>
      </c>
      <c r="E67" s="99"/>
      <c r="F67" s="99"/>
      <c r="G67" s="99"/>
      <c r="H67" s="99"/>
      <c r="I67" s="99"/>
      <c r="J67" s="100">
        <f>J202</f>
        <v>0</v>
      </c>
      <c r="L67" s="97"/>
    </row>
    <row r="68" spans="2:12" s="9" customFormat="1" ht="19.9" customHeight="1">
      <c r="B68" s="97"/>
      <c r="D68" s="98" t="s">
        <v>98</v>
      </c>
      <c r="E68" s="99"/>
      <c r="F68" s="99"/>
      <c r="G68" s="99"/>
      <c r="H68" s="99"/>
      <c r="I68" s="99"/>
      <c r="J68" s="100">
        <f>J210</f>
        <v>0</v>
      </c>
      <c r="L68" s="97"/>
    </row>
    <row r="69" spans="2:12" s="9" customFormat="1" ht="19.9" customHeight="1">
      <c r="B69" s="97"/>
      <c r="D69" s="98" t="s">
        <v>99</v>
      </c>
      <c r="E69" s="99"/>
      <c r="F69" s="99"/>
      <c r="G69" s="99"/>
      <c r="H69" s="99"/>
      <c r="I69" s="99"/>
      <c r="J69" s="100">
        <f>J223</f>
        <v>0</v>
      </c>
      <c r="L69" s="97"/>
    </row>
    <row r="70" spans="2:12" s="9" customFormat="1" ht="19.9" customHeight="1">
      <c r="B70" s="97"/>
      <c r="D70" s="98" t="s">
        <v>100</v>
      </c>
      <c r="E70" s="99"/>
      <c r="F70" s="99"/>
      <c r="G70" s="99"/>
      <c r="H70" s="99"/>
      <c r="I70" s="99"/>
      <c r="J70" s="100">
        <f>J225</f>
        <v>0</v>
      </c>
      <c r="L70" s="97"/>
    </row>
    <row r="71" spans="2:12" s="9" customFormat="1" ht="19.9" customHeight="1">
      <c r="B71" s="97"/>
      <c r="D71" s="98" t="s">
        <v>101</v>
      </c>
      <c r="E71" s="99"/>
      <c r="F71" s="99"/>
      <c r="G71" s="99"/>
      <c r="H71" s="99"/>
      <c r="I71" s="99"/>
      <c r="J71" s="100">
        <f>J227</f>
        <v>0</v>
      </c>
      <c r="L71" s="97"/>
    </row>
    <row r="72" spans="2:12" s="9" customFormat="1" ht="19.9" customHeight="1">
      <c r="B72" s="97"/>
      <c r="D72" s="98" t="s">
        <v>102</v>
      </c>
      <c r="E72" s="99"/>
      <c r="F72" s="99"/>
      <c r="G72" s="99"/>
      <c r="H72" s="99"/>
      <c r="I72" s="99"/>
      <c r="J72" s="100">
        <f>J229</f>
        <v>0</v>
      </c>
      <c r="L72" s="97"/>
    </row>
    <row r="73" spans="2:12" s="9" customFormat="1" ht="19.9" customHeight="1">
      <c r="B73" s="97"/>
      <c r="D73" s="98" t="s">
        <v>103</v>
      </c>
      <c r="E73" s="99"/>
      <c r="F73" s="99"/>
      <c r="G73" s="99"/>
      <c r="H73" s="99"/>
      <c r="I73" s="99"/>
      <c r="J73" s="100">
        <f>J246</f>
        <v>0</v>
      </c>
      <c r="L73" s="97"/>
    </row>
    <row r="74" spans="2:12" s="9" customFormat="1" ht="19.9" customHeight="1">
      <c r="B74" s="97"/>
      <c r="D74" s="98" t="s">
        <v>104</v>
      </c>
      <c r="E74" s="99"/>
      <c r="F74" s="99"/>
      <c r="G74" s="99"/>
      <c r="H74" s="99"/>
      <c r="I74" s="99"/>
      <c r="J74" s="100">
        <f>J268</f>
        <v>0</v>
      </c>
      <c r="L74" s="97"/>
    </row>
    <row r="75" spans="2:12" s="9" customFormat="1" ht="19.9" customHeight="1">
      <c r="B75" s="97"/>
      <c r="D75" s="98" t="s">
        <v>105</v>
      </c>
      <c r="E75" s="99"/>
      <c r="F75" s="99"/>
      <c r="G75" s="99"/>
      <c r="H75" s="99"/>
      <c r="I75" s="99"/>
      <c r="J75" s="100">
        <f>J286</f>
        <v>0</v>
      </c>
      <c r="L75" s="97"/>
    </row>
    <row r="76" spans="2:12" s="9" customFormat="1" ht="19.9" customHeight="1">
      <c r="B76" s="97"/>
      <c r="D76" s="98" t="s">
        <v>106</v>
      </c>
      <c r="E76" s="99"/>
      <c r="F76" s="99"/>
      <c r="G76" s="99"/>
      <c r="H76" s="99"/>
      <c r="I76" s="99"/>
      <c r="J76" s="100">
        <f>J318</f>
        <v>0</v>
      </c>
      <c r="L76" s="97"/>
    </row>
    <row r="77" spans="2:12" s="1" customFormat="1" ht="21.75" customHeight="1">
      <c r="B77" s="31"/>
      <c r="L77" s="31"/>
    </row>
    <row r="78" spans="2:12" s="1" customFormat="1" ht="6.95" customHeight="1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31"/>
    </row>
    <row r="82" spans="2:12" s="1" customFormat="1" ht="6.95" customHeight="1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31"/>
    </row>
    <row r="83" spans="2:12" s="1" customFormat="1" ht="24.95" customHeight="1">
      <c r="B83" s="31"/>
      <c r="C83" s="20" t="s">
        <v>107</v>
      </c>
      <c r="L83" s="31"/>
    </row>
    <row r="84" spans="2:12" s="1" customFormat="1" ht="6.95" customHeight="1">
      <c r="B84" s="31"/>
      <c r="L84" s="31"/>
    </row>
    <row r="85" spans="2:12" s="1" customFormat="1" ht="12" customHeight="1">
      <c r="B85" s="31"/>
      <c r="C85" s="26" t="s">
        <v>16</v>
      </c>
      <c r="L85" s="31"/>
    </row>
    <row r="86" spans="2:12" s="1" customFormat="1" ht="16.5" customHeight="1">
      <c r="B86" s="31"/>
      <c r="E86" s="255" t="str">
        <f>E7</f>
        <v>Změna užívání části 1.n.p. sportovní haly z bytu správce na klubovnu sportovců</v>
      </c>
      <c r="F86" s="282"/>
      <c r="G86" s="282"/>
      <c r="H86" s="282"/>
      <c r="L86" s="31"/>
    </row>
    <row r="87" spans="2:12" s="1" customFormat="1" ht="6.95" customHeight="1">
      <c r="B87" s="31"/>
      <c r="L87" s="31"/>
    </row>
    <row r="88" spans="2:12" s="1" customFormat="1" ht="12" customHeight="1">
      <c r="B88" s="31"/>
      <c r="C88" s="26" t="s">
        <v>21</v>
      </c>
      <c r="F88" s="24" t="str">
        <f>F10</f>
        <v>ul. Dukelských hrdinů 183, Česká Kamenice</v>
      </c>
      <c r="I88" s="26" t="s">
        <v>23</v>
      </c>
      <c r="J88" s="48" t="str">
        <f>IF(J10="","",J10)</f>
        <v>26. 9. 2023</v>
      </c>
      <c r="L88" s="31"/>
    </row>
    <row r="89" spans="2:12" s="1" customFormat="1" ht="6.95" customHeight="1">
      <c r="B89" s="31"/>
      <c r="L89" s="31"/>
    </row>
    <row r="90" spans="2:12" s="1" customFormat="1" ht="40.15" customHeight="1">
      <c r="B90" s="31"/>
      <c r="C90" s="26" t="s">
        <v>25</v>
      </c>
      <c r="F90" s="24" t="str">
        <f>E13</f>
        <v>Město Česká Kamenice, nám. Míru 219</v>
      </c>
      <c r="I90" s="26" t="s">
        <v>31</v>
      </c>
      <c r="J90" s="29" t="str">
        <f>E19</f>
        <v>PROJEKT - projekty staveb, Ing.Marcela Bezděková</v>
      </c>
      <c r="L90" s="31"/>
    </row>
    <row r="91" spans="2:12" s="1" customFormat="1" ht="15.2" customHeight="1">
      <c r="B91" s="31"/>
      <c r="C91" s="26" t="s">
        <v>29</v>
      </c>
      <c r="F91" s="24" t="str">
        <f>IF(E16="","",E16)</f>
        <v>Vyplň údaj</v>
      </c>
      <c r="I91" s="26" t="s">
        <v>35</v>
      </c>
      <c r="J91" s="29" t="str">
        <f>E22</f>
        <v xml:space="preserve"> </v>
      </c>
      <c r="L91" s="31"/>
    </row>
    <row r="92" spans="2:12" s="1" customFormat="1" ht="10.35" customHeight="1">
      <c r="B92" s="31"/>
      <c r="L92" s="31"/>
    </row>
    <row r="93" spans="2:20" s="10" customFormat="1" ht="29.25" customHeight="1">
      <c r="B93" s="101"/>
      <c r="C93" s="102" t="s">
        <v>108</v>
      </c>
      <c r="D93" s="103" t="s">
        <v>58</v>
      </c>
      <c r="E93" s="103" t="s">
        <v>54</v>
      </c>
      <c r="F93" s="103" t="s">
        <v>55</v>
      </c>
      <c r="G93" s="103" t="s">
        <v>109</v>
      </c>
      <c r="H93" s="103" t="s">
        <v>110</v>
      </c>
      <c r="I93" s="103" t="s">
        <v>111</v>
      </c>
      <c r="J93" s="103" t="s">
        <v>84</v>
      </c>
      <c r="K93" s="104" t="s">
        <v>112</v>
      </c>
      <c r="L93" s="101"/>
      <c r="M93" s="55" t="s">
        <v>19</v>
      </c>
      <c r="N93" s="56" t="s">
        <v>43</v>
      </c>
      <c r="O93" s="56" t="s">
        <v>113</v>
      </c>
      <c r="P93" s="56" t="s">
        <v>114</v>
      </c>
      <c r="Q93" s="56" t="s">
        <v>115</v>
      </c>
      <c r="R93" s="56" t="s">
        <v>116</v>
      </c>
      <c r="S93" s="56" t="s">
        <v>117</v>
      </c>
      <c r="T93" s="57" t="s">
        <v>118</v>
      </c>
    </row>
    <row r="94" spans="2:63" s="1" customFormat="1" ht="22.9" customHeight="1">
      <c r="B94" s="31"/>
      <c r="C94" s="60" t="s">
        <v>119</v>
      </c>
      <c r="J94" s="105">
        <f>BK94</f>
        <v>0</v>
      </c>
      <c r="L94" s="31"/>
      <c r="M94" s="58"/>
      <c r="N94" s="49"/>
      <c r="O94" s="49"/>
      <c r="P94" s="106">
        <f>P95+P189</f>
        <v>0</v>
      </c>
      <c r="Q94" s="49"/>
      <c r="R94" s="106">
        <f>R95+R189</f>
        <v>4.89819752</v>
      </c>
      <c r="S94" s="49"/>
      <c r="T94" s="107">
        <f>T95+T189</f>
        <v>2.3091062</v>
      </c>
      <c r="AT94" s="16" t="s">
        <v>72</v>
      </c>
      <c r="AU94" s="16" t="s">
        <v>85</v>
      </c>
      <c r="BK94" s="108">
        <f>BK95+BK189</f>
        <v>0</v>
      </c>
    </row>
    <row r="95" spans="2:63" s="11" customFormat="1" ht="25.9" customHeight="1">
      <c r="B95" s="109"/>
      <c r="D95" s="110" t="s">
        <v>72</v>
      </c>
      <c r="E95" s="111" t="s">
        <v>120</v>
      </c>
      <c r="F95" s="111" t="s">
        <v>121</v>
      </c>
      <c r="I95" s="112"/>
      <c r="J95" s="113">
        <f>BK95</f>
        <v>0</v>
      </c>
      <c r="L95" s="109"/>
      <c r="M95" s="114"/>
      <c r="P95" s="115">
        <f>P96+P105+P129+P133+P141+P145+P175+P186</f>
        <v>0</v>
      </c>
      <c r="R95" s="115">
        <f>R96+R105+R129+R133+R141+R145+R175+R186</f>
        <v>1.8006846399999998</v>
      </c>
      <c r="T95" s="116">
        <f>T96+T105+T129+T133+T141+T145+T175+T186</f>
        <v>2.29763</v>
      </c>
      <c r="AR95" s="110" t="s">
        <v>78</v>
      </c>
      <c r="AT95" s="117" t="s">
        <v>72</v>
      </c>
      <c r="AU95" s="117" t="s">
        <v>73</v>
      </c>
      <c r="AY95" s="110" t="s">
        <v>122</v>
      </c>
      <c r="BK95" s="118">
        <f>BK96+BK105+BK129+BK133+BK141+BK145+BK175+BK186</f>
        <v>0</v>
      </c>
    </row>
    <row r="96" spans="2:63" s="11" customFormat="1" ht="22.9" customHeight="1">
      <c r="B96" s="109"/>
      <c r="D96" s="110" t="s">
        <v>72</v>
      </c>
      <c r="E96" s="119" t="s">
        <v>123</v>
      </c>
      <c r="F96" s="119" t="s">
        <v>124</v>
      </c>
      <c r="I96" s="112"/>
      <c r="J96" s="120">
        <f>BK96</f>
        <v>0</v>
      </c>
      <c r="L96" s="109"/>
      <c r="M96" s="114"/>
      <c r="P96" s="115">
        <f>SUM(P97:P104)</f>
        <v>0</v>
      </c>
      <c r="R96" s="115">
        <f>SUM(R97:R104)</f>
        <v>0.21003136</v>
      </c>
      <c r="T96" s="116">
        <f>SUM(T97:T104)</f>
        <v>0</v>
      </c>
      <c r="AR96" s="110" t="s">
        <v>78</v>
      </c>
      <c r="AT96" s="117" t="s">
        <v>72</v>
      </c>
      <c r="AU96" s="117" t="s">
        <v>78</v>
      </c>
      <c r="AY96" s="110" t="s">
        <v>122</v>
      </c>
      <c r="BK96" s="118">
        <f>SUM(BK97:BK104)</f>
        <v>0</v>
      </c>
    </row>
    <row r="97" spans="2:65" s="1" customFormat="1" ht="24.2" customHeight="1">
      <c r="B97" s="31"/>
      <c r="C97" s="121" t="s">
        <v>78</v>
      </c>
      <c r="D97" s="121" t="s">
        <v>125</v>
      </c>
      <c r="E97" s="122" t="s">
        <v>126</v>
      </c>
      <c r="F97" s="123" t="s">
        <v>127</v>
      </c>
      <c r="G97" s="124" t="s">
        <v>128</v>
      </c>
      <c r="H97" s="125">
        <v>4.704</v>
      </c>
      <c r="I97" s="126"/>
      <c r="J97" s="127">
        <f>ROUND(I97*H97,2)</f>
        <v>0</v>
      </c>
      <c r="K97" s="123" t="s">
        <v>129</v>
      </c>
      <c r="L97" s="31"/>
      <c r="M97" s="128" t="s">
        <v>19</v>
      </c>
      <c r="N97" s="129" t="s">
        <v>44</v>
      </c>
      <c r="P97" s="130">
        <f>O97*H97</f>
        <v>0</v>
      </c>
      <c r="Q97" s="130">
        <v>0.04434</v>
      </c>
      <c r="R97" s="130">
        <f>Q97*H97</f>
        <v>0.20857536</v>
      </c>
      <c r="S97" s="130">
        <v>0</v>
      </c>
      <c r="T97" s="131">
        <f>S97*H97</f>
        <v>0</v>
      </c>
      <c r="AR97" s="132" t="s">
        <v>130</v>
      </c>
      <c r="AT97" s="132" t="s">
        <v>125</v>
      </c>
      <c r="AU97" s="132" t="s">
        <v>80</v>
      </c>
      <c r="AY97" s="16" t="s">
        <v>122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6" t="s">
        <v>78</v>
      </c>
      <c r="BK97" s="133">
        <f>ROUND(I97*H97,2)</f>
        <v>0</v>
      </c>
      <c r="BL97" s="16" t="s">
        <v>130</v>
      </c>
      <c r="BM97" s="132" t="s">
        <v>131</v>
      </c>
    </row>
    <row r="98" spans="2:47" s="1" customFormat="1" ht="10.15">
      <c r="B98" s="31"/>
      <c r="D98" s="134" t="s">
        <v>132</v>
      </c>
      <c r="F98" s="135" t="s">
        <v>133</v>
      </c>
      <c r="I98" s="136"/>
      <c r="L98" s="31"/>
      <c r="M98" s="137"/>
      <c r="T98" s="52"/>
      <c r="AT98" s="16" t="s">
        <v>132</v>
      </c>
      <c r="AU98" s="16" t="s">
        <v>80</v>
      </c>
    </row>
    <row r="99" spans="2:51" s="12" customFormat="1" ht="10.15">
      <c r="B99" s="138"/>
      <c r="D99" s="139" t="s">
        <v>134</v>
      </c>
      <c r="E99" s="140" t="s">
        <v>19</v>
      </c>
      <c r="F99" s="141" t="s">
        <v>135</v>
      </c>
      <c r="H99" s="142">
        <v>4.704</v>
      </c>
      <c r="I99" s="143"/>
      <c r="L99" s="138"/>
      <c r="M99" s="144"/>
      <c r="T99" s="145"/>
      <c r="AT99" s="140" t="s">
        <v>134</v>
      </c>
      <c r="AU99" s="140" t="s">
        <v>80</v>
      </c>
      <c r="AV99" s="12" t="s">
        <v>80</v>
      </c>
      <c r="AW99" s="12" t="s">
        <v>34</v>
      </c>
      <c r="AX99" s="12" t="s">
        <v>78</v>
      </c>
      <c r="AY99" s="140" t="s">
        <v>122</v>
      </c>
    </row>
    <row r="100" spans="2:65" s="1" customFormat="1" ht="16.5" customHeight="1">
      <c r="B100" s="31"/>
      <c r="C100" s="121" t="s">
        <v>80</v>
      </c>
      <c r="D100" s="121" t="s">
        <v>125</v>
      </c>
      <c r="E100" s="122" t="s">
        <v>136</v>
      </c>
      <c r="F100" s="123" t="s">
        <v>137</v>
      </c>
      <c r="G100" s="124" t="s">
        <v>138</v>
      </c>
      <c r="H100" s="125">
        <v>1.4</v>
      </c>
      <c r="I100" s="126"/>
      <c r="J100" s="127">
        <f>ROUND(I100*H100,2)</f>
        <v>0</v>
      </c>
      <c r="K100" s="123" t="s">
        <v>129</v>
      </c>
      <c r="L100" s="31"/>
      <c r="M100" s="128" t="s">
        <v>19</v>
      </c>
      <c r="N100" s="129" t="s">
        <v>44</v>
      </c>
      <c r="P100" s="130">
        <f>O100*H100</f>
        <v>0</v>
      </c>
      <c r="Q100" s="130">
        <v>8E-05</v>
      </c>
      <c r="R100" s="130">
        <f>Q100*H100</f>
        <v>0.000112</v>
      </c>
      <c r="S100" s="130">
        <v>0</v>
      </c>
      <c r="T100" s="131">
        <f>S100*H100</f>
        <v>0</v>
      </c>
      <c r="AR100" s="132" t="s">
        <v>130</v>
      </c>
      <c r="AT100" s="132" t="s">
        <v>125</v>
      </c>
      <c r="AU100" s="132" t="s">
        <v>80</v>
      </c>
      <c r="AY100" s="16" t="s">
        <v>122</v>
      </c>
      <c r="BE100" s="133">
        <f>IF(N100="základní",J100,0)</f>
        <v>0</v>
      </c>
      <c r="BF100" s="133">
        <f>IF(N100="snížená",J100,0)</f>
        <v>0</v>
      </c>
      <c r="BG100" s="133">
        <f>IF(N100="zákl. přenesená",J100,0)</f>
        <v>0</v>
      </c>
      <c r="BH100" s="133">
        <f>IF(N100="sníž. přenesená",J100,0)</f>
        <v>0</v>
      </c>
      <c r="BI100" s="133">
        <f>IF(N100="nulová",J100,0)</f>
        <v>0</v>
      </c>
      <c r="BJ100" s="16" t="s">
        <v>78</v>
      </c>
      <c r="BK100" s="133">
        <f>ROUND(I100*H100,2)</f>
        <v>0</v>
      </c>
      <c r="BL100" s="16" t="s">
        <v>130</v>
      </c>
      <c r="BM100" s="132" t="s">
        <v>139</v>
      </c>
    </row>
    <row r="101" spans="2:47" s="1" customFormat="1" ht="10.15">
      <c r="B101" s="31"/>
      <c r="D101" s="134" t="s">
        <v>132</v>
      </c>
      <c r="F101" s="135" t="s">
        <v>140</v>
      </c>
      <c r="I101" s="136"/>
      <c r="L101" s="31"/>
      <c r="M101" s="137"/>
      <c r="T101" s="52"/>
      <c r="AT101" s="16" t="s">
        <v>132</v>
      </c>
      <c r="AU101" s="16" t="s">
        <v>80</v>
      </c>
    </row>
    <row r="102" spans="2:65" s="1" customFormat="1" ht="16.5" customHeight="1">
      <c r="B102" s="31"/>
      <c r="C102" s="121" t="s">
        <v>123</v>
      </c>
      <c r="D102" s="121" t="s">
        <v>125</v>
      </c>
      <c r="E102" s="122" t="s">
        <v>141</v>
      </c>
      <c r="F102" s="123" t="s">
        <v>142</v>
      </c>
      <c r="G102" s="124" t="s">
        <v>138</v>
      </c>
      <c r="H102" s="125">
        <v>6.72</v>
      </c>
      <c r="I102" s="126"/>
      <c r="J102" s="127">
        <f>ROUND(I102*H102,2)</f>
        <v>0</v>
      </c>
      <c r="K102" s="123" t="s">
        <v>129</v>
      </c>
      <c r="L102" s="31"/>
      <c r="M102" s="128" t="s">
        <v>19</v>
      </c>
      <c r="N102" s="129" t="s">
        <v>44</v>
      </c>
      <c r="P102" s="130">
        <f>O102*H102</f>
        <v>0</v>
      </c>
      <c r="Q102" s="130">
        <v>0.0002</v>
      </c>
      <c r="R102" s="130">
        <f>Q102*H102</f>
        <v>0.001344</v>
      </c>
      <c r="S102" s="130">
        <v>0</v>
      </c>
      <c r="T102" s="131">
        <f>S102*H102</f>
        <v>0</v>
      </c>
      <c r="AR102" s="132" t="s">
        <v>130</v>
      </c>
      <c r="AT102" s="132" t="s">
        <v>125</v>
      </c>
      <c r="AU102" s="132" t="s">
        <v>80</v>
      </c>
      <c r="AY102" s="16" t="s">
        <v>122</v>
      </c>
      <c r="BE102" s="133">
        <f>IF(N102="základní",J102,0)</f>
        <v>0</v>
      </c>
      <c r="BF102" s="133">
        <f>IF(N102="snížená",J102,0)</f>
        <v>0</v>
      </c>
      <c r="BG102" s="133">
        <f>IF(N102="zákl. přenesená",J102,0)</f>
        <v>0</v>
      </c>
      <c r="BH102" s="133">
        <f>IF(N102="sníž. přenesená",J102,0)</f>
        <v>0</v>
      </c>
      <c r="BI102" s="133">
        <f>IF(N102="nulová",J102,0)</f>
        <v>0</v>
      </c>
      <c r="BJ102" s="16" t="s">
        <v>78</v>
      </c>
      <c r="BK102" s="133">
        <f>ROUND(I102*H102,2)</f>
        <v>0</v>
      </c>
      <c r="BL102" s="16" t="s">
        <v>130</v>
      </c>
      <c r="BM102" s="132" t="s">
        <v>143</v>
      </c>
    </row>
    <row r="103" spans="2:47" s="1" customFormat="1" ht="10.15">
      <c r="B103" s="31"/>
      <c r="D103" s="134" t="s">
        <v>132</v>
      </c>
      <c r="F103" s="135" t="s">
        <v>144</v>
      </c>
      <c r="I103" s="136"/>
      <c r="L103" s="31"/>
      <c r="M103" s="137"/>
      <c r="T103" s="52"/>
      <c r="AT103" s="16" t="s">
        <v>132</v>
      </c>
      <c r="AU103" s="16" t="s">
        <v>80</v>
      </c>
    </row>
    <row r="104" spans="2:51" s="12" customFormat="1" ht="10.15">
      <c r="B104" s="138"/>
      <c r="D104" s="139" t="s">
        <v>134</v>
      </c>
      <c r="E104" s="140" t="s">
        <v>19</v>
      </c>
      <c r="F104" s="141" t="s">
        <v>145</v>
      </c>
      <c r="H104" s="142">
        <v>6.72</v>
      </c>
      <c r="I104" s="143"/>
      <c r="L104" s="138"/>
      <c r="M104" s="144"/>
      <c r="T104" s="145"/>
      <c r="AT104" s="140" t="s">
        <v>134</v>
      </c>
      <c r="AU104" s="140" t="s">
        <v>80</v>
      </c>
      <c r="AV104" s="12" t="s">
        <v>80</v>
      </c>
      <c r="AW104" s="12" t="s">
        <v>34</v>
      </c>
      <c r="AX104" s="12" t="s">
        <v>78</v>
      </c>
      <c r="AY104" s="140" t="s">
        <v>122</v>
      </c>
    </row>
    <row r="105" spans="2:63" s="11" customFormat="1" ht="22.9" customHeight="1">
      <c r="B105" s="109"/>
      <c r="D105" s="110" t="s">
        <v>72</v>
      </c>
      <c r="E105" s="119" t="s">
        <v>146</v>
      </c>
      <c r="F105" s="119" t="s">
        <v>147</v>
      </c>
      <c r="I105" s="112"/>
      <c r="J105" s="120">
        <f>BK105</f>
        <v>0</v>
      </c>
      <c r="L105" s="109"/>
      <c r="M105" s="114"/>
      <c r="P105" s="115">
        <f>SUM(P106:P128)</f>
        <v>0</v>
      </c>
      <c r="R105" s="115">
        <f>SUM(R106:R128)</f>
        <v>0.7343300399999999</v>
      </c>
      <c r="T105" s="116">
        <f>SUM(T106:T128)</f>
        <v>0</v>
      </c>
      <c r="AR105" s="110" t="s">
        <v>78</v>
      </c>
      <c r="AT105" s="117" t="s">
        <v>72</v>
      </c>
      <c r="AU105" s="117" t="s">
        <v>78</v>
      </c>
      <c r="AY105" s="110" t="s">
        <v>122</v>
      </c>
      <c r="BK105" s="118">
        <f>SUM(BK106:BK128)</f>
        <v>0</v>
      </c>
    </row>
    <row r="106" spans="2:65" s="1" customFormat="1" ht="16.5" customHeight="1">
      <c r="B106" s="31"/>
      <c r="C106" s="121" t="s">
        <v>130</v>
      </c>
      <c r="D106" s="121" t="s">
        <v>125</v>
      </c>
      <c r="E106" s="122" t="s">
        <v>148</v>
      </c>
      <c r="F106" s="123" t="s">
        <v>149</v>
      </c>
      <c r="G106" s="124" t="s">
        <v>128</v>
      </c>
      <c r="H106" s="125">
        <v>11.29</v>
      </c>
      <c r="I106" s="126"/>
      <c r="J106" s="127">
        <f>ROUND(I106*H106,2)</f>
        <v>0</v>
      </c>
      <c r="K106" s="123" t="s">
        <v>129</v>
      </c>
      <c r="L106" s="31"/>
      <c r="M106" s="128" t="s">
        <v>19</v>
      </c>
      <c r="N106" s="129" t="s">
        <v>44</v>
      </c>
      <c r="P106" s="130">
        <f>O106*H106</f>
        <v>0</v>
      </c>
      <c r="Q106" s="130">
        <v>0.00026</v>
      </c>
      <c r="R106" s="130">
        <f>Q106*H106</f>
        <v>0.0029353999999999995</v>
      </c>
      <c r="S106" s="130">
        <v>0</v>
      </c>
      <c r="T106" s="131">
        <f>S106*H106</f>
        <v>0</v>
      </c>
      <c r="AR106" s="132" t="s">
        <v>130</v>
      </c>
      <c r="AT106" s="132" t="s">
        <v>125</v>
      </c>
      <c r="AU106" s="132" t="s">
        <v>80</v>
      </c>
      <c r="AY106" s="16" t="s">
        <v>122</v>
      </c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6" t="s">
        <v>78</v>
      </c>
      <c r="BK106" s="133">
        <f>ROUND(I106*H106,2)</f>
        <v>0</v>
      </c>
      <c r="BL106" s="16" t="s">
        <v>130</v>
      </c>
      <c r="BM106" s="132" t="s">
        <v>150</v>
      </c>
    </row>
    <row r="107" spans="2:47" s="1" customFormat="1" ht="10.15">
      <c r="B107" s="31"/>
      <c r="D107" s="134" t="s">
        <v>132</v>
      </c>
      <c r="F107" s="135" t="s">
        <v>151</v>
      </c>
      <c r="I107" s="136"/>
      <c r="L107" s="31"/>
      <c r="M107" s="137"/>
      <c r="T107" s="52"/>
      <c r="AT107" s="16" t="s">
        <v>132</v>
      </c>
      <c r="AU107" s="16" t="s">
        <v>80</v>
      </c>
    </row>
    <row r="108" spans="2:65" s="1" customFormat="1" ht="21.75" customHeight="1">
      <c r="B108" s="31"/>
      <c r="C108" s="121" t="s">
        <v>152</v>
      </c>
      <c r="D108" s="121" t="s">
        <v>125</v>
      </c>
      <c r="E108" s="122" t="s">
        <v>153</v>
      </c>
      <c r="F108" s="123" t="s">
        <v>154</v>
      </c>
      <c r="G108" s="124" t="s">
        <v>128</v>
      </c>
      <c r="H108" s="125">
        <v>11.37</v>
      </c>
      <c r="I108" s="126"/>
      <c r="J108" s="127">
        <f>ROUND(I108*H108,2)</f>
        <v>0</v>
      </c>
      <c r="K108" s="123" t="s">
        <v>129</v>
      </c>
      <c r="L108" s="31"/>
      <c r="M108" s="128" t="s">
        <v>19</v>
      </c>
      <c r="N108" s="129" t="s">
        <v>44</v>
      </c>
      <c r="P108" s="130">
        <f>O108*H108</f>
        <v>0</v>
      </c>
      <c r="Q108" s="130">
        <v>0.02048</v>
      </c>
      <c r="R108" s="130">
        <f>Q108*H108</f>
        <v>0.2328576</v>
      </c>
      <c r="S108" s="130">
        <v>0</v>
      </c>
      <c r="T108" s="131">
        <f>S108*H108</f>
        <v>0</v>
      </c>
      <c r="AR108" s="132" t="s">
        <v>130</v>
      </c>
      <c r="AT108" s="132" t="s">
        <v>125</v>
      </c>
      <c r="AU108" s="132" t="s">
        <v>80</v>
      </c>
      <c r="AY108" s="16" t="s">
        <v>122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6" t="s">
        <v>78</v>
      </c>
      <c r="BK108" s="133">
        <f>ROUND(I108*H108,2)</f>
        <v>0</v>
      </c>
      <c r="BL108" s="16" t="s">
        <v>130</v>
      </c>
      <c r="BM108" s="132" t="s">
        <v>155</v>
      </c>
    </row>
    <row r="109" spans="2:47" s="1" customFormat="1" ht="10.15">
      <c r="B109" s="31"/>
      <c r="D109" s="134" t="s">
        <v>132</v>
      </c>
      <c r="F109" s="135" t="s">
        <v>156</v>
      </c>
      <c r="I109" s="136"/>
      <c r="L109" s="31"/>
      <c r="M109" s="137"/>
      <c r="T109" s="52"/>
      <c r="AT109" s="16" t="s">
        <v>132</v>
      </c>
      <c r="AU109" s="16" t="s">
        <v>80</v>
      </c>
    </row>
    <row r="110" spans="2:51" s="12" customFormat="1" ht="10.15">
      <c r="B110" s="138"/>
      <c r="D110" s="139" t="s">
        <v>134</v>
      </c>
      <c r="E110" s="140" t="s">
        <v>19</v>
      </c>
      <c r="F110" s="141" t="s">
        <v>157</v>
      </c>
      <c r="H110" s="142">
        <v>4.47</v>
      </c>
      <c r="I110" s="143"/>
      <c r="L110" s="138"/>
      <c r="M110" s="144"/>
      <c r="T110" s="145"/>
      <c r="AT110" s="140" t="s">
        <v>134</v>
      </c>
      <c r="AU110" s="140" t="s">
        <v>80</v>
      </c>
      <c r="AV110" s="12" t="s">
        <v>80</v>
      </c>
      <c r="AW110" s="12" t="s">
        <v>34</v>
      </c>
      <c r="AX110" s="12" t="s">
        <v>73</v>
      </c>
      <c r="AY110" s="140" t="s">
        <v>122</v>
      </c>
    </row>
    <row r="111" spans="2:51" s="12" customFormat="1" ht="10.15">
      <c r="B111" s="138"/>
      <c r="D111" s="139" t="s">
        <v>134</v>
      </c>
      <c r="E111" s="140" t="s">
        <v>19</v>
      </c>
      <c r="F111" s="141" t="s">
        <v>158</v>
      </c>
      <c r="H111" s="142">
        <v>6.9</v>
      </c>
      <c r="I111" s="143"/>
      <c r="L111" s="138"/>
      <c r="M111" s="144"/>
      <c r="T111" s="145"/>
      <c r="AT111" s="140" t="s">
        <v>134</v>
      </c>
      <c r="AU111" s="140" t="s">
        <v>80</v>
      </c>
      <c r="AV111" s="12" t="s">
        <v>80</v>
      </c>
      <c r="AW111" s="12" t="s">
        <v>34</v>
      </c>
      <c r="AX111" s="12" t="s">
        <v>73</v>
      </c>
      <c r="AY111" s="140" t="s">
        <v>122</v>
      </c>
    </row>
    <row r="112" spans="2:51" s="13" customFormat="1" ht="10.15">
      <c r="B112" s="146"/>
      <c r="D112" s="139" t="s">
        <v>134</v>
      </c>
      <c r="E112" s="147" t="s">
        <v>19</v>
      </c>
      <c r="F112" s="148" t="s">
        <v>159</v>
      </c>
      <c r="H112" s="149">
        <v>11.37</v>
      </c>
      <c r="I112" s="150"/>
      <c r="L112" s="146"/>
      <c r="M112" s="151"/>
      <c r="T112" s="152"/>
      <c r="AT112" s="147" t="s">
        <v>134</v>
      </c>
      <c r="AU112" s="147" t="s">
        <v>80</v>
      </c>
      <c r="AV112" s="13" t="s">
        <v>130</v>
      </c>
      <c r="AW112" s="13" t="s">
        <v>34</v>
      </c>
      <c r="AX112" s="13" t="s">
        <v>78</v>
      </c>
      <c r="AY112" s="147" t="s">
        <v>122</v>
      </c>
    </row>
    <row r="113" spans="2:65" s="1" customFormat="1" ht="16.5" customHeight="1">
      <c r="B113" s="31"/>
      <c r="C113" s="121" t="s">
        <v>160</v>
      </c>
      <c r="D113" s="121" t="s">
        <v>125</v>
      </c>
      <c r="E113" s="122" t="s">
        <v>161</v>
      </c>
      <c r="F113" s="123" t="s">
        <v>162</v>
      </c>
      <c r="G113" s="124" t="s">
        <v>128</v>
      </c>
      <c r="H113" s="125">
        <v>2.688</v>
      </c>
      <c r="I113" s="126"/>
      <c r="J113" s="127">
        <f>ROUND(I113*H113,2)</f>
        <v>0</v>
      </c>
      <c r="K113" s="123" t="s">
        <v>129</v>
      </c>
      <c r="L113" s="31"/>
      <c r="M113" s="128" t="s">
        <v>19</v>
      </c>
      <c r="N113" s="129" t="s">
        <v>44</v>
      </c>
      <c r="P113" s="130">
        <f>O113*H113</f>
        <v>0</v>
      </c>
      <c r="Q113" s="130">
        <v>0.056</v>
      </c>
      <c r="R113" s="130">
        <f>Q113*H113</f>
        <v>0.15052800000000002</v>
      </c>
      <c r="S113" s="130">
        <v>0</v>
      </c>
      <c r="T113" s="131">
        <f>S113*H113</f>
        <v>0</v>
      </c>
      <c r="AR113" s="132" t="s">
        <v>130</v>
      </c>
      <c r="AT113" s="132" t="s">
        <v>125</v>
      </c>
      <c r="AU113" s="132" t="s">
        <v>80</v>
      </c>
      <c r="AY113" s="16" t="s">
        <v>122</v>
      </c>
      <c r="BE113" s="133">
        <f>IF(N113="základní",J113,0)</f>
        <v>0</v>
      </c>
      <c r="BF113" s="133">
        <f>IF(N113="snížená",J113,0)</f>
        <v>0</v>
      </c>
      <c r="BG113" s="133">
        <f>IF(N113="zákl. přenesená",J113,0)</f>
        <v>0</v>
      </c>
      <c r="BH113" s="133">
        <f>IF(N113="sníž. přenesená",J113,0)</f>
        <v>0</v>
      </c>
      <c r="BI113" s="133">
        <f>IF(N113="nulová",J113,0)</f>
        <v>0</v>
      </c>
      <c r="BJ113" s="16" t="s">
        <v>78</v>
      </c>
      <c r="BK113" s="133">
        <f>ROUND(I113*H113,2)</f>
        <v>0</v>
      </c>
      <c r="BL113" s="16" t="s">
        <v>130</v>
      </c>
      <c r="BM113" s="132" t="s">
        <v>163</v>
      </c>
    </row>
    <row r="114" spans="2:47" s="1" customFormat="1" ht="10.15">
      <c r="B114" s="31"/>
      <c r="D114" s="134" t="s">
        <v>132</v>
      </c>
      <c r="F114" s="135" t="s">
        <v>164</v>
      </c>
      <c r="I114" s="136"/>
      <c r="L114" s="31"/>
      <c r="M114" s="137"/>
      <c r="T114" s="52"/>
      <c r="AT114" s="16" t="s">
        <v>132</v>
      </c>
      <c r="AU114" s="16" t="s">
        <v>80</v>
      </c>
    </row>
    <row r="115" spans="2:51" s="12" customFormat="1" ht="10.15">
      <c r="B115" s="138"/>
      <c r="D115" s="139" t="s">
        <v>134</v>
      </c>
      <c r="E115" s="140" t="s">
        <v>19</v>
      </c>
      <c r="F115" s="141" t="s">
        <v>165</v>
      </c>
      <c r="H115" s="142">
        <v>2.688</v>
      </c>
      <c r="I115" s="143"/>
      <c r="L115" s="138"/>
      <c r="M115" s="144"/>
      <c r="T115" s="145"/>
      <c r="AT115" s="140" t="s">
        <v>134</v>
      </c>
      <c r="AU115" s="140" t="s">
        <v>80</v>
      </c>
      <c r="AV115" s="12" t="s">
        <v>80</v>
      </c>
      <c r="AW115" s="12" t="s">
        <v>34</v>
      </c>
      <c r="AX115" s="12" t="s">
        <v>78</v>
      </c>
      <c r="AY115" s="140" t="s">
        <v>122</v>
      </c>
    </row>
    <row r="116" spans="2:65" s="1" customFormat="1" ht="24.2" customHeight="1">
      <c r="B116" s="31"/>
      <c r="C116" s="121" t="s">
        <v>166</v>
      </c>
      <c r="D116" s="121" t="s">
        <v>125</v>
      </c>
      <c r="E116" s="122" t="s">
        <v>167</v>
      </c>
      <c r="F116" s="123" t="s">
        <v>168</v>
      </c>
      <c r="G116" s="124" t="s">
        <v>128</v>
      </c>
      <c r="H116" s="125">
        <v>11.29</v>
      </c>
      <c r="I116" s="126"/>
      <c r="J116" s="127">
        <f>ROUND(I116*H116,2)</f>
        <v>0</v>
      </c>
      <c r="K116" s="123" t="s">
        <v>129</v>
      </c>
      <c r="L116" s="31"/>
      <c r="M116" s="128" t="s">
        <v>19</v>
      </c>
      <c r="N116" s="129" t="s">
        <v>44</v>
      </c>
      <c r="P116" s="130">
        <f>O116*H116</f>
        <v>0</v>
      </c>
      <c r="Q116" s="130">
        <v>0.00438</v>
      </c>
      <c r="R116" s="130">
        <f>Q116*H116</f>
        <v>0.0494502</v>
      </c>
      <c r="S116" s="130">
        <v>0</v>
      </c>
      <c r="T116" s="131">
        <f>S116*H116</f>
        <v>0</v>
      </c>
      <c r="AR116" s="132" t="s">
        <v>130</v>
      </c>
      <c r="AT116" s="132" t="s">
        <v>125</v>
      </c>
      <c r="AU116" s="132" t="s">
        <v>80</v>
      </c>
      <c r="AY116" s="16" t="s">
        <v>122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6" t="s">
        <v>78</v>
      </c>
      <c r="BK116" s="133">
        <f>ROUND(I116*H116,2)</f>
        <v>0</v>
      </c>
      <c r="BL116" s="16" t="s">
        <v>130</v>
      </c>
      <c r="BM116" s="132" t="s">
        <v>169</v>
      </c>
    </row>
    <row r="117" spans="2:47" s="1" customFormat="1" ht="10.15">
      <c r="B117" s="31"/>
      <c r="D117" s="134" t="s">
        <v>132</v>
      </c>
      <c r="F117" s="135" t="s">
        <v>170</v>
      </c>
      <c r="I117" s="136"/>
      <c r="L117" s="31"/>
      <c r="M117" s="137"/>
      <c r="T117" s="52"/>
      <c r="AT117" s="16" t="s">
        <v>132</v>
      </c>
      <c r="AU117" s="16" t="s">
        <v>80</v>
      </c>
    </row>
    <row r="118" spans="2:51" s="12" customFormat="1" ht="10.15">
      <c r="B118" s="138"/>
      <c r="D118" s="139" t="s">
        <v>134</v>
      </c>
      <c r="E118" s="140" t="s">
        <v>19</v>
      </c>
      <c r="F118" s="141" t="s">
        <v>171</v>
      </c>
      <c r="H118" s="142">
        <v>11.29</v>
      </c>
      <c r="I118" s="143"/>
      <c r="L118" s="138"/>
      <c r="M118" s="144"/>
      <c r="T118" s="145"/>
      <c r="AT118" s="140" t="s">
        <v>134</v>
      </c>
      <c r="AU118" s="140" t="s">
        <v>80</v>
      </c>
      <c r="AV118" s="12" t="s">
        <v>80</v>
      </c>
      <c r="AW118" s="12" t="s">
        <v>34</v>
      </c>
      <c r="AX118" s="12" t="s">
        <v>78</v>
      </c>
      <c r="AY118" s="140" t="s">
        <v>122</v>
      </c>
    </row>
    <row r="119" spans="2:65" s="1" customFormat="1" ht="16.5" customHeight="1">
      <c r="B119" s="31"/>
      <c r="C119" s="121" t="s">
        <v>172</v>
      </c>
      <c r="D119" s="121" t="s">
        <v>125</v>
      </c>
      <c r="E119" s="122" t="s">
        <v>173</v>
      </c>
      <c r="F119" s="123" t="s">
        <v>174</v>
      </c>
      <c r="G119" s="124" t="s">
        <v>128</v>
      </c>
      <c r="H119" s="125">
        <v>2.688</v>
      </c>
      <c r="I119" s="126"/>
      <c r="J119" s="127">
        <f>ROUND(I119*H119,2)</f>
        <v>0</v>
      </c>
      <c r="K119" s="123" t="s">
        <v>129</v>
      </c>
      <c r="L119" s="31"/>
      <c r="M119" s="128" t="s">
        <v>19</v>
      </c>
      <c r="N119" s="129" t="s">
        <v>44</v>
      </c>
      <c r="P119" s="130">
        <f>O119*H119</f>
        <v>0</v>
      </c>
      <c r="Q119" s="130">
        <v>0.04063</v>
      </c>
      <c r="R119" s="130">
        <f>Q119*H119</f>
        <v>0.10921344000000001</v>
      </c>
      <c r="S119" s="130">
        <v>0</v>
      </c>
      <c r="T119" s="131">
        <f>S119*H119</f>
        <v>0</v>
      </c>
      <c r="AR119" s="132" t="s">
        <v>130</v>
      </c>
      <c r="AT119" s="132" t="s">
        <v>125</v>
      </c>
      <c r="AU119" s="132" t="s">
        <v>80</v>
      </c>
      <c r="AY119" s="16" t="s">
        <v>122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6" t="s">
        <v>78</v>
      </c>
      <c r="BK119" s="133">
        <f>ROUND(I119*H119,2)</f>
        <v>0</v>
      </c>
      <c r="BL119" s="16" t="s">
        <v>130</v>
      </c>
      <c r="BM119" s="132" t="s">
        <v>175</v>
      </c>
    </row>
    <row r="120" spans="2:47" s="1" customFormat="1" ht="10.15">
      <c r="B120" s="31"/>
      <c r="D120" s="134" t="s">
        <v>132</v>
      </c>
      <c r="F120" s="135" t="s">
        <v>176</v>
      </c>
      <c r="I120" s="136"/>
      <c r="L120" s="31"/>
      <c r="M120" s="137"/>
      <c r="T120" s="52"/>
      <c r="AT120" s="16" t="s">
        <v>132</v>
      </c>
      <c r="AU120" s="16" t="s">
        <v>80</v>
      </c>
    </row>
    <row r="121" spans="2:65" s="1" customFormat="1" ht="16.5" customHeight="1">
      <c r="B121" s="31"/>
      <c r="C121" s="121" t="s">
        <v>177</v>
      </c>
      <c r="D121" s="121" t="s">
        <v>125</v>
      </c>
      <c r="E121" s="122" t="s">
        <v>178</v>
      </c>
      <c r="F121" s="123" t="s">
        <v>179</v>
      </c>
      <c r="G121" s="124" t="s">
        <v>128</v>
      </c>
      <c r="H121" s="125">
        <v>11.29</v>
      </c>
      <c r="I121" s="126"/>
      <c r="J121" s="127">
        <f>ROUND(I121*H121,2)</f>
        <v>0</v>
      </c>
      <c r="K121" s="123" t="s">
        <v>129</v>
      </c>
      <c r="L121" s="31"/>
      <c r="M121" s="128" t="s">
        <v>19</v>
      </c>
      <c r="N121" s="129" t="s">
        <v>44</v>
      </c>
      <c r="P121" s="130">
        <f>O121*H121</f>
        <v>0</v>
      </c>
      <c r="Q121" s="130">
        <v>0.003</v>
      </c>
      <c r="R121" s="130">
        <f>Q121*H121</f>
        <v>0.03387</v>
      </c>
      <c r="S121" s="130">
        <v>0</v>
      </c>
      <c r="T121" s="131">
        <f>S121*H121</f>
        <v>0</v>
      </c>
      <c r="AR121" s="132" t="s">
        <v>130</v>
      </c>
      <c r="AT121" s="132" t="s">
        <v>125</v>
      </c>
      <c r="AU121" s="132" t="s">
        <v>80</v>
      </c>
      <c r="AY121" s="16" t="s">
        <v>122</v>
      </c>
      <c r="BE121" s="133">
        <f>IF(N121="základní",J121,0)</f>
        <v>0</v>
      </c>
      <c r="BF121" s="133">
        <f>IF(N121="snížená",J121,0)</f>
        <v>0</v>
      </c>
      <c r="BG121" s="133">
        <f>IF(N121="zákl. přenesená",J121,0)</f>
        <v>0</v>
      </c>
      <c r="BH121" s="133">
        <f>IF(N121="sníž. přenesená",J121,0)</f>
        <v>0</v>
      </c>
      <c r="BI121" s="133">
        <f>IF(N121="nulová",J121,0)</f>
        <v>0</v>
      </c>
      <c r="BJ121" s="16" t="s">
        <v>78</v>
      </c>
      <c r="BK121" s="133">
        <f>ROUND(I121*H121,2)</f>
        <v>0</v>
      </c>
      <c r="BL121" s="16" t="s">
        <v>130</v>
      </c>
      <c r="BM121" s="132" t="s">
        <v>180</v>
      </c>
    </row>
    <row r="122" spans="2:47" s="1" customFormat="1" ht="10.15">
      <c r="B122" s="31"/>
      <c r="D122" s="134" t="s">
        <v>132</v>
      </c>
      <c r="F122" s="135" t="s">
        <v>181</v>
      </c>
      <c r="I122" s="136"/>
      <c r="L122" s="31"/>
      <c r="M122" s="137"/>
      <c r="T122" s="52"/>
      <c r="AT122" s="16" t="s">
        <v>132</v>
      </c>
      <c r="AU122" s="16" t="s">
        <v>80</v>
      </c>
    </row>
    <row r="123" spans="2:65" s="1" customFormat="1" ht="16.5" customHeight="1">
      <c r="B123" s="31"/>
      <c r="C123" s="121" t="s">
        <v>182</v>
      </c>
      <c r="D123" s="121" t="s">
        <v>125</v>
      </c>
      <c r="E123" s="122" t="s">
        <v>183</v>
      </c>
      <c r="F123" s="123" t="s">
        <v>184</v>
      </c>
      <c r="G123" s="124" t="s">
        <v>128</v>
      </c>
      <c r="H123" s="125">
        <v>4.63</v>
      </c>
      <c r="I123" s="126"/>
      <c r="J123" s="127">
        <f>ROUND(I123*H123,2)</f>
        <v>0</v>
      </c>
      <c r="K123" s="123" t="s">
        <v>129</v>
      </c>
      <c r="L123" s="31"/>
      <c r="M123" s="128" t="s">
        <v>19</v>
      </c>
      <c r="N123" s="129" t="s">
        <v>44</v>
      </c>
      <c r="P123" s="130">
        <f>O123*H123</f>
        <v>0</v>
      </c>
      <c r="Q123" s="130">
        <v>0.03358</v>
      </c>
      <c r="R123" s="130">
        <f>Q123*H123</f>
        <v>0.15547539999999999</v>
      </c>
      <c r="S123" s="130">
        <v>0</v>
      </c>
      <c r="T123" s="131">
        <f>S123*H123</f>
        <v>0</v>
      </c>
      <c r="AR123" s="132" t="s">
        <v>130</v>
      </c>
      <c r="AT123" s="132" t="s">
        <v>125</v>
      </c>
      <c r="AU123" s="132" t="s">
        <v>80</v>
      </c>
      <c r="AY123" s="16" t="s">
        <v>122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16" t="s">
        <v>78</v>
      </c>
      <c r="BK123" s="133">
        <f>ROUND(I123*H123,2)</f>
        <v>0</v>
      </c>
      <c r="BL123" s="16" t="s">
        <v>130</v>
      </c>
      <c r="BM123" s="132" t="s">
        <v>185</v>
      </c>
    </row>
    <row r="124" spans="2:47" s="1" customFormat="1" ht="10.15">
      <c r="B124" s="31"/>
      <c r="D124" s="134" t="s">
        <v>132</v>
      </c>
      <c r="F124" s="135" t="s">
        <v>186</v>
      </c>
      <c r="I124" s="136"/>
      <c r="L124" s="31"/>
      <c r="M124" s="137"/>
      <c r="T124" s="52"/>
      <c r="AT124" s="16" t="s">
        <v>132</v>
      </c>
      <c r="AU124" s="16" t="s">
        <v>80</v>
      </c>
    </row>
    <row r="125" spans="2:51" s="12" customFormat="1" ht="10.15">
      <c r="B125" s="138"/>
      <c r="D125" s="139" t="s">
        <v>134</v>
      </c>
      <c r="E125" s="140" t="s">
        <v>19</v>
      </c>
      <c r="F125" s="141" t="s">
        <v>187</v>
      </c>
      <c r="H125" s="142">
        <v>1.83</v>
      </c>
      <c r="I125" s="143"/>
      <c r="L125" s="138"/>
      <c r="M125" s="144"/>
      <c r="T125" s="145"/>
      <c r="AT125" s="140" t="s">
        <v>134</v>
      </c>
      <c r="AU125" s="140" t="s">
        <v>80</v>
      </c>
      <c r="AV125" s="12" t="s">
        <v>80</v>
      </c>
      <c r="AW125" s="12" t="s">
        <v>34</v>
      </c>
      <c r="AX125" s="12" t="s">
        <v>73</v>
      </c>
      <c r="AY125" s="140" t="s">
        <v>122</v>
      </c>
    </row>
    <row r="126" spans="2:51" s="12" customFormat="1" ht="10.15">
      <c r="B126" s="138"/>
      <c r="D126" s="139" t="s">
        <v>134</v>
      </c>
      <c r="E126" s="140" t="s">
        <v>19</v>
      </c>
      <c r="F126" s="141" t="s">
        <v>188</v>
      </c>
      <c r="H126" s="142">
        <v>1.84</v>
      </c>
      <c r="I126" s="143"/>
      <c r="L126" s="138"/>
      <c r="M126" s="144"/>
      <c r="T126" s="145"/>
      <c r="AT126" s="140" t="s">
        <v>134</v>
      </c>
      <c r="AU126" s="140" t="s">
        <v>80</v>
      </c>
      <c r="AV126" s="12" t="s">
        <v>80</v>
      </c>
      <c r="AW126" s="12" t="s">
        <v>34</v>
      </c>
      <c r="AX126" s="12" t="s">
        <v>73</v>
      </c>
      <c r="AY126" s="140" t="s">
        <v>122</v>
      </c>
    </row>
    <row r="127" spans="2:51" s="12" customFormat="1" ht="10.15">
      <c r="B127" s="138"/>
      <c r="D127" s="139" t="s">
        <v>134</v>
      </c>
      <c r="E127" s="140" t="s">
        <v>19</v>
      </c>
      <c r="F127" s="141" t="s">
        <v>189</v>
      </c>
      <c r="H127" s="142">
        <v>0.96</v>
      </c>
      <c r="I127" s="143"/>
      <c r="L127" s="138"/>
      <c r="M127" s="144"/>
      <c r="T127" s="145"/>
      <c r="AT127" s="140" t="s">
        <v>134</v>
      </c>
      <c r="AU127" s="140" t="s">
        <v>80</v>
      </c>
      <c r="AV127" s="12" t="s">
        <v>80</v>
      </c>
      <c r="AW127" s="12" t="s">
        <v>34</v>
      </c>
      <c r="AX127" s="12" t="s">
        <v>73</v>
      </c>
      <c r="AY127" s="140" t="s">
        <v>122</v>
      </c>
    </row>
    <row r="128" spans="2:51" s="13" customFormat="1" ht="10.15">
      <c r="B128" s="146"/>
      <c r="D128" s="139" t="s">
        <v>134</v>
      </c>
      <c r="E128" s="147" t="s">
        <v>19</v>
      </c>
      <c r="F128" s="148" t="s">
        <v>159</v>
      </c>
      <c r="H128" s="149">
        <v>4.63</v>
      </c>
      <c r="I128" s="150"/>
      <c r="L128" s="146"/>
      <c r="M128" s="151"/>
      <c r="T128" s="152"/>
      <c r="AT128" s="147" t="s">
        <v>134</v>
      </c>
      <c r="AU128" s="147" t="s">
        <v>80</v>
      </c>
      <c r="AV128" s="13" t="s">
        <v>130</v>
      </c>
      <c r="AW128" s="13" t="s">
        <v>34</v>
      </c>
      <c r="AX128" s="13" t="s">
        <v>78</v>
      </c>
      <c r="AY128" s="147" t="s">
        <v>122</v>
      </c>
    </row>
    <row r="129" spans="2:63" s="11" customFormat="1" ht="22.9" customHeight="1">
      <c r="B129" s="109"/>
      <c r="D129" s="110" t="s">
        <v>72</v>
      </c>
      <c r="E129" s="119" t="s">
        <v>190</v>
      </c>
      <c r="F129" s="119" t="s">
        <v>191</v>
      </c>
      <c r="I129" s="112"/>
      <c r="J129" s="120">
        <f>BK129</f>
        <v>0</v>
      </c>
      <c r="L129" s="109"/>
      <c r="M129" s="114"/>
      <c r="P129" s="115">
        <f>SUM(P130:P132)</f>
        <v>0</v>
      </c>
      <c r="R129" s="115">
        <f>SUM(R130:R132)</f>
        <v>0.8329692399999999</v>
      </c>
      <c r="T129" s="116">
        <f>SUM(T130:T132)</f>
        <v>0</v>
      </c>
      <c r="AR129" s="110" t="s">
        <v>78</v>
      </c>
      <c r="AT129" s="117" t="s">
        <v>72</v>
      </c>
      <c r="AU129" s="117" t="s">
        <v>78</v>
      </c>
      <c r="AY129" s="110" t="s">
        <v>122</v>
      </c>
      <c r="BK129" s="118">
        <f>SUM(BK130:BK132)</f>
        <v>0</v>
      </c>
    </row>
    <row r="130" spans="2:65" s="1" customFormat="1" ht="24.2" customHeight="1">
      <c r="B130" s="31"/>
      <c r="C130" s="121" t="s">
        <v>192</v>
      </c>
      <c r="D130" s="121" t="s">
        <v>125</v>
      </c>
      <c r="E130" s="122" t="s">
        <v>193</v>
      </c>
      <c r="F130" s="123" t="s">
        <v>194</v>
      </c>
      <c r="G130" s="124" t="s">
        <v>195</v>
      </c>
      <c r="H130" s="125">
        <v>0.362</v>
      </c>
      <c r="I130" s="126"/>
      <c r="J130" s="127">
        <f>ROUND(I130*H130,2)</f>
        <v>0</v>
      </c>
      <c r="K130" s="123" t="s">
        <v>129</v>
      </c>
      <c r="L130" s="31"/>
      <c r="M130" s="128" t="s">
        <v>19</v>
      </c>
      <c r="N130" s="129" t="s">
        <v>44</v>
      </c>
      <c r="P130" s="130">
        <f>O130*H130</f>
        <v>0</v>
      </c>
      <c r="Q130" s="130">
        <v>2.30102</v>
      </c>
      <c r="R130" s="130">
        <f>Q130*H130</f>
        <v>0.8329692399999999</v>
      </c>
      <c r="S130" s="130">
        <v>0</v>
      </c>
      <c r="T130" s="131">
        <f>S130*H130</f>
        <v>0</v>
      </c>
      <c r="AR130" s="132" t="s">
        <v>130</v>
      </c>
      <c r="AT130" s="132" t="s">
        <v>125</v>
      </c>
      <c r="AU130" s="132" t="s">
        <v>80</v>
      </c>
      <c r="AY130" s="16" t="s">
        <v>122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6" t="s">
        <v>78</v>
      </c>
      <c r="BK130" s="133">
        <f>ROUND(I130*H130,2)</f>
        <v>0</v>
      </c>
      <c r="BL130" s="16" t="s">
        <v>130</v>
      </c>
      <c r="BM130" s="132" t="s">
        <v>196</v>
      </c>
    </row>
    <row r="131" spans="2:47" s="1" customFormat="1" ht="10.15">
      <c r="B131" s="31"/>
      <c r="D131" s="134" t="s">
        <v>132</v>
      </c>
      <c r="F131" s="135" t="s">
        <v>197</v>
      </c>
      <c r="I131" s="136"/>
      <c r="L131" s="31"/>
      <c r="M131" s="137"/>
      <c r="T131" s="52"/>
      <c r="AT131" s="16" t="s">
        <v>132</v>
      </c>
      <c r="AU131" s="16" t="s">
        <v>80</v>
      </c>
    </row>
    <row r="132" spans="2:51" s="12" customFormat="1" ht="10.15">
      <c r="B132" s="138"/>
      <c r="D132" s="139" t="s">
        <v>134</v>
      </c>
      <c r="E132" s="140" t="s">
        <v>19</v>
      </c>
      <c r="F132" s="141" t="s">
        <v>198</v>
      </c>
      <c r="H132" s="142">
        <v>0.362</v>
      </c>
      <c r="I132" s="143"/>
      <c r="L132" s="138"/>
      <c r="M132" s="144"/>
      <c r="T132" s="145"/>
      <c r="AT132" s="140" t="s">
        <v>134</v>
      </c>
      <c r="AU132" s="140" t="s">
        <v>80</v>
      </c>
      <c r="AV132" s="12" t="s">
        <v>80</v>
      </c>
      <c r="AW132" s="12" t="s">
        <v>34</v>
      </c>
      <c r="AX132" s="12" t="s">
        <v>78</v>
      </c>
      <c r="AY132" s="140" t="s">
        <v>122</v>
      </c>
    </row>
    <row r="133" spans="2:63" s="11" customFormat="1" ht="22.9" customHeight="1">
      <c r="B133" s="109"/>
      <c r="D133" s="110" t="s">
        <v>72</v>
      </c>
      <c r="E133" s="119" t="s">
        <v>199</v>
      </c>
      <c r="F133" s="119" t="s">
        <v>200</v>
      </c>
      <c r="I133" s="112"/>
      <c r="J133" s="120">
        <f>BK133</f>
        <v>0</v>
      </c>
      <c r="L133" s="109"/>
      <c r="M133" s="114"/>
      <c r="P133" s="115">
        <f>SUM(P134:P140)</f>
        <v>0</v>
      </c>
      <c r="R133" s="115">
        <f>SUM(R134:R140)</f>
        <v>0.011004</v>
      </c>
      <c r="T133" s="116">
        <f>SUM(T134:T140)</f>
        <v>0</v>
      </c>
      <c r="AR133" s="110" t="s">
        <v>78</v>
      </c>
      <c r="AT133" s="117" t="s">
        <v>72</v>
      </c>
      <c r="AU133" s="117" t="s">
        <v>78</v>
      </c>
      <c r="AY133" s="110" t="s">
        <v>122</v>
      </c>
      <c r="BK133" s="118">
        <f>SUM(BK134:BK140)</f>
        <v>0</v>
      </c>
    </row>
    <row r="134" spans="2:65" s="1" customFormat="1" ht="24.2" customHeight="1">
      <c r="B134" s="31"/>
      <c r="C134" s="121" t="s">
        <v>201</v>
      </c>
      <c r="D134" s="121" t="s">
        <v>125</v>
      </c>
      <c r="E134" s="122" t="s">
        <v>202</v>
      </c>
      <c r="F134" s="123" t="s">
        <v>203</v>
      </c>
      <c r="G134" s="124" t="s">
        <v>128</v>
      </c>
      <c r="H134" s="125">
        <v>52.4</v>
      </c>
      <c r="I134" s="126"/>
      <c r="J134" s="127">
        <f>ROUND(I134*H134,2)</f>
        <v>0</v>
      </c>
      <c r="K134" s="123" t="s">
        <v>129</v>
      </c>
      <c r="L134" s="31"/>
      <c r="M134" s="128" t="s">
        <v>19</v>
      </c>
      <c r="N134" s="129" t="s">
        <v>44</v>
      </c>
      <c r="P134" s="130">
        <f>O134*H134</f>
        <v>0</v>
      </c>
      <c r="Q134" s="130">
        <v>0.00021</v>
      </c>
      <c r="R134" s="130">
        <f>Q134*H134</f>
        <v>0.011004</v>
      </c>
      <c r="S134" s="130">
        <v>0</v>
      </c>
      <c r="T134" s="131">
        <f>S134*H134</f>
        <v>0</v>
      </c>
      <c r="AR134" s="132" t="s">
        <v>130</v>
      </c>
      <c r="AT134" s="132" t="s">
        <v>125</v>
      </c>
      <c r="AU134" s="132" t="s">
        <v>80</v>
      </c>
      <c r="AY134" s="16" t="s">
        <v>122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6" t="s">
        <v>78</v>
      </c>
      <c r="BK134" s="133">
        <f>ROUND(I134*H134,2)</f>
        <v>0</v>
      </c>
      <c r="BL134" s="16" t="s">
        <v>130</v>
      </c>
      <c r="BM134" s="132" t="s">
        <v>204</v>
      </c>
    </row>
    <row r="135" spans="2:47" s="1" customFormat="1" ht="10.15">
      <c r="B135" s="31"/>
      <c r="D135" s="134" t="s">
        <v>132</v>
      </c>
      <c r="F135" s="135" t="s">
        <v>205</v>
      </c>
      <c r="I135" s="136"/>
      <c r="L135" s="31"/>
      <c r="M135" s="137"/>
      <c r="T135" s="52"/>
      <c r="AT135" s="16" t="s">
        <v>132</v>
      </c>
      <c r="AU135" s="16" t="s">
        <v>80</v>
      </c>
    </row>
    <row r="136" spans="2:51" s="12" customFormat="1" ht="10.15">
      <c r="B136" s="138"/>
      <c r="D136" s="139" t="s">
        <v>134</v>
      </c>
      <c r="E136" s="140" t="s">
        <v>19</v>
      </c>
      <c r="F136" s="141" t="s">
        <v>206</v>
      </c>
      <c r="H136" s="142">
        <v>44.5</v>
      </c>
      <c r="I136" s="143"/>
      <c r="L136" s="138"/>
      <c r="M136" s="144"/>
      <c r="T136" s="145"/>
      <c r="AT136" s="140" t="s">
        <v>134</v>
      </c>
      <c r="AU136" s="140" t="s">
        <v>80</v>
      </c>
      <c r="AV136" s="12" t="s">
        <v>80</v>
      </c>
      <c r="AW136" s="12" t="s">
        <v>34</v>
      </c>
      <c r="AX136" s="12" t="s">
        <v>73</v>
      </c>
      <c r="AY136" s="140" t="s">
        <v>122</v>
      </c>
    </row>
    <row r="137" spans="2:51" s="12" customFormat="1" ht="10.15">
      <c r="B137" s="138"/>
      <c r="D137" s="139" t="s">
        <v>134</v>
      </c>
      <c r="E137" s="140" t="s">
        <v>19</v>
      </c>
      <c r="F137" s="141" t="s">
        <v>207</v>
      </c>
      <c r="H137" s="142">
        <v>1.3</v>
      </c>
      <c r="I137" s="143"/>
      <c r="L137" s="138"/>
      <c r="M137" s="144"/>
      <c r="T137" s="145"/>
      <c r="AT137" s="140" t="s">
        <v>134</v>
      </c>
      <c r="AU137" s="140" t="s">
        <v>80</v>
      </c>
      <c r="AV137" s="12" t="s">
        <v>80</v>
      </c>
      <c r="AW137" s="12" t="s">
        <v>34</v>
      </c>
      <c r="AX137" s="12" t="s">
        <v>73</v>
      </c>
      <c r="AY137" s="140" t="s">
        <v>122</v>
      </c>
    </row>
    <row r="138" spans="2:51" s="12" customFormat="1" ht="10.15">
      <c r="B138" s="138"/>
      <c r="D138" s="139" t="s">
        <v>134</v>
      </c>
      <c r="E138" s="140" t="s">
        <v>19</v>
      </c>
      <c r="F138" s="141" t="s">
        <v>208</v>
      </c>
      <c r="H138" s="142">
        <v>5.3</v>
      </c>
      <c r="I138" s="143"/>
      <c r="L138" s="138"/>
      <c r="M138" s="144"/>
      <c r="T138" s="145"/>
      <c r="AT138" s="140" t="s">
        <v>134</v>
      </c>
      <c r="AU138" s="140" t="s">
        <v>80</v>
      </c>
      <c r="AV138" s="12" t="s">
        <v>80</v>
      </c>
      <c r="AW138" s="12" t="s">
        <v>34</v>
      </c>
      <c r="AX138" s="12" t="s">
        <v>73</v>
      </c>
      <c r="AY138" s="140" t="s">
        <v>122</v>
      </c>
    </row>
    <row r="139" spans="2:51" s="12" customFormat="1" ht="10.15">
      <c r="B139" s="138"/>
      <c r="D139" s="139" t="s">
        <v>134</v>
      </c>
      <c r="E139" s="140" t="s">
        <v>19</v>
      </c>
      <c r="F139" s="141" t="s">
        <v>209</v>
      </c>
      <c r="H139" s="142">
        <v>1.3</v>
      </c>
      <c r="I139" s="143"/>
      <c r="L139" s="138"/>
      <c r="M139" s="144"/>
      <c r="T139" s="145"/>
      <c r="AT139" s="140" t="s">
        <v>134</v>
      </c>
      <c r="AU139" s="140" t="s">
        <v>80</v>
      </c>
      <c r="AV139" s="12" t="s">
        <v>80</v>
      </c>
      <c r="AW139" s="12" t="s">
        <v>34</v>
      </c>
      <c r="AX139" s="12" t="s">
        <v>73</v>
      </c>
      <c r="AY139" s="140" t="s">
        <v>122</v>
      </c>
    </row>
    <row r="140" spans="2:51" s="13" customFormat="1" ht="10.15">
      <c r="B140" s="146"/>
      <c r="D140" s="139" t="s">
        <v>134</v>
      </c>
      <c r="E140" s="147" t="s">
        <v>19</v>
      </c>
      <c r="F140" s="148" t="s">
        <v>159</v>
      </c>
      <c r="H140" s="149">
        <v>52.4</v>
      </c>
      <c r="I140" s="150"/>
      <c r="L140" s="146"/>
      <c r="M140" s="151"/>
      <c r="T140" s="152"/>
      <c r="AT140" s="147" t="s">
        <v>134</v>
      </c>
      <c r="AU140" s="147" t="s">
        <v>80</v>
      </c>
      <c r="AV140" s="13" t="s">
        <v>130</v>
      </c>
      <c r="AW140" s="13" t="s">
        <v>34</v>
      </c>
      <c r="AX140" s="13" t="s">
        <v>78</v>
      </c>
      <c r="AY140" s="147" t="s">
        <v>122</v>
      </c>
    </row>
    <row r="141" spans="2:63" s="11" customFormat="1" ht="22.9" customHeight="1">
      <c r="B141" s="109"/>
      <c r="D141" s="110" t="s">
        <v>72</v>
      </c>
      <c r="E141" s="119" t="s">
        <v>210</v>
      </c>
      <c r="F141" s="119" t="s">
        <v>211</v>
      </c>
      <c r="I141" s="112"/>
      <c r="J141" s="120">
        <f>BK141</f>
        <v>0</v>
      </c>
      <c r="L141" s="109"/>
      <c r="M141" s="114"/>
      <c r="P141" s="115">
        <f>SUM(P142:P144)</f>
        <v>0</v>
      </c>
      <c r="R141" s="115">
        <f>SUM(R142:R144)</f>
        <v>0.01218</v>
      </c>
      <c r="T141" s="116">
        <f>SUM(T142:T144)</f>
        <v>0</v>
      </c>
      <c r="AR141" s="110" t="s">
        <v>78</v>
      </c>
      <c r="AT141" s="117" t="s">
        <v>72</v>
      </c>
      <c r="AU141" s="117" t="s">
        <v>78</v>
      </c>
      <c r="AY141" s="110" t="s">
        <v>122</v>
      </c>
      <c r="BK141" s="118">
        <f>SUM(BK142:BK144)</f>
        <v>0</v>
      </c>
    </row>
    <row r="142" spans="2:65" s="1" customFormat="1" ht="16.5" customHeight="1">
      <c r="B142" s="31"/>
      <c r="C142" s="121" t="s">
        <v>212</v>
      </c>
      <c r="D142" s="121" t="s">
        <v>125</v>
      </c>
      <c r="E142" s="122" t="s">
        <v>213</v>
      </c>
      <c r="F142" s="123" t="s">
        <v>214</v>
      </c>
      <c r="G142" s="124" t="s">
        <v>215</v>
      </c>
      <c r="H142" s="125">
        <v>1</v>
      </c>
      <c r="I142" s="126"/>
      <c r="J142" s="127">
        <f>ROUND(I142*H142,2)</f>
        <v>0</v>
      </c>
      <c r="K142" s="123" t="s">
        <v>129</v>
      </c>
      <c r="L142" s="31"/>
      <c r="M142" s="128" t="s">
        <v>19</v>
      </c>
      <c r="N142" s="129" t="s">
        <v>44</v>
      </c>
      <c r="P142" s="130">
        <f>O142*H142</f>
        <v>0</v>
      </c>
      <c r="Q142" s="130">
        <v>0.00018</v>
      </c>
      <c r="R142" s="130">
        <f>Q142*H142</f>
        <v>0.00018</v>
      </c>
      <c r="S142" s="130">
        <v>0</v>
      </c>
      <c r="T142" s="131">
        <f>S142*H142</f>
        <v>0</v>
      </c>
      <c r="AR142" s="132" t="s">
        <v>130</v>
      </c>
      <c r="AT142" s="132" t="s">
        <v>125</v>
      </c>
      <c r="AU142" s="132" t="s">
        <v>80</v>
      </c>
      <c r="AY142" s="16" t="s">
        <v>122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6" t="s">
        <v>78</v>
      </c>
      <c r="BK142" s="133">
        <f>ROUND(I142*H142,2)</f>
        <v>0</v>
      </c>
      <c r="BL142" s="16" t="s">
        <v>130</v>
      </c>
      <c r="BM142" s="132" t="s">
        <v>216</v>
      </c>
    </row>
    <row r="143" spans="2:47" s="1" customFormat="1" ht="10.15">
      <c r="B143" s="31"/>
      <c r="D143" s="134" t="s">
        <v>132</v>
      </c>
      <c r="F143" s="135" t="s">
        <v>217</v>
      </c>
      <c r="I143" s="136"/>
      <c r="L143" s="31"/>
      <c r="M143" s="137"/>
      <c r="T143" s="52"/>
      <c r="AT143" s="16" t="s">
        <v>132</v>
      </c>
      <c r="AU143" s="16" t="s">
        <v>80</v>
      </c>
    </row>
    <row r="144" spans="2:65" s="1" customFormat="1" ht="16.5" customHeight="1">
      <c r="B144" s="31"/>
      <c r="C144" s="153" t="s">
        <v>218</v>
      </c>
      <c r="D144" s="153" t="s">
        <v>219</v>
      </c>
      <c r="E144" s="154" t="s">
        <v>220</v>
      </c>
      <c r="F144" s="155" t="s">
        <v>221</v>
      </c>
      <c r="G144" s="156" t="s">
        <v>215</v>
      </c>
      <c r="H144" s="157">
        <v>1</v>
      </c>
      <c r="I144" s="158"/>
      <c r="J144" s="159">
        <f>ROUND(I144*H144,2)</f>
        <v>0</v>
      </c>
      <c r="K144" s="155" t="s">
        <v>129</v>
      </c>
      <c r="L144" s="160"/>
      <c r="M144" s="161" t="s">
        <v>19</v>
      </c>
      <c r="N144" s="162" t="s">
        <v>44</v>
      </c>
      <c r="P144" s="130">
        <f>O144*H144</f>
        <v>0</v>
      </c>
      <c r="Q144" s="130">
        <v>0.012</v>
      </c>
      <c r="R144" s="130">
        <f>Q144*H144</f>
        <v>0.012</v>
      </c>
      <c r="S144" s="130">
        <v>0</v>
      </c>
      <c r="T144" s="131">
        <f>S144*H144</f>
        <v>0</v>
      </c>
      <c r="AR144" s="132" t="s">
        <v>172</v>
      </c>
      <c r="AT144" s="132" t="s">
        <v>219</v>
      </c>
      <c r="AU144" s="132" t="s">
        <v>80</v>
      </c>
      <c r="AY144" s="16" t="s">
        <v>122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16" t="s">
        <v>78</v>
      </c>
      <c r="BK144" s="133">
        <f>ROUND(I144*H144,2)</f>
        <v>0</v>
      </c>
      <c r="BL144" s="16" t="s">
        <v>130</v>
      </c>
      <c r="BM144" s="132" t="s">
        <v>222</v>
      </c>
    </row>
    <row r="145" spans="2:63" s="11" customFormat="1" ht="22.9" customHeight="1">
      <c r="B145" s="109"/>
      <c r="D145" s="110" t="s">
        <v>72</v>
      </c>
      <c r="E145" s="119" t="s">
        <v>223</v>
      </c>
      <c r="F145" s="119" t="s">
        <v>224</v>
      </c>
      <c r="I145" s="112"/>
      <c r="J145" s="120">
        <f>BK145</f>
        <v>0</v>
      </c>
      <c r="L145" s="109"/>
      <c r="M145" s="114"/>
      <c r="P145" s="115">
        <f>SUM(P146:P174)</f>
        <v>0</v>
      </c>
      <c r="R145" s="115">
        <f>SUM(R146:R174)</f>
        <v>0.00017</v>
      </c>
      <c r="T145" s="116">
        <f>SUM(T146:T174)</f>
        <v>2.29763</v>
      </c>
      <c r="AR145" s="110" t="s">
        <v>78</v>
      </c>
      <c r="AT145" s="117" t="s">
        <v>72</v>
      </c>
      <c r="AU145" s="117" t="s">
        <v>78</v>
      </c>
      <c r="AY145" s="110" t="s">
        <v>122</v>
      </c>
      <c r="BK145" s="118">
        <f>SUM(BK146:BK174)</f>
        <v>0</v>
      </c>
    </row>
    <row r="146" spans="2:65" s="1" customFormat="1" ht="16.5" customHeight="1">
      <c r="B146" s="31"/>
      <c r="C146" s="121" t="s">
        <v>8</v>
      </c>
      <c r="D146" s="121" t="s">
        <v>125</v>
      </c>
      <c r="E146" s="122" t="s">
        <v>225</v>
      </c>
      <c r="F146" s="123" t="s">
        <v>226</v>
      </c>
      <c r="G146" s="124" t="s">
        <v>227</v>
      </c>
      <c r="H146" s="125">
        <v>1</v>
      </c>
      <c r="I146" s="126"/>
      <c r="J146" s="127">
        <f>ROUND(I146*H146,2)</f>
        <v>0</v>
      </c>
      <c r="K146" s="123" t="s">
        <v>129</v>
      </c>
      <c r="L146" s="31"/>
      <c r="M146" s="128" t="s">
        <v>19</v>
      </c>
      <c r="N146" s="129" t="s">
        <v>44</v>
      </c>
      <c r="P146" s="130">
        <f>O146*H146</f>
        <v>0</v>
      </c>
      <c r="Q146" s="130">
        <v>0</v>
      </c>
      <c r="R146" s="130">
        <f>Q146*H146</f>
        <v>0</v>
      </c>
      <c r="S146" s="130">
        <v>0.0342</v>
      </c>
      <c r="T146" s="131">
        <f>S146*H146</f>
        <v>0.0342</v>
      </c>
      <c r="AR146" s="132" t="s">
        <v>130</v>
      </c>
      <c r="AT146" s="132" t="s">
        <v>125</v>
      </c>
      <c r="AU146" s="132" t="s">
        <v>80</v>
      </c>
      <c r="AY146" s="16" t="s">
        <v>122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6" t="s">
        <v>78</v>
      </c>
      <c r="BK146" s="133">
        <f>ROUND(I146*H146,2)</f>
        <v>0</v>
      </c>
      <c r="BL146" s="16" t="s">
        <v>130</v>
      </c>
      <c r="BM146" s="132" t="s">
        <v>228</v>
      </c>
    </row>
    <row r="147" spans="2:47" s="1" customFormat="1" ht="10.15">
      <c r="B147" s="31"/>
      <c r="D147" s="134" t="s">
        <v>132</v>
      </c>
      <c r="F147" s="135" t="s">
        <v>229</v>
      </c>
      <c r="I147" s="136"/>
      <c r="L147" s="31"/>
      <c r="M147" s="137"/>
      <c r="T147" s="52"/>
      <c r="AT147" s="16" t="s">
        <v>132</v>
      </c>
      <c r="AU147" s="16" t="s">
        <v>80</v>
      </c>
    </row>
    <row r="148" spans="2:65" s="1" customFormat="1" ht="16.5" customHeight="1">
      <c r="B148" s="31"/>
      <c r="C148" s="121" t="s">
        <v>230</v>
      </c>
      <c r="D148" s="121" t="s">
        <v>125</v>
      </c>
      <c r="E148" s="122" t="s">
        <v>231</v>
      </c>
      <c r="F148" s="123" t="s">
        <v>232</v>
      </c>
      <c r="G148" s="124" t="s">
        <v>227</v>
      </c>
      <c r="H148" s="125">
        <v>1</v>
      </c>
      <c r="I148" s="126"/>
      <c r="J148" s="127">
        <f>ROUND(I148*H148,2)</f>
        <v>0</v>
      </c>
      <c r="K148" s="123" t="s">
        <v>129</v>
      </c>
      <c r="L148" s="31"/>
      <c r="M148" s="128" t="s">
        <v>19</v>
      </c>
      <c r="N148" s="129" t="s">
        <v>44</v>
      </c>
      <c r="P148" s="130">
        <f>O148*H148</f>
        <v>0</v>
      </c>
      <c r="Q148" s="130">
        <v>0</v>
      </c>
      <c r="R148" s="130">
        <f>Q148*H148</f>
        <v>0</v>
      </c>
      <c r="S148" s="130">
        <v>0.01946</v>
      </c>
      <c r="T148" s="131">
        <f>S148*H148</f>
        <v>0.01946</v>
      </c>
      <c r="AR148" s="132" t="s">
        <v>130</v>
      </c>
      <c r="AT148" s="132" t="s">
        <v>125</v>
      </c>
      <c r="AU148" s="132" t="s">
        <v>80</v>
      </c>
      <c r="AY148" s="16" t="s">
        <v>122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16" t="s">
        <v>78</v>
      </c>
      <c r="BK148" s="133">
        <f>ROUND(I148*H148,2)</f>
        <v>0</v>
      </c>
      <c r="BL148" s="16" t="s">
        <v>130</v>
      </c>
      <c r="BM148" s="132" t="s">
        <v>233</v>
      </c>
    </row>
    <row r="149" spans="2:47" s="1" customFormat="1" ht="10.15">
      <c r="B149" s="31"/>
      <c r="D149" s="134" t="s">
        <v>132</v>
      </c>
      <c r="F149" s="135" t="s">
        <v>234</v>
      </c>
      <c r="I149" s="136"/>
      <c r="L149" s="31"/>
      <c r="M149" s="137"/>
      <c r="T149" s="52"/>
      <c r="AT149" s="16" t="s">
        <v>132</v>
      </c>
      <c r="AU149" s="16" t="s">
        <v>80</v>
      </c>
    </row>
    <row r="150" spans="2:65" s="1" customFormat="1" ht="16.5" customHeight="1">
      <c r="B150" s="31"/>
      <c r="C150" s="121" t="s">
        <v>235</v>
      </c>
      <c r="D150" s="121" t="s">
        <v>125</v>
      </c>
      <c r="E150" s="122" t="s">
        <v>236</v>
      </c>
      <c r="F150" s="123" t="s">
        <v>237</v>
      </c>
      <c r="G150" s="124" t="s">
        <v>215</v>
      </c>
      <c r="H150" s="125">
        <v>1</v>
      </c>
      <c r="I150" s="126"/>
      <c r="J150" s="127">
        <f>ROUND(I150*H150,2)</f>
        <v>0</v>
      </c>
      <c r="K150" s="123" t="s">
        <v>129</v>
      </c>
      <c r="L150" s="31"/>
      <c r="M150" s="128" t="s">
        <v>19</v>
      </c>
      <c r="N150" s="129" t="s">
        <v>44</v>
      </c>
      <c r="P150" s="130">
        <f>O150*H150</f>
        <v>0</v>
      </c>
      <c r="Q150" s="130">
        <v>0.00017</v>
      </c>
      <c r="R150" s="130">
        <f>Q150*H150</f>
        <v>0.00017</v>
      </c>
      <c r="S150" s="130">
        <v>0.30625</v>
      </c>
      <c r="T150" s="131">
        <f>S150*H150</f>
        <v>0.30625</v>
      </c>
      <c r="AR150" s="132" t="s">
        <v>130</v>
      </c>
      <c r="AT150" s="132" t="s">
        <v>125</v>
      </c>
      <c r="AU150" s="132" t="s">
        <v>80</v>
      </c>
      <c r="AY150" s="16" t="s">
        <v>122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6" t="s">
        <v>78</v>
      </c>
      <c r="BK150" s="133">
        <f>ROUND(I150*H150,2)</f>
        <v>0</v>
      </c>
      <c r="BL150" s="16" t="s">
        <v>130</v>
      </c>
      <c r="BM150" s="132" t="s">
        <v>238</v>
      </c>
    </row>
    <row r="151" spans="2:47" s="1" customFormat="1" ht="10.15">
      <c r="B151" s="31"/>
      <c r="D151" s="134" t="s">
        <v>132</v>
      </c>
      <c r="F151" s="135" t="s">
        <v>239</v>
      </c>
      <c r="I151" s="136"/>
      <c r="L151" s="31"/>
      <c r="M151" s="137"/>
      <c r="T151" s="52"/>
      <c r="AT151" s="16" t="s">
        <v>132</v>
      </c>
      <c r="AU151" s="16" t="s">
        <v>80</v>
      </c>
    </row>
    <row r="152" spans="2:65" s="1" customFormat="1" ht="16.5" customHeight="1">
      <c r="B152" s="31"/>
      <c r="C152" s="121" t="s">
        <v>240</v>
      </c>
      <c r="D152" s="121" t="s">
        <v>125</v>
      </c>
      <c r="E152" s="122" t="s">
        <v>241</v>
      </c>
      <c r="F152" s="123" t="s">
        <v>242</v>
      </c>
      <c r="G152" s="124" t="s">
        <v>195</v>
      </c>
      <c r="H152" s="125">
        <v>0.23</v>
      </c>
      <c r="I152" s="126"/>
      <c r="J152" s="127">
        <f>ROUND(I152*H152,2)</f>
        <v>0</v>
      </c>
      <c r="K152" s="123" t="s">
        <v>129</v>
      </c>
      <c r="L152" s="31"/>
      <c r="M152" s="128" t="s">
        <v>19</v>
      </c>
      <c r="N152" s="129" t="s">
        <v>44</v>
      </c>
      <c r="P152" s="130">
        <f>O152*H152</f>
        <v>0</v>
      </c>
      <c r="Q152" s="130">
        <v>0</v>
      </c>
      <c r="R152" s="130">
        <f>Q152*H152</f>
        <v>0</v>
      </c>
      <c r="S152" s="130">
        <v>2.4</v>
      </c>
      <c r="T152" s="131">
        <f>S152*H152</f>
        <v>0.552</v>
      </c>
      <c r="AR152" s="132" t="s">
        <v>130</v>
      </c>
      <c r="AT152" s="132" t="s">
        <v>125</v>
      </c>
      <c r="AU152" s="132" t="s">
        <v>80</v>
      </c>
      <c r="AY152" s="16" t="s">
        <v>122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6" t="s">
        <v>78</v>
      </c>
      <c r="BK152" s="133">
        <f>ROUND(I152*H152,2)</f>
        <v>0</v>
      </c>
      <c r="BL152" s="16" t="s">
        <v>130</v>
      </c>
      <c r="BM152" s="132" t="s">
        <v>243</v>
      </c>
    </row>
    <row r="153" spans="2:47" s="1" customFormat="1" ht="10.15">
      <c r="B153" s="31"/>
      <c r="D153" s="134" t="s">
        <v>132</v>
      </c>
      <c r="F153" s="135" t="s">
        <v>244</v>
      </c>
      <c r="I153" s="136"/>
      <c r="L153" s="31"/>
      <c r="M153" s="137"/>
      <c r="T153" s="52"/>
      <c r="AT153" s="16" t="s">
        <v>132</v>
      </c>
      <c r="AU153" s="16" t="s">
        <v>80</v>
      </c>
    </row>
    <row r="154" spans="2:51" s="12" customFormat="1" ht="10.15">
      <c r="B154" s="138"/>
      <c r="D154" s="139" t="s">
        <v>134</v>
      </c>
      <c r="E154" s="140" t="s">
        <v>19</v>
      </c>
      <c r="F154" s="141" t="s">
        <v>245</v>
      </c>
      <c r="H154" s="142">
        <v>0.23</v>
      </c>
      <c r="I154" s="143"/>
      <c r="L154" s="138"/>
      <c r="M154" s="144"/>
      <c r="T154" s="145"/>
      <c r="AT154" s="140" t="s">
        <v>134</v>
      </c>
      <c r="AU154" s="140" t="s">
        <v>80</v>
      </c>
      <c r="AV154" s="12" t="s">
        <v>80</v>
      </c>
      <c r="AW154" s="12" t="s">
        <v>34</v>
      </c>
      <c r="AX154" s="12" t="s">
        <v>78</v>
      </c>
      <c r="AY154" s="140" t="s">
        <v>122</v>
      </c>
    </row>
    <row r="155" spans="2:65" s="1" customFormat="1" ht="24.2" customHeight="1">
      <c r="B155" s="31"/>
      <c r="C155" s="121" t="s">
        <v>246</v>
      </c>
      <c r="D155" s="121" t="s">
        <v>125</v>
      </c>
      <c r="E155" s="122" t="s">
        <v>247</v>
      </c>
      <c r="F155" s="123" t="s">
        <v>248</v>
      </c>
      <c r="G155" s="124" t="s">
        <v>128</v>
      </c>
      <c r="H155" s="125">
        <v>6.6</v>
      </c>
      <c r="I155" s="126"/>
      <c r="J155" s="127">
        <f>ROUND(I155*H155,2)</f>
        <v>0</v>
      </c>
      <c r="K155" s="123" t="s">
        <v>129</v>
      </c>
      <c r="L155" s="31"/>
      <c r="M155" s="128" t="s">
        <v>19</v>
      </c>
      <c r="N155" s="129" t="s">
        <v>44</v>
      </c>
      <c r="P155" s="130">
        <f>O155*H155</f>
        <v>0</v>
      </c>
      <c r="Q155" s="130">
        <v>0</v>
      </c>
      <c r="R155" s="130">
        <f>Q155*H155</f>
        <v>0</v>
      </c>
      <c r="S155" s="130">
        <v>0.057</v>
      </c>
      <c r="T155" s="131">
        <f>S155*H155</f>
        <v>0.3762</v>
      </c>
      <c r="AR155" s="132" t="s">
        <v>130</v>
      </c>
      <c r="AT155" s="132" t="s">
        <v>125</v>
      </c>
      <c r="AU155" s="132" t="s">
        <v>80</v>
      </c>
      <c r="AY155" s="16" t="s">
        <v>122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16" t="s">
        <v>78</v>
      </c>
      <c r="BK155" s="133">
        <f>ROUND(I155*H155,2)</f>
        <v>0</v>
      </c>
      <c r="BL155" s="16" t="s">
        <v>130</v>
      </c>
      <c r="BM155" s="132" t="s">
        <v>249</v>
      </c>
    </row>
    <row r="156" spans="2:47" s="1" customFormat="1" ht="10.15">
      <c r="B156" s="31"/>
      <c r="D156" s="134" t="s">
        <v>132</v>
      </c>
      <c r="F156" s="135" t="s">
        <v>250</v>
      </c>
      <c r="I156" s="136"/>
      <c r="L156" s="31"/>
      <c r="M156" s="137"/>
      <c r="T156" s="52"/>
      <c r="AT156" s="16" t="s">
        <v>132</v>
      </c>
      <c r="AU156" s="16" t="s">
        <v>80</v>
      </c>
    </row>
    <row r="157" spans="2:51" s="12" customFormat="1" ht="10.15">
      <c r="B157" s="138"/>
      <c r="D157" s="139" t="s">
        <v>134</v>
      </c>
      <c r="E157" s="140" t="s">
        <v>19</v>
      </c>
      <c r="F157" s="141" t="s">
        <v>251</v>
      </c>
      <c r="H157" s="142">
        <v>6.6</v>
      </c>
      <c r="I157" s="143"/>
      <c r="L157" s="138"/>
      <c r="M157" s="144"/>
      <c r="T157" s="145"/>
      <c r="AT157" s="140" t="s">
        <v>134</v>
      </c>
      <c r="AU157" s="140" t="s">
        <v>80</v>
      </c>
      <c r="AV157" s="12" t="s">
        <v>80</v>
      </c>
      <c r="AW157" s="12" t="s">
        <v>34</v>
      </c>
      <c r="AX157" s="12" t="s">
        <v>78</v>
      </c>
      <c r="AY157" s="140" t="s">
        <v>122</v>
      </c>
    </row>
    <row r="158" spans="2:65" s="1" customFormat="1" ht="16.5" customHeight="1">
      <c r="B158" s="31"/>
      <c r="C158" s="121" t="s">
        <v>252</v>
      </c>
      <c r="D158" s="121" t="s">
        <v>125</v>
      </c>
      <c r="E158" s="122" t="s">
        <v>253</v>
      </c>
      <c r="F158" s="123" t="s">
        <v>254</v>
      </c>
      <c r="G158" s="124" t="s">
        <v>128</v>
      </c>
      <c r="H158" s="125">
        <v>0.55</v>
      </c>
      <c r="I158" s="126"/>
      <c r="J158" s="127">
        <f>ROUND(I158*H158,2)</f>
        <v>0</v>
      </c>
      <c r="K158" s="123" t="s">
        <v>129</v>
      </c>
      <c r="L158" s="31"/>
      <c r="M158" s="128" t="s">
        <v>19</v>
      </c>
      <c r="N158" s="129" t="s">
        <v>44</v>
      </c>
      <c r="P158" s="130">
        <f>O158*H158</f>
        <v>0</v>
      </c>
      <c r="Q158" s="130">
        <v>0</v>
      </c>
      <c r="R158" s="130">
        <f>Q158*H158</f>
        <v>0</v>
      </c>
      <c r="S158" s="130">
        <v>0.066</v>
      </c>
      <c r="T158" s="131">
        <f>S158*H158</f>
        <v>0.036300000000000006</v>
      </c>
      <c r="AR158" s="132" t="s">
        <v>130</v>
      </c>
      <c r="AT158" s="132" t="s">
        <v>125</v>
      </c>
      <c r="AU158" s="132" t="s">
        <v>80</v>
      </c>
      <c r="AY158" s="16" t="s">
        <v>122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16" t="s">
        <v>78</v>
      </c>
      <c r="BK158" s="133">
        <f>ROUND(I158*H158,2)</f>
        <v>0</v>
      </c>
      <c r="BL158" s="16" t="s">
        <v>130</v>
      </c>
      <c r="BM158" s="132" t="s">
        <v>255</v>
      </c>
    </row>
    <row r="159" spans="2:47" s="1" customFormat="1" ht="10.15">
      <c r="B159" s="31"/>
      <c r="D159" s="134" t="s">
        <v>132</v>
      </c>
      <c r="F159" s="135" t="s">
        <v>256</v>
      </c>
      <c r="I159" s="136"/>
      <c r="L159" s="31"/>
      <c r="M159" s="137"/>
      <c r="T159" s="52"/>
      <c r="AT159" s="16" t="s">
        <v>132</v>
      </c>
      <c r="AU159" s="16" t="s">
        <v>80</v>
      </c>
    </row>
    <row r="160" spans="2:51" s="12" customFormat="1" ht="10.15">
      <c r="B160" s="138"/>
      <c r="D160" s="139" t="s">
        <v>134</v>
      </c>
      <c r="E160" s="140" t="s">
        <v>19</v>
      </c>
      <c r="F160" s="141" t="s">
        <v>257</v>
      </c>
      <c r="H160" s="142">
        <v>0.55</v>
      </c>
      <c r="I160" s="143"/>
      <c r="L160" s="138"/>
      <c r="M160" s="144"/>
      <c r="T160" s="145"/>
      <c r="AT160" s="140" t="s">
        <v>134</v>
      </c>
      <c r="AU160" s="140" t="s">
        <v>80</v>
      </c>
      <c r="AV160" s="12" t="s">
        <v>80</v>
      </c>
      <c r="AW160" s="12" t="s">
        <v>34</v>
      </c>
      <c r="AX160" s="12" t="s">
        <v>78</v>
      </c>
      <c r="AY160" s="140" t="s">
        <v>122</v>
      </c>
    </row>
    <row r="161" spans="2:65" s="1" customFormat="1" ht="24.2" customHeight="1">
      <c r="B161" s="31"/>
      <c r="C161" s="121" t="s">
        <v>7</v>
      </c>
      <c r="D161" s="121" t="s">
        <v>125</v>
      </c>
      <c r="E161" s="122" t="s">
        <v>258</v>
      </c>
      <c r="F161" s="123" t="s">
        <v>259</v>
      </c>
      <c r="G161" s="124" t="s">
        <v>128</v>
      </c>
      <c r="H161" s="125">
        <v>1.8</v>
      </c>
      <c r="I161" s="126"/>
      <c r="J161" s="127">
        <f>ROUND(I161*H161,2)</f>
        <v>0</v>
      </c>
      <c r="K161" s="123" t="s">
        <v>129</v>
      </c>
      <c r="L161" s="31"/>
      <c r="M161" s="128" t="s">
        <v>19</v>
      </c>
      <c r="N161" s="129" t="s">
        <v>44</v>
      </c>
      <c r="P161" s="130">
        <f>O161*H161</f>
        <v>0</v>
      </c>
      <c r="Q161" s="130">
        <v>0</v>
      </c>
      <c r="R161" s="130">
        <f>Q161*H161</f>
        <v>0</v>
      </c>
      <c r="S161" s="130">
        <v>0.038</v>
      </c>
      <c r="T161" s="131">
        <f>S161*H161</f>
        <v>0.0684</v>
      </c>
      <c r="AR161" s="132" t="s">
        <v>130</v>
      </c>
      <c r="AT161" s="132" t="s">
        <v>125</v>
      </c>
      <c r="AU161" s="132" t="s">
        <v>80</v>
      </c>
      <c r="AY161" s="16" t="s">
        <v>122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16" t="s">
        <v>78</v>
      </c>
      <c r="BK161" s="133">
        <f>ROUND(I161*H161,2)</f>
        <v>0</v>
      </c>
      <c r="BL161" s="16" t="s">
        <v>130</v>
      </c>
      <c r="BM161" s="132" t="s">
        <v>260</v>
      </c>
    </row>
    <row r="162" spans="2:47" s="1" customFormat="1" ht="10.15">
      <c r="B162" s="31"/>
      <c r="D162" s="134" t="s">
        <v>132</v>
      </c>
      <c r="F162" s="135" t="s">
        <v>261</v>
      </c>
      <c r="I162" s="136"/>
      <c r="L162" s="31"/>
      <c r="M162" s="137"/>
      <c r="T162" s="52"/>
      <c r="AT162" s="16" t="s">
        <v>132</v>
      </c>
      <c r="AU162" s="16" t="s">
        <v>80</v>
      </c>
    </row>
    <row r="163" spans="2:51" s="12" customFormat="1" ht="10.15">
      <c r="B163" s="138"/>
      <c r="D163" s="139" t="s">
        <v>134</v>
      </c>
      <c r="E163" s="140" t="s">
        <v>19</v>
      </c>
      <c r="F163" s="141" t="s">
        <v>262</v>
      </c>
      <c r="H163" s="142">
        <v>1.8</v>
      </c>
      <c r="I163" s="143"/>
      <c r="L163" s="138"/>
      <c r="M163" s="144"/>
      <c r="T163" s="145"/>
      <c r="AT163" s="140" t="s">
        <v>134</v>
      </c>
      <c r="AU163" s="140" t="s">
        <v>80</v>
      </c>
      <c r="AV163" s="12" t="s">
        <v>80</v>
      </c>
      <c r="AW163" s="12" t="s">
        <v>34</v>
      </c>
      <c r="AX163" s="12" t="s">
        <v>78</v>
      </c>
      <c r="AY163" s="140" t="s">
        <v>122</v>
      </c>
    </row>
    <row r="164" spans="2:65" s="1" customFormat="1" ht="24.2" customHeight="1">
      <c r="B164" s="31"/>
      <c r="C164" s="121" t="s">
        <v>263</v>
      </c>
      <c r="D164" s="121" t="s">
        <v>125</v>
      </c>
      <c r="E164" s="122" t="s">
        <v>264</v>
      </c>
      <c r="F164" s="123" t="s">
        <v>265</v>
      </c>
      <c r="G164" s="124" t="s">
        <v>128</v>
      </c>
      <c r="H164" s="125">
        <v>2.4</v>
      </c>
      <c r="I164" s="126"/>
      <c r="J164" s="127">
        <f>ROUND(I164*H164,2)</f>
        <v>0</v>
      </c>
      <c r="K164" s="123" t="s">
        <v>129</v>
      </c>
      <c r="L164" s="31"/>
      <c r="M164" s="128" t="s">
        <v>19</v>
      </c>
      <c r="N164" s="129" t="s">
        <v>44</v>
      </c>
      <c r="P164" s="130">
        <f>O164*H164</f>
        <v>0</v>
      </c>
      <c r="Q164" s="130">
        <v>0</v>
      </c>
      <c r="R164" s="130">
        <f>Q164*H164</f>
        <v>0</v>
      </c>
      <c r="S164" s="130">
        <v>0.076</v>
      </c>
      <c r="T164" s="131">
        <f>S164*H164</f>
        <v>0.18239999999999998</v>
      </c>
      <c r="AR164" s="132" t="s">
        <v>130</v>
      </c>
      <c r="AT164" s="132" t="s">
        <v>125</v>
      </c>
      <c r="AU164" s="132" t="s">
        <v>80</v>
      </c>
      <c r="AY164" s="16" t="s">
        <v>122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16" t="s">
        <v>78</v>
      </c>
      <c r="BK164" s="133">
        <f>ROUND(I164*H164,2)</f>
        <v>0</v>
      </c>
      <c r="BL164" s="16" t="s">
        <v>130</v>
      </c>
      <c r="BM164" s="132" t="s">
        <v>266</v>
      </c>
    </row>
    <row r="165" spans="2:47" s="1" customFormat="1" ht="10.15">
      <c r="B165" s="31"/>
      <c r="D165" s="134" t="s">
        <v>132</v>
      </c>
      <c r="F165" s="135" t="s">
        <v>267</v>
      </c>
      <c r="I165" s="136"/>
      <c r="L165" s="31"/>
      <c r="M165" s="137"/>
      <c r="T165" s="52"/>
      <c r="AT165" s="16" t="s">
        <v>132</v>
      </c>
      <c r="AU165" s="16" t="s">
        <v>80</v>
      </c>
    </row>
    <row r="166" spans="2:51" s="12" customFormat="1" ht="10.15">
      <c r="B166" s="138"/>
      <c r="D166" s="139" t="s">
        <v>134</v>
      </c>
      <c r="E166" s="140" t="s">
        <v>19</v>
      </c>
      <c r="F166" s="141" t="s">
        <v>268</v>
      </c>
      <c r="H166" s="142">
        <v>2.4</v>
      </c>
      <c r="I166" s="143"/>
      <c r="L166" s="138"/>
      <c r="M166" s="144"/>
      <c r="T166" s="145"/>
      <c r="AT166" s="140" t="s">
        <v>134</v>
      </c>
      <c r="AU166" s="140" t="s">
        <v>80</v>
      </c>
      <c r="AV166" s="12" t="s">
        <v>80</v>
      </c>
      <c r="AW166" s="12" t="s">
        <v>34</v>
      </c>
      <c r="AX166" s="12" t="s">
        <v>78</v>
      </c>
      <c r="AY166" s="140" t="s">
        <v>122</v>
      </c>
    </row>
    <row r="167" spans="2:65" s="1" customFormat="1" ht="24.2" customHeight="1">
      <c r="B167" s="31"/>
      <c r="C167" s="121" t="s">
        <v>269</v>
      </c>
      <c r="D167" s="121" t="s">
        <v>125</v>
      </c>
      <c r="E167" s="122" t="s">
        <v>270</v>
      </c>
      <c r="F167" s="123" t="s">
        <v>271</v>
      </c>
      <c r="G167" s="124" t="s">
        <v>128</v>
      </c>
      <c r="H167" s="125">
        <v>4.47</v>
      </c>
      <c r="I167" s="126"/>
      <c r="J167" s="127">
        <f>ROUND(I167*H167,2)</f>
        <v>0</v>
      </c>
      <c r="K167" s="123" t="s">
        <v>129</v>
      </c>
      <c r="L167" s="31"/>
      <c r="M167" s="128" t="s">
        <v>19</v>
      </c>
      <c r="N167" s="129" t="s">
        <v>44</v>
      </c>
      <c r="P167" s="130">
        <f>O167*H167</f>
        <v>0</v>
      </c>
      <c r="Q167" s="130">
        <v>0</v>
      </c>
      <c r="R167" s="130">
        <f>Q167*H167</f>
        <v>0</v>
      </c>
      <c r="S167" s="130">
        <v>0.046</v>
      </c>
      <c r="T167" s="131">
        <f>S167*H167</f>
        <v>0.20562</v>
      </c>
      <c r="AR167" s="132" t="s">
        <v>130</v>
      </c>
      <c r="AT167" s="132" t="s">
        <v>125</v>
      </c>
      <c r="AU167" s="132" t="s">
        <v>80</v>
      </c>
      <c r="AY167" s="16" t="s">
        <v>122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16" t="s">
        <v>78</v>
      </c>
      <c r="BK167" s="133">
        <f>ROUND(I167*H167,2)</f>
        <v>0</v>
      </c>
      <c r="BL167" s="16" t="s">
        <v>130</v>
      </c>
      <c r="BM167" s="132" t="s">
        <v>272</v>
      </c>
    </row>
    <row r="168" spans="2:47" s="1" customFormat="1" ht="10.15">
      <c r="B168" s="31"/>
      <c r="D168" s="134" t="s">
        <v>132</v>
      </c>
      <c r="F168" s="135" t="s">
        <v>273</v>
      </c>
      <c r="I168" s="136"/>
      <c r="L168" s="31"/>
      <c r="M168" s="137"/>
      <c r="T168" s="52"/>
      <c r="AT168" s="16" t="s">
        <v>132</v>
      </c>
      <c r="AU168" s="16" t="s">
        <v>80</v>
      </c>
    </row>
    <row r="169" spans="2:51" s="12" customFormat="1" ht="10.15">
      <c r="B169" s="138"/>
      <c r="D169" s="139" t="s">
        <v>134</v>
      </c>
      <c r="E169" s="140" t="s">
        <v>19</v>
      </c>
      <c r="F169" s="141" t="s">
        <v>274</v>
      </c>
      <c r="H169" s="142">
        <v>4.47</v>
      </c>
      <c r="I169" s="143"/>
      <c r="L169" s="138"/>
      <c r="M169" s="144"/>
      <c r="T169" s="145"/>
      <c r="AT169" s="140" t="s">
        <v>134</v>
      </c>
      <c r="AU169" s="140" t="s">
        <v>80</v>
      </c>
      <c r="AV169" s="12" t="s">
        <v>80</v>
      </c>
      <c r="AW169" s="12" t="s">
        <v>34</v>
      </c>
      <c r="AX169" s="12" t="s">
        <v>78</v>
      </c>
      <c r="AY169" s="140" t="s">
        <v>122</v>
      </c>
    </row>
    <row r="170" spans="2:65" s="1" customFormat="1" ht="24.2" customHeight="1">
      <c r="B170" s="31"/>
      <c r="C170" s="121" t="s">
        <v>275</v>
      </c>
      <c r="D170" s="121" t="s">
        <v>125</v>
      </c>
      <c r="E170" s="122" t="s">
        <v>276</v>
      </c>
      <c r="F170" s="123" t="s">
        <v>277</v>
      </c>
      <c r="G170" s="124" t="s">
        <v>128</v>
      </c>
      <c r="H170" s="125">
        <v>7.6</v>
      </c>
      <c r="I170" s="126"/>
      <c r="J170" s="127">
        <f>ROUND(I170*H170,2)</f>
        <v>0</v>
      </c>
      <c r="K170" s="123" t="s">
        <v>129</v>
      </c>
      <c r="L170" s="31"/>
      <c r="M170" s="128" t="s">
        <v>19</v>
      </c>
      <c r="N170" s="129" t="s">
        <v>44</v>
      </c>
      <c r="P170" s="130">
        <f>O170*H170</f>
        <v>0</v>
      </c>
      <c r="Q170" s="130">
        <v>0</v>
      </c>
      <c r="R170" s="130">
        <f>Q170*H170</f>
        <v>0</v>
      </c>
      <c r="S170" s="130">
        <v>0.068</v>
      </c>
      <c r="T170" s="131">
        <f>S170*H170</f>
        <v>0.5168</v>
      </c>
      <c r="AR170" s="132" t="s">
        <v>130</v>
      </c>
      <c r="AT170" s="132" t="s">
        <v>125</v>
      </c>
      <c r="AU170" s="132" t="s">
        <v>80</v>
      </c>
      <c r="AY170" s="16" t="s">
        <v>122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16" t="s">
        <v>78</v>
      </c>
      <c r="BK170" s="133">
        <f>ROUND(I170*H170,2)</f>
        <v>0</v>
      </c>
      <c r="BL170" s="16" t="s">
        <v>130</v>
      </c>
      <c r="BM170" s="132" t="s">
        <v>278</v>
      </c>
    </row>
    <row r="171" spans="2:47" s="1" customFormat="1" ht="10.15">
      <c r="B171" s="31"/>
      <c r="D171" s="134" t="s">
        <v>132</v>
      </c>
      <c r="F171" s="135" t="s">
        <v>279</v>
      </c>
      <c r="I171" s="136"/>
      <c r="L171" s="31"/>
      <c r="M171" s="137"/>
      <c r="T171" s="52"/>
      <c r="AT171" s="16" t="s">
        <v>132</v>
      </c>
      <c r="AU171" s="16" t="s">
        <v>80</v>
      </c>
    </row>
    <row r="172" spans="2:51" s="12" customFormat="1" ht="10.15">
      <c r="B172" s="138"/>
      <c r="D172" s="139" t="s">
        <v>134</v>
      </c>
      <c r="E172" s="140" t="s">
        <v>19</v>
      </c>
      <c r="F172" s="141" t="s">
        <v>280</v>
      </c>
      <c r="H172" s="142">
        <v>3</v>
      </c>
      <c r="I172" s="143"/>
      <c r="L172" s="138"/>
      <c r="M172" s="144"/>
      <c r="T172" s="145"/>
      <c r="AT172" s="140" t="s">
        <v>134</v>
      </c>
      <c r="AU172" s="140" t="s">
        <v>80</v>
      </c>
      <c r="AV172" s="12" t="s">
        <v>80</v>
      </c>
      <c r="AW172" s="12" t="s">
        <v>34</v>
      </c>
      <c r="AX172" s="12" t="s">
        <v>73</v>
      </c>
      <c r="AY172" s="140" t="s">
        <v>122</v>
      </c>
    </row>
    <row r="173" spans="2:51" s="12" customFormat="1" ht="10.15">
      <c r="B173" s="138"/>
      <c r="D173" s="139" t="s">
        <v>134</v>
      </c>
      <c r="E173" s="140" t="s">
        <v>19</v>
      </c>
      <c r="F173" s="141" t="s">
        <v>281</v>
      </c>
      <c r="H173" s="142">
        <v>4.6</v>
      </c>
      <c r="I173" s="143"/>
      <c r="L173" s="138"/>
      <c r="M173" s="144"/>
      <c r="T173" s="145"/>
      <c r="AT173" s="140" t="s">
        <v>134</v>
      </c>
      <c r="AU173" s="140" t="s">
        <v>80</v>
      </c>
      <c r="AV173" s="12" t="s">
        <v>80</v>
      </c>
      <c r="AW173" s="12" t="s">
        <v>34</v>
      </c>
      <c r="AX173" s="12" t="s">
        <v>73</v>
      </c>
      <c r="AY173" s="140" t="s">
        <v>122</v>
      </c>
    </row>
    <row r="174" spans="2:51" s="13" customFormat="1" ht="10.15">
      <c r="B174" s="146"/>
      <c r="D174" s="139" t="s">
        <v>134</v>
      </c>
      <c r="E174" s="147" t="s">
        <v>19</v>
      </c>
      <c r="F174" s="148" t="s">
        <v>159</v>
      </c>
      <c r="H174" s="149">
        <v>7.6</v>
      </c>
      <c r="I174" s="150"/>
      <c r="L174" s="146"/>
      <c r="M174" s="151"/>
      <c r="T174" s="152"/>
      <c r="AT174" s="147" t="s">
        <v>134</v>
      </c>
      <c r="AU174" s="147" t="s">
        <v>80</v>
      </c>
      <c r="AV174" s="13" t="s">
        <v>130</v>
      </c>
      <c r="AW174" s="13" t="s">
        <v>34</v>
      </c>
      <c r="AX174" s="13" t="s">
        <v>78</v>
      </c>
      <c r="AY174" s="147" t="s">
        <v>122</v>
      </c>
    </row>
    <row r="175" spans="2:63" s="11" customFormat="1" ht="22.9" customHeight="1">
      <c r="B175" s="109"/>
      <c r="D175" s="110" t="s">
        <v>72</v>
      </c>
      <c r="E175" s="119" t="s">
        <v>282</v>
      </c>
      <c r="F175" s="119" t="s">
        <v>283</v>
      </c>
      <c r="I175" s="112"/>
      <c r="J175" s="120">
        <f>BK175</f>
        <v>0</v>
      </c>
      <c r="L175" s="109"/>
      <c r="M175" s="114"/>
      <c r="P175" s="115">
        <f>SUM(P176:P185)</f>
        <v>0</v>
      </c>
      <c r="R175" s="115">
        <f>SUM(R176:R185)</f>
        <v>0</v>
      </c>
      <c r="T175" s="116">
        <f>SUM(T176:T185)</f>
        <v>0</v>
      </c>
      <c r="AR175" s="110" t="s">
        <v>78</v>
      </c>
      <c r="AT175" s="117" t="s">
        <v>72</v>
      </c>
      <c r="AU175" s="117" t="s">
        <v>78</v>
      </c>
      <c r="AY175" s="110" t="s">
        <v>122</v>
      </c>
      <c r="BK175" s="118">
        <f>SUM(BK176:BK185)</f>
        <v>0</v>
      </c>
    </row>
    <row r="176" spans="2:65" s="1" customFormat="1" ht="21.75" customHeight="1">
      <c r="B176" s="31"/>
      <c r="C176" s="121" t="s">
        <v>284</v>
      </c>
      <c r="D176" s="121" t="s">
        <v>125</v>
      </c>
      <c r="E176" s="122" t="s">
        <v>285</v>
      </c>
      <c r="F176" s="123" t="s">
        <v>286</v>
      </c>
      <c r="G176" s="124" t="s">
        <v>287</v>
      </c>
      <c r="H176" s="125">
        <v>2.309</v>
      </c>
      <c r="I176" s="126"/>
      <c r="J176" s="127">
        <f>ROUND(I176*H176,2)</f>
        <v>0</v>
      </c>
      <c r="K176" s="123" t="s">
        <v>129</v>
      </c>
      <c r="L176" s="31"/>
      <c r="M176" s="128" t="s">
        <v>19</v>
      </c>
      <c r="N176" s="129" t="s">
        <v>44</v>
      </c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AR176" s="132" t="s">
        <v>130</v>
      </c>
      <c r="AT176" s="132" t="s">
        <v>125</v>
      </c>
      <c r="AU176" s="132" t="s">
        <v>80</v>
      </c>
      <c r="AY176" s="16" t="s">
        <v>122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16" t="s">
        <v>78</v>
      </c>
      <c r="BK176" s="133">
        <f>ROUND(I176*H176,2)</f>
        <v>0</v>
      </c>
      <c r="BL176" s="16" t="s">
        <v>130</v>
      </c>
      <c r="BM176" s="132" t="s">
        <v>288</v>
      </c>
    </row>
    <row r="177" spans="2:47" s="1" customFormat="1" ht="10.15">
      <c r="B177" s="31"/>
      <c r="D177" s="134" t="s">
        <v>132</v>
      </c>
      <c r="F177" s="135" t="s">
        <v>289</v>
      </c>
      <c r="I177" s="136"/>
      <c r="L177" s="31"/>
      <c r="M177" s="137"/>
      <c r="T177" s="52"/>
      <c r="AT177" s="16" t="s">
        <v>132</v>
      </c>
      <c r="AU177" s="16" t="s">
        <v>80</v>
      </c>
    </row>
    <row r="178" spans="2:65" s="1" customFormat="1" ht="24.2" customHeight="1">
      <c r="B178" s="31"/>
      <c r="C178" s="121" t="s">
        <v>290</v>
      </c>
      <c r="D178" s="121" t="s">
        <v>125</v>
      </c>
      <c r="E178" s="122" t="s">
        <v>291</v>
      </c>
      <c r="F178" s="123" t="s">
        <v>292</v>
      </c>
      <c r="G178" s="124" t="s">
        <v>287</v>
      </c>
      <c r="H178" s="125">
        <v>43.871</v>
      </c>
      <c r="I178" s="126"/>
      <c r="J178" s="127">
        <f>ROUND(I178*H178,2)</f>
        <v>0</v>
      </c>
      <c r="K178" s="123" t="s">
        <v>129</v>
      </c>
      <c r="L178" s="31"/>
      <c r="M178" s="128" t="s">
        <v>19</v>
      </c>
      <c r="N178" s="129" t="s">
        <v>44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130</v>
      </c>
      <c r="AT178" s="132" t="s">
        <v>125</v>
      </c>
      <c r="AU178" s="132" t="s">
        <v>80</v>
      </c>
      <c r="AY178" s="16" t="s">
        <v>122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6" t="s">
        <v>78</v>
      </c>
      <c r="BK178" s="133">
        <f>ROUND(I178*H178,2)</f>
        <v>0</v>
      </c>
      <c r="BL178" s="16" t="s">
        <v>130</v>
      </c>
      <c r="BM178" s="132" t="s">
        <v>293</v>
      </c>
    </row>
    <row r="179" spans="2:47" s="1" customFormat="1" ht="10.15">
      <c r="B179" s="31"/>
      <c r="D179" s="134" t="s">
        <v>132</v>
      </c>
      <c r="F179" s="135" t="s">
        <v>294</v>
      </c>
      <c r="I179" s="136"/>
      <c r="L179" s="31"/>
      <c r="M179" s="137"/>
      <c r="T179" s="52"/>
      <c r="AT179" s="16" t="s">
        <v>132</v>
      </c>
      <c r="AU179" s="16" t="s">
        <v>80</v>
      </c>
    </row>
    <row r="180" spans="2:51" s="12" customFormat="1" ht="10.15">
      <c r="B180" s="138"/>
      <c r="D180" s="139" t="s">
        <v>134</v>
      </c>
      <c r="F180" s="141" t="s">
        <v>295</v>
      </c>
      <c r="H180" s="142">
        <v>43.871</v>
      </c>
      <c r="I180" s="143"/>
      <c r="L180" s="138"/>
      <c r="M180" s="144"/>
      <c r="T180" s="145"/>
      <c r="AT180" s="140" t="s">
        <v>134</v>
      </c>
      <c r="AU180" s="140" t="s">
        <v>80</v>
      </c>
      <c r="AV180" s="12" t="s">
        <v>80</v>
      </c>
      <c r="AW180" s="12" t="s">
        <v>4</v>
      </c>
      <c r="AX180" s="12" t="s">
        <v>78</v>
      </c>
      <c r="AY180" s="140" t="s">
        <v>122</v>
      </c>
    </row>
    <row r="181" spans="2:65" s="1" customFormat="1" ht="16.5" customHeight="1">
      <c r="B181" s="31"/>
      <c r="C181" s="121" t="s">
        <v>296</v>
      </c>
      <c r="D181" s="121" t="s">
        <v>125</v>
      </c>
      <c r="E181" s="122" t="s">
        <v>297</v>
      </c>
      <c r="F181" s="123" t="s">
        <v>298</v>
      </c>
      <c r="G181" s="124" t="s">
        <v>287</v>
      </c>
      <c r="H181" s="125">
        <v>2.309</v>
      </c>
      <c r="I181" s="126"/>
      <c r="J181" s="127">
        <f>ROUND(I181*H181,2)</f>
        <v>0</v>
      </c>
      <c r="K181" s="123" t="s">
        <v>129</v>
      </c>
      <c r="L181" s="31"/>
      <c r="M181" s="128" t="s">
        <v>19</v>
      </c>
      <c r="N181" s="129" t="s">
        <v>44</v>
      </c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2" t="s">
        <v>130</v>
      </c>
      <c r="AT181" s="132" t="s">
        <v>125</v>
      </c>
      <c r="AU181" s="132" t="s">
        <v>80</v>
      </c>
      <c r="AY181" s="16" t="s">
        <v>122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16" t="s">
        <v>78</v>
      </c>
      <c r="BK181" s="133">
        <f>ROUND(I181*H181,2)</f>
        <v>0</v>
      </c>
      <c r="BL181" s="16" t="s">
        <v>130</v>
      </c>
      <c r="BM181" s="132" t="s">
        <v>299</v>
      </c>
    </row>
    <row r="182" spans="2:47" s="1" customFormat="1" ht="10.15">
      <c r="B182" s="31"/>
      <c r="D182" s="134" t="s">
        <v>132</v>
      </c>
      <c r="F182" s="135" t="s">
        <v>300</v>
      </c>
      <c r="I182" s="136"/>
      <c r="L182" s="31"/>
      <c r="M182" s="137"/>
      <c r="T182" s="52"/>
      <c r="AT182" s="16" t="s">
        <v>132</v>
      </c>
      <c r="AU182" s="16" t="s">
        <v>80</v>
      </c>
    </row>
    <row r="183" spans="2:65" s="1" customFormat="1" ht="16.5" customHeight="1">
      <c r="B183" s="31"/>
      <c r="C183" s="153" t="s">
        <v>301</v>
      </c>
      <c r="D183" s="153" t="s">
        <v>219</v>
      </c>
      <c r="E183" s="154" t="s">
        <v>302</v>
      </c>
      <c r="F183" s="155" t="s">
        <v>303</v>
      </c>
      <c r="G183" s="156" t="s">
        <v>287</v>
      </c>
      <c r="H183" s="157">
        <v>0.552</v>
      </c>
      <c r="I183" s="158"/>
      <c r="J183" s="159">
        <f>ROUND(I183*H183,2)</f>
        <v>0</v>
      </c>
      <c r="K183" s="155" t="s">
        <v>129</v>
      </c>
      <c r="L183" s="160"/>
      <c r="M183" s="161" t="s">
        <v>19</v>
      </c>
      <c r="N183" s="162" t="s">
        <v>44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172</v>
      </c>
      <c r="AT183" s="132" t="s">
        <v>219</v>
      </c>
      <c r="AU183" s="132" t="s">
        <v>80</v>
      </c>
      <c r="AY183" s="16" t="s">
        <v>122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16" t="s">
        <v>78</v>
      </c>
      <c r="BK183" s="133">
        <f>ROUND(I183*H183,2)</f>
        <v>0</v>
      </c>
      <c r="BL183" s="16" t="s">
        <v>130</v>
      </c>
      <c r="BM183" s="132" t="s">
        <v>304</v>
      </c>
    </row>
    <row r="184" spans="2:65" s="1" customFormat="1" ht="21.75" customHeight="1">
      <c r="B184" s="31"/>
      <c r="C184" s="153" t="s">
        <v>305</v>
      </c>
      <c r="D184" s="153" t="s">
        <v>219</v>
      </c>
      <c r="E184" s="154" t="s">
        <v>306</v>
      </c>
      <c r="F184" s="155" t="s">
        <v>307</v>
      </c>
      <c r="G184" s="156" t="s">
        <v>287</v>
      </c>
      <c r="H184" s="157">
        <v>0.893</v>
      </c>
      <c r="I184" s="158"/>
      <c r="J184" s="159">
        <f>ROUND(I184*H184,2)</f>
        <v>0</v>
      </c>
      <c r="K184" s="155" t="s">
        <v>129</v>
      </c>
      <c r="L184" s="160"/>
      <c r="M184" s="161" t="s">
        <v>19</v>
      </c>
      <c r="N184" s="162" t="s">
        <v>44</v>
      </c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172</v>
      </c>
      <c r="AT184" s="132" t="s">
        <v>219</v>
      </c>
      <c r="AU184" s="132" t="s">
        <v>80</v>
      </c>
      <c r="AY184" s="16" t="s">
        <v>122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16" t="s">
        <v>78</v>
      </c>
      <c r="BK184" s="133">
        <f>ROUND(I184*H184,2)</f>
        <v>0</v>
      </c>
      <c r="BL184" s="16" t="s">
        <v>130</v>
      </c>
      <c r="BM184" s="132" t="s">
        <v>308</v>
      </c>
    </row>
    <row r="185" spans="2:65" s="1" customFormat="1" ht="16.5" customHeight="1">
      <c r="B185" s="31"/>
      <c r="C185" s="153" t="s">
        <v>309</v>
      </c>
      <c r="D185" s="153" t="s">
        <v>219</v>
      </c>
      <c r="E185" s="154" t="s">
        <v>310</v>
      </c>
      <c r="F185" s="155" t="s">
        <v>311</v>
      </c>
      <c r="G185" s="156" t="s">
        <v>287</v>
      </c>
      <c r="H185" s="157">
        <v>0.864</v>
      </c>
      <c r="I185" s="158"/>
      <c r="J185" s="159">
        <f>ROUND(I185*H185,2)</f>
        <v>0</v>
      </c>
      <c r="K185" s="155" t="s">
        <v>129</v>
      </c>
      <c r="L185" s="160"/>
      <c r="M185" s="161" t="s">
        <v>19</v>
      </c>
      <c r="N185" s="162" t="s">
        <v>44</v>
      </c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2" t="s">
        <v>172</v>
      </c>
      <c r="AT185" s="132" t="s">
        <v>219</v>
      </c>
      <c r="AU185" s="132" t="s">
        <v>80</v>
      </c>
      <c r="AY185" s="16" t="s">
        <v>122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16" t="s">
        <v>78</v>
      </c>
      <c r="BK185" s="133">
        <f>ROUND(I185*H185,2)</f>
        <v>0</v>
      </c>
      <c r="BL185" s="16" t="s">
        <v>130</v>
      </c>
      <c r="BM185" s="132" t="s">
        <v>312</v>
      </c>
    </row>
    <row r="186" spans="2:63" s="11" customFormat="1" ht="22.9" customHeight="1">
      <c r="B186" s="109"/>
      <c r="D186" s="110" t="s">
        <v>72</v>
      </c>
      <c r="E186" s="119" t="s">
        <v>313</v>
      </c>
      <c r="F186" s="119" t="s">
        <v>314</v>
      </c>
      <c r="I186" s="112"/>
      <c r="J186" s="120">
        <f>BK186</f>
        <v>0</v>
      </c>
      <c r="L186" s="109"/>
      <c r="M186" s="114"/>
      <c r="P186" s="115">
        <f>SUM(P187:P188)</f>
        <v>0</v>
      </c>
      <c r="R186" s="115">
        <f>SUM(R187:R188)</f>
        <v>0</v>
      </c>
      <c r="T186" s="116">
        <f>SUM(T187:T188)</f>
        <v>0</v>
      </c>
      <c r="AR186" s="110" t="s">
        <v>78</v>
      </c>
      <c r="AT186" s="117" t="s">
        <v>72</v>
      </c>
      <c r="AU186" s="117" t="s">
        <v>78</v>
      </c>
      <c r="AY186" s="110" t="s">
        <v>122</v>
      </c>
      <c r="BK186" s="118">
        <f>SUM(BK187:BK188)</f>
        <v>0</v>
      </c>
    </row>
    <row r="187" spans="2:65" s="1" customFormat="1" ht="33" customHeight="1">
      <c r="B187" s="31"/>
      <c r="C187" s="121" t="s">
        <v>315</v>
      </c>
      <c r="D187" s="121" t="s">
        <v>125</v>
      </c>
      <c r="E187" s="122" t="s">
        <v>316</v>
      </c>
      <c r="F187" s="123" t="s">
        <v>317</v>
      </c>
      <c r="G187" s="124" t="s">
        <v>287</v>
      </c>
      <c r="H187" s="125">
        <v>1.801</v>
      </c>
      <c r="I187" s="126"/>
      <c r="J187" s="127">
        <f>ROUND(I187*H187,2)</f>
        <v>0</v>
      </c>
      <c r="K187" s="123" t="s">
        <v>129</v>
      </c>
      <c r="L187" s="31"/>
      <c r="M187" s="128" t="s">
        <v>19</v>
      </c>
      <c r="N187" s="129" t="s">
        <v>44</v>
      </c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2" t="s">
        <v>130</v>
      </c>
      <c r="AT187" s="132" t="s">
        <v>125</v>
      </c>
      <c r="AU187" s="132" t="s">
        <v>80</v>
      </c>
      <c r="AY187" s="16" t="s">
        <v>122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16" t="s">
        <v>78</v>
      </c>
      <c r="BK187" s="133">
        <f>ROUND(I187*H187,2)</f>
        <v>0</v>
      </c>
      <c r="BL187" s="16" t="s">
        <v>130</v>
      </c>
      <c r="BM187" s="132" t="s">
        <v>318</v>
      </c>
    </row>
    <row r="188" spans="2:47" s="1" customFormat="1" ht="10.15">
      <c r="B188" s="31"/>
      <c r="D188" s="134" t="s">
        <v>132</v>
      </c>
      <c r="F188" s="135" t="s">
        <v>319</v>
      </c>
      <c r="I188" s="136"/>
      <c r="L188" s="31"/>
      <c r="M188" s="137"/>
      <c r="T188" s="52"/>
      <c r="AT188" s="16" t="s">
        <v>132</v>
      </c>
      <c r="AU188" s="16" t="s">
        <v>80</v>
      </c>
    </row>
    <row r="189" spans="2:63" s="11" customFormat="1" ht="25.9" customHeight="1">
      <c r="B189" s="109"/>
      <c r="D189" s="110" t="s">
        <v>72</v>
      </c>
      <c r="E189" s="111" t="s">
        <v>320</v>
      </c>
      <c r="F189" s="111" t="s">
        <v>321</v>
      </c>
      <c r="I189" s="112"/>
      <c r="J189" s="113">
        <f>BK189</f>
        <v>0</v>
      </c>
      <c r="L189" s="109"/>
      <c r="M189" s="114"/>
      <c r="P189" s="115">
        <f>P190+P202+P210+P223+P225+P227+P229+P246+P268+P286+P318</f>
        <v>0</v>
      </c>
      <c r="R189" s="115">
        <f>R190+R202+R210+R223+R225+R227+R229+R246+R268+R286+R318</f>
        <v>3.0975128800000005</v>
      </c>
      <c r="T189" s="116">
        <f>T190+T202+T210+T223+T225+T227+T229+T246+T268+T286+T318</f>
        <v>0.0114762</v>
      </c>
      <c r="AR189" s="110" t="s">
        <v>80</v>
      </c>
      <c r="AT189" s="117" t="s">
        <v>72</v>
      </c>
      <c r="AU189" s="117" t="s">
        <v>73</v>
      </c>
      <c r="AY189" s="110" t="s">
        <v>122</v>
      </c>
      <c r="BK189" s="118">
        <f>BK190+BK202+BK210+BK223+BK225+BK227+BK229+BK246+BK268+BK286+BK318</f>
        <v>0</v>
      </c>
    </row>
    <row r="190" spans="2:63" s="11" customFormat="1" ht="22.9" customHeight="1">
      <c r="B190" s="109"/>
      <c r="D190" s="110" t="s">
        <v>72</v>
      </c>
      <c r="E190" s="119" t="s">
        <v>322</v>
      </c>
      <c r="F190" s="119" t="s">
        <v>323</v>
      </c>
      <c r="I190" s="112"/>
      <c r="J190" s="120">
        <f>BK190</f>
        <v>0</v>
      </c>
      <c r="L190" s="109"/>
      <c r="M190" s="114"/>
      <c r="P190" s="115">
        <f>SUM(P191:P201)</f>
        <v>0</v>
      </c>
      <c r="R190" s="115">
        <f>SUM(R191:R201)</f>
        <v>0.1081536</v>
      </c>
      <c r="T190" s="116">
        <f>SUM(T191:T201)</f>
        <v>0</v>
      </c>
      <c r="AR190" s="110" t="s">
        <v>80</v>
      </c>
      <c r="AT190" s="117" t="s">
        <v>72</v>
      </c>
      <c r="AU190" s="117" t="s">
        <v>78</v>
      </c>
      <c r="AY190" s="110" t="s">
        <v>122</v>
      </c>
      <c r="BK190" s="118">
        <f>SUM(BK191:BK201)</f>
        <v>0</v>
      </c>
    </row>
    <row r="191" spans="2:65" s="1" customFormat="1" ht="24.2" customHeight="1">
      <c r="B191" s="31"/>
      <c r="C191" s="121" t="s">
        <v>324</v>
      </c>
      <c r="D191" s="121" t="s">
        <v>125</v>
      </c>
      <c r="E191" s="122" t="s">
        <v>325</v>
      </c>
      <c r="F191" s="123" t="s">
        <v>326</v>
      </c>
      <c r="G191" s="124" t="s">
        <v>128</v>
      </c>
      <c r="H191" s="125">
        <v>52.4</v>
      </c>
      <c r="I191" s="126"/>
      <c r="J191" s="127">
        <f>ROUND(I191*H191,2)</f>
        <v>0</v>
      </c>
      <c r="K191" s="123" t="s">
        <v>129</v>
      </c>
      <c r="L191" s="31"/>
      <c r="M191" s="128" t="s">
        <v>19</v>
      </c>
      <c r="N191" s="129" t="s">
        <v>44</v>
      </c>
      <c r="P191" s="130">
        <f>O191*H191</f>
        <v>0</v>
      </c>
      <c r="Q191" s="130">
        <v>0.0003</v>
      </c>
      <c r="R191" s="130">
        <f>Q191*H191</f>
        <v>0.015719999999999998</v>
      </c>
      <c r="S191" s="130">
        <v>0</v>
      </c>
      <c r="T191" s="131">
        <f>S191*H191</f>
        <v>0</v>
      </c>
      <c r="AR191" s="132" t="s">
        <v>230</v>
      </c>
      <c r="AT191" s="132" t="s">
        <v>125</v>
      </c>
      <c r="AU191" s="132" t="s">
        <v>80</v>
      </c>
      <c r="AY191" s="16" t="s">
        <v>122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6" t="s">
        <v>78</v>
      </c>
      <c r="BK191" s="133">
        <f>ROUND(I191*H191,2)</f>
        <v>0</v>
      </c>
      <c r="BL191" s="16" t="s">
        <v>230</v>
      </c>
      <c r="BM191" s="132" t="s">
        <v>327</v>
      </c>
    </row>
    <row r="192" spans="2:47" s="1" customFormat="1" ht="10.15">
      <c r="B192" s="31"/>
      <c r="D192" s="134" t="s">
        <v>132</v>
      </c>
      <c r="F192" s="135" t="s">
        <v>328</v>
      </c>
      <c r="I192" s="136"/>
      <c r="L192" s="31"/>
      <c r="M192" s="137"/>
      <c r="T192" s="52"/>
      <c r="AT192" s="16" t="s">
        <v>132</v>
      </c>
      <c r="AU192" s="16" t="s">
        <v>80</v>
      </c>
    </row>
    <row r="193" spans="2:51" s="12" customFormat="1" ht="10.15">
      <c r="B193" s="138"/>
      <c r="D193" s="139" t="s">
        <v>134</v>
      </c>
      <c r="E193" s="140" t="s">
        <v>19</v>
      </c>
      <c r="F193" s="141" t="s">
        <v>206</v>
      </c>
      <c r="H193" s="142">
        <v>44.5</v>
      </c>
      <c r="I193" s="143"/>
      <c r="L193" s="138"/>
      <c r="M193" s="144"/>
      <c r="T193" s="145"/>
      <c r="AT193" s="140" t="s">
        <v>134</v>
      </c>
      <c r="AU193" s="140" t="s">
        <v>80</v>
      </c>
      <c r="AV193" s="12" t="s">
        <v>80</v>
      </c>
      <c r="AW193" s="12" t="s">
        <v>34</v>
      </c>
      <c r="AX193" s="12" t="s">
        <v>73</v>
      </c>
      <c r="AY193" s="140" t="s">
        <v>122</v>
      </c>
    </row>
    <row r="194" spans="2:51" s="12" customFormat="1" ht="10.15">
      <c r="B194" s="138"/>
      <c r="D194" s="139" t="s">
        <v>134</v>
      </c>
      <c r="E194" s="140" t="s">
        <v>19</v>
      </c>
      <c r="F194" s="141" t="s">
        <v>207</v>
      </c>
      <c r="H194" s="142">
        <v>1.3</v>
      </c>
      <c r="I194" s="143"/>
      <c r="L194" s="138"/>
      <c r="M194" s="144"/>
      <c r="T194" s="145"/>
      <c r="AT194" s="140" t="s">
        <v>134</v>
      </c>
      <c r="AU194" s="140" t="s">
        <v>80</v>
      </c>
      <c r="AV194" s="12" t="s">
        <v>80</v>
      </c>
      <c r="AW194" s="12" t="s">
        <v>34</v>
      </c>
      <c r="AX194" s="12" t="s">
        <v>73</v>
      </c>
      <c r="AY194" s="140" t="s">
        <v>122</v>
      </c>
    </row>
    <row r="195" spans="2:51" s="12" customFormat="1" ht="10.15">
      <c r="B195" s="138"/>
      <c r="D195" s="139" t="s">
        <v>134</v>
      </c>
      <c r="E195" s="140" t="s">
        <v>19</v>
      </c>
      <c r="F195" s="141" t="s">
        <v>208</v>
      </c>
      <c r="H195" s="142">
        <v>5.3</v>
      </c>
      <c r="I195" s="143"/>
      <c r="L195" s="138"/>
      <c r="M195" s="144"/>
      <c r="T195" s="145"/>
      <c r="AT195" s="140" t="s">
        <v>134</v>
      </c>
      <c r="AU195" s="140" t="s">
        <v>80</v>
      </c>
      <c r="AV195" s="12" t="s">
        <v>80</v>
      </c>
      <c r="AW195" s="12" t="s">
        <v>34</v>
      </c>
      <c r="AX195" s="12" t="s">
        <v>73</v>
      </c>
      <c r="AY195" s="140" t="s">
        <v>122</v>
      </c>
    </row>
    <row r="196" spans="2:51" s="12" customFormat="1" ht="10.15">
      <c r="B196" s="138"/>
      <c r="D196" s="139" t="s">
        <v>134</v>
      </c>
      <c r="E196" s="140" t="s">
        <v>19</v>
      </c>
      <c r="F196" s="141" t="s">
        <v>209</v>
      </c>
      <c r="H196" s="142">
        <v>1.3</v>
      </c>
      <c r="I196" s="143"/>
      <c r="L196" s="138"/>
      <c r="M196" s="144"/>
      <c r="T196" s="145"/>
      <c r="AT196" s="140" t="s">
        <v>134</v>
      </c>
      <c r="AU196" s="140" t="s">
        <v>80</v>
      </c>
      <c r="AV196" s="12" t="s">
        <v>80</v>
      </c>
      <c r="AW196" s="12" t="s">
        <v>34</v>
      </c>
      <c r="AX196" s="12" t="s">
        <v>73</v>
      </c>
      <c r="AY196" s="140" t="s">
        <v>122</v>
      </c>
    </row>
    <row r="197" spans="2:51" s="13" customFormat="1" ht="10.15">
      <c r="B197" s="146"/>
      <c r="D197" s="139" t="s">
        <v>134</v>
      </c>
      <c r="E197" s="147" t="s">
        <v>19</v>
      </c>
      <c r="F197" s="148" t="s">
        <v>159</v>
      </c>
      <c r="H197" s="149">
        <v>52.4</v>
      </c>
      <c r="I197" s="150"/>
      <c r="L197" s="146"/>
      <c r="M197" s="151"/>
      <c r="T197" s="152"/>
      <c r="AT197" s="147" t="s">
        <v>134</v>
      </c>
      <c r="AU197" s="147" t="s">
        <v>80</v>
      </c>
      <c r="AV197" s="13" t="s">
        <v>130</v>
      </c>
      <c r="AW197" s="13" t="s">
        <v>34</v>
      </c>
      <c r="AX197" s="13" t="s">
        <v>78</v>
      </c>
      <c r="AY197" s="147" t="s">
        <v>122</v>
      </c>
    </row>
    <row r="198" spans="2:65" s="1" customFormat="1" ht="16.5" customHeight="1">
      <c r="B198" s="31"/>
      <c r="C198" s="153" t="s">
        <v>329</v>
      </c>
      <c r="D198" s="153" t="s">
        <v>219</v>
      </c>
      <c r="E198" s="154" t="s">
        <v>330</v>
      </c>
      <c r="F198" s="155" t="s">
        <v>331</v>
      </c>
      <c r="G198" s="156" t="s">
        <v>128</v>
      </c>
      <c r="H198" s="157">
        <v>55.02</v>
      </c>
      <c r="I198" s="158"/>
      <c r="J198" s="159">
        <f>ROUND(I198*H198,2)</f>
        <v>0</v>
      </c>
      <c r="K198" s="155" t="s">
        <v>129</v>
      </c>
      <c r="L198" s="160"/>
      <c r="M198" s="161" t="s">
        <v>19</v>
      </c>
      <c r="N198" s="162" t="s">
        <v>44</v>
      </c>
      <c r="P198" s="130">
        <f>O198*H198</f>
        <v>0</v>
      </c>
      <c r="Q198" s="130">
        <v>0.00168</v>
      </c>
      <c r="R198" s="130">
        <f>Q198*H198</f>
        <v>0.0924336</v>
      </c>
      <c r="S198" s="130">
        <v>0</v>
      </c>
      <c r="T198" s="131">
        <f>S198*H198</f>
        <v>0</v>
      </c>
      <c r="AR198" s="132" t="s">
        <v>324</v>
      </c>
      <c r="AT198" s="132" t="s">
        <v>219</v>
      </c>
      <c r="AU198" s="132" t="s">
        <v>80</v>
      </c>
      <c r="AY198" s="16" t="s">
        <v>122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16" t="s">
        <v>78</v>
      </c>
      <c r="BK198" s="133">
        <f>ROUND(I198*H198,2)</f>
        <v>0</v>
      </c>
      <c r="BL198" s="16" t="s">
        <v>230</v>
      </c>
      <c r="BM198" s="132" t="s">
        <v>332</v>
      </c>
    </row>
    <row r="199" spans="2:51" s="12" customFormat="1" ht="10.15">
      <c r="B199" s="138"/>
      <c r="D199" s="139" t="s">
        <v>134</v>
      </c>
      <c r="F199" s="141" t="s">
        <v>333</v>
      </c>
      <c r="H199" s="142">
        <v>55.02</v>
      </c>
      <c r="I199" s="143"/>
      <c r="L199" s="138"/>
      <c r="M199" s="144"/>
      <c r="T199" s="145"/>
      <c r="AT199" s="140" t="s">
        <v>134</v>
      </c>
      <c r="AU199" s="140" t="s">
        <v>80</v>
      </c>
      <c r="AV199" s="12" t="s">
        <v>80</v>
      </c>
      <c r="AW199" s="12" t="s">
        <v>4</v>
      </c>
      <c r="AX199" s="12" t="s">
        <v>78</v>
      </c>
      <c r="AY199" s="140" t="s">
        <v>122</v>
      </c>
    </row>
    <row r="200" spans="2:65" s="1" customFormat="1" ht="24.2" customHeight="1">
      <c r="B200" s="31"/>
      <c r="C200" s="121" t="s">
        <v>334</v>
      </c>
      <c r="D200" s="121" t="s">
        <v>125</v>
      </c>
      <c r="E200" s="122" t="s">
        <v>335</v>
      </c>
      <c r="F200" s="123" t="s">
        <v>336</v>
      </c>
      <c r="G200" s="124" t="s">
        <v>287</v>
      </c>
      <c r="H200" s="125">
        <v>0.108</v>
      </c>
      <c r="I200" s="126"/>
      <c r="J200" s="127">
        <f>ROUND(I200*H200,2)</f>
        <v>0</v>
      </c>
      <c r="K200" s="123" t="s">
        <v>129</v>
      </c>
      <c r="L200" s="31"/>
      <c r="M200" s="128" t="s">
        <v>19</v>
      </c>
      <c r="N200" s="129" t="s">
        <v>44</v>
      </c>
      <c r="P200" s="130">
        <f>O200*H200</f>
        <v>0</v>
      </c>
      <c r="Q200" s="130">
        <v>0</v>
      </c>
      <c r="R200" s="130">
        <f>Q200*H200</f>
        <v>0</v>
      </c>
      <c r="S200" s="130">
        <v>0</v>
      </c>
      <c r="T200" s="131">
        <f>S200*H200</f>
        <v>0</v>
      </c>
      <c r="AR200" s="132" t="s">
        <v>230</v>
      </c>
      <c r="AT200" s="132" t="s">
        <v>125</v>
      </c>
      <c r="AU200" s="132" t="s">
        <v>80</v>
      </c>
      <c r="AY200" s="16" t="s">
        <v>122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16" t="s">
        <v>78</v>
      </c>
      <c r="BK200" s="133">
        <f>ROUND(I200*H200,2)</f>
        <v>0</v>
      </c>
      <c r="BL200" s="16" t="s">
        <v>230</v>
      </c>
      <c r="BM200" s="132" t="s">
        <v>337</v>
      </c>
    </row>
    <row r="201" spans="2:47" s="1" customFormat="1" ht="10.15">
      <c r="B201" s="31"/>
      <c r="D201" s="134" t="s">
        <v>132</v>
      </c>
      <c r="F201" s="135" t="s">
        <v>338</v>
      </c>
      <c r="I201" s="136"/>
      <c r="L201" s="31"/>
      <c r="M201" s="137"/>
      <c r="T201" s="52"/>
      <c r="AT201" s="16" t="s">
        <v>132</v>
      </c>
      <c r="AU201" s="16" t="s">
        <v>80</v>
      </c>
    </row>
    <row r="202" spans="2:63" s="11" customFormat="1" ht="22.9" customHeight="1">
      <c r="B202" s="109"/>
      <c r="D202" s="110" t="s">
        <v>72</v>
      </c>
      <c r="E202" s="119" t="s">
        <v>339</v>
      </c>
      <c r="F202" s="119" t="s">
        <v>340</v>
      </c>
      <c r="I202" s="112"/>
      <c r="J202" s="120">
        <f>BK202</f>
        <v>0</v>
      </c>
      <c r="L202" s="109"/>
      <c r="M202" s="114"/>
      <c r="P202" s="115">
        <f>SUM(P203:P209)</f>
        <v>0</v>
      </c>
      <c r="R202" s="115">
        <f>SUM(R203:R209)</f>
        <v>0.09410400000000001</v>
      </c>
      <c r="T202" s="116">
        <f>SUM(T203:T209)</f>
        <v>0</v>
      </c>
      <c r="AR202" s="110" t="s">
        <v>80</v>
      </c>
      <c r="AT202" s="117" t="s">
        <v>72</v>
      </c>
      <c r="AU202" s="117" t="s">
        <v>78</v>
      </c>
      <c r="AY202" s="110" t="s">
        <v>122</v>
      </c>
      <c r="BK202" s="118">
        <f>SUM(BK203:BK209)</f>
        <v>0</v>
      </c>
    </row>
    <row r="203" spans="2:65" s="1" customFormat="1" ht="16.5" customHeight="1">
      <c r="B203" s="31"/>
      <c r="C203" s="121" t="s">
        <v>341</v>
      </c>
      <c r="D203" s="121" t="s">
        <v>125</v>
      </c>
      <c r="E203" s="122" t="s">
        <v>342</v>
      </c>
      <c r="F203" s="123" t="s">
        <v>343</v>
      </c>
      <c r="G203" s="124" t="s">
        <v>128</v>
      </c>
      <c r="H203" s="125">
        <v>14.4</v>
      </c>
      <c r="I203" s="126"/>
      <c r="J203" s="127">
        <f>ROUND(I203*H203,2)</f>
        <v>0</v>
      </c>
      <c r="K203" s="123" t="s">
        <v>344</v>
      </c>
      <c r="L203" s="31"/>
      <c r="M203" s="128" t="s">
        <v>19</v>
      </c>
      <c r="N203" s="129" t="s">
        <v>44</v>
      </c>
      <c r="P203" s="130">
        <f>O203*H203</f>
        <v>0</v>
      </c>
      <c r="Q203" s="130">
        <v>0.00223</v>
      </c>
      <c r="R203" s="130">
        <f>Q203*H203</f>
        <v>0.032112</v>
      </c>
      <c r="S203" s="130">
        <v>0</v>
      </c>
      <c r="T203" s="131">
        <f>S203*H203</f>
        <v>0</v>
      </c>
      <c r="AR203" s="132" t="s">
        <v>230</v>
      </c>
      <c r="AT203" s="132" t="s">
        <v>125</v>
      </c>
      <c r="AU203" s="132" t="s">
        <v>80</v>
      </c>
      <c r="AY203" s="16" t="s">
        <v>122</v>
      </c>
      <c r="BE203" s="133">
        <f>IF(N203="základní",J203,0)</f>
        <v>0</v>
      </c>
      <c r="BF203" s="133">
        <f>IF(N203="snížená",J203,0)</f>
        <v>0</v>
      </c>
      <c r="BG203" s="133">
        <f>IF(N203="zákl. přenesená",J203,0)</f>
        <v>0</v>
      </c>
      <c r="BH203" s="133">
        <f>IF(N203="sníž. přenesená",J203,0)</f>
        <v>0</v>
      </c>
      <c r="BI203" s="133">
        <f>IF(N203="nulová",J203,0)</f>
        <v>0</v>
      </c>
      <c r="BJ203" s="16" t="s">
        <v>78</v>
      </c>
      <c r="BK203" s="133">
        <f>ROUND(I203*H203,2)</f>
        <v>0</v>
      </c>
      <c r="BL203" s="16" t="s">
        <v>230</v>
      </c>
      <c r="BM203" s="132" t="s">
        <v>345</v>
      </c>
    </row>
    <row r="204" spans="2:51" s="12" customFormat="1" ht="10.15">
      <c r="B204" s="138"/>
      <c r="D204" s="139" t="s">
        <v>134</v>
      </c>
      <c r="E204" s="140" t="s">
        <v>19</v>
      </c>
      <c r="F204" s="141" t="s">
        <v>346</v>
      </c>
      <c r="H204" s="142">
        <v>14.4</v>
      </c>
      <c r="I204" s="143"/>
      <c r="L204" s="138"/>
      <c r="M204" s="144"/>
      <c r="T204" s="145"/>
      <c r="AT204" s="140" t="s">
        <v>134</v>
      </c>
      <c r="AU204" s="140" t="s">
        <v>80</v>
      </c>
      <c r="AV204" s="12" t="s">
        <v>80</v>
      </c>
      <c r="AW204" s="12" t="s">
        <v>34</v>
      </c>
      <c r="AX204" s="12" t="s">
        <v>78</v>
      </c>
      <c r="AY204" s="140" t="s">
        <v>122</v>
      </c>
    </row>
    <row r="205" spans="2:65" s="1" customFormat="1" ht="16.5" customHeight="1">
      <c r="B205" s="31"/>
      <c r="C205" s="153" t="s">
        <v>347</v>
      </c>
      <c r="D205" s="153" t="s">
        <v>219</v>
      </c>
      <c r="E205" s="154" t="s">
        <v>348</v>
      </c>
      <c r="F205" s="155" t="s">
        <v>349</v>
      </c>
      <c r="G205" s="156" t="s">
        <v>128</v>
      </c>
      <c r="H205" s="157">
        <v>15.12</v>
      </c>
      <c r="I205" s="158"/>
      <c r="J205" s="159">
        <f>ROUND(I205*H205,2)</f>
        <v>0</v>
      </c>
      <c r="K205" s="155" t="s">
        <v>344</v>
      </c>
      <c r="L205" s="160"/>
      <c r="M205" s="161" t="s">
        <v>19</v>
      </c>
      <c r="N205" s="162" t="s">
        <v>44</v>
      </c>
      <c r="P205" s="130">
        <f>O205*H205</f>
        <v>0</v>
      </c>
      <c r="Q205" s="130">
        <v>0.0041</v>
      </c>
      <c r="R205" s="130">
        <f>Q205*H205</f>
        <v>0.061992000000000005</v>
      </c>
      <c r="S205" s="130">
        <v>0</v>
      </c>
      <c r="T205" s="131">
        <f>S205*H205</f>
        <v>0</v>
      </c>
      <c r="AR205" s="132" t="s">
        <v>324</v>
      </c>
      <c r="AT205" s="132" t="s">
        <v>219</v>
      </c>
      <c r="AU205" s="132" t="s">
        <v>80</v>
      </c>
      <c r="AY205" s="16" t="s">
        <v>122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16" t="s">
        <v>78</v>
      </c>
      <c r="BK205" s="133">
        <f>ROUND(I205*H205,2)</f>
        <v>0</v>
      </c>
      <c r="BL205" s="16" t="s">
        <v>230</v>
      </c>
      <c r="BM205" s="132" t="s">
        <v>350</v>
      </c>
    </row>
    <row r="206" spans="2:47" s="1" customFormat="1" ht="48">
      <c r="B206" s="31"/>
      <c r="D206" s="139" t="s">
        <v>351</v>
      </c>
      <c r="F206" s="163" t="s">
        <v>352</v>
      </c>
      <c r="I206" s="136"/>
      <c r="L206" s="31"/>
      <c r="M206" s="137"/>
      <c r="T206" s="52"/>
      <c r="AT206" s="16" t="s">
        <v>351</v>
      </c>
      <c r="AU206" s="16" t="s">
        <v>80</v>
      </c>
    </row>
    <row r="207" spans="2:51" s="12" customFormat="1" ht="10.15">
      <c r="B207" s="138"/>
      <c r="D207" s="139" t="s">
        <v>134</v>
      </c>
      <c r="F207" s="141" t="s">
        <v>353</v>
      </c>
      <c r="H207" s="142">
        <v>15.12</v>
      </c>
      <c r="I207" s="143"/>
      <c r="L207" s="138"/>
      <c r="M207" s="144"/>
      <c r="T207" s="145"/>
      <c r="AT207" s="140" t="s">
        <v>134</v>
      </c>
      <c r="AU207" s="140" t="s">
        <v>80</v>
      </c>
      <c r="AV207" s="12" t="s">
        <v>80</v>
      </c>
      <c r="AW207" s="12" t="s">
        <v>4</v>
      </c>
      <c r="AX207" s="12" t="s">
        <v>78</v>
      </c>
      <c r="AY207" s="140" t="s">
        <v>122</v>
      </c>
    </row>
    <row r="208" spans="2:65" s="1" customFormat="1" ht="24.2" customHeight="1">
      <c r="B208" s="31"/>
      <c r="C208" s="121" t="s">
        <v>354</v>
      </c>
      <c r="D208" s="121" t="s">
        <v>125</v>
      </c>
      <c r="E208" s="122" t="s">
        <v>355</v>
      </c>
      <c r="F208" s="123" t="s">
        <v>356</v>
      </c>
      <c r="G208" s="124" t="s">
        <v>287</v>
      </c>
      <c r="H208" s="125">
        <v>0.094</v>
      </c>
      <c r="I208" s="126"/>
      <c r="J208" s="127">
        <f>ROUND(I208*H208,2)</f>
        <v>0</v>
      </c>
      <c r="K208" s="123" t="s">
        <v>129</v>
      </c>
      <c r="L208" s="31"/>
      <c r="M208" s="128" t="s">
        <v>19</v>
      </c>
      <c r="N208" s="129" t="s">
        <v>44</v>
      </c>
      <c r="P208" s="130">
        <f>O208*H208</f>
        <v>0</v>
      </c>
      <c r="Q208" s="130">
        <v>0</v>
      </c>
      <c r="R208" s="130">
        <f>Q208*H208</f>
        <v>0</v>
      </c>
      <c r="S208" s="130">
        <v>0</v>
      </c>
      <c r="T208" s="131">
        <f>S208*H208</f>
        <v>0</v>
      </c>
      <c r="AR208" s="132" t="s">
        <v>230</v>
      </c>
      <c r="AT208" s="132" t="s">
        <v>125</v>
      </c>
      <c r="AU208" s="132" t="s">
        <v>80</v>
      </c>
      <c r="AY208" s="16" t="s">
        <v>122</v>
      </c>
      <c r="BE208" s="133">
        <f>IF(N208="základní",J208,0)</f>
        <v>0</v>
      </c>
      <c r="BF208" s="133">
        <f>IF(N208="snížená",J208,0)</f>
        <v>0</v>
      </c>
      <c r="BG208" s="133">
        <f>IF(N208="zákl. přenesená",J208,0)</f>
        <v>0</v>
      </c>
      <c r="BH208" s="133">
        <f>IF(N208="sníž. přenesená",J208,0)</f>
        <v>0</v>
      </c>
      <c r="BI208" s="133">
        <f>IF(N208="nulová",J208,0)</f>
        <v>0</v>
      </c>
      <c r="BJ208" s="16" t="s">
        <v>78</v>
      </c>
      <c r="BK208" s="133">
        <f>ROUND(I208*H208,2)</f>
        <v>0</v>
      </c>
      <c r="BL208" s="16" t="s">
        <v>230</v>
      </c>
      <c r="BM208" s="132" t="s">
        <v>357</v>
      </c>
    </row>
    <row r="209" spans="2:47" s="1" customFormat="1" ht="10.15">
      <c r="B209" s="31"/>
      <c r="D209" s="134" t="s">
        <v>132</v>
      </c>
      <c r="F209" s="135" t="s">
        <v>358</v>
      </c>
      <c r="I209" s="136"/>
      <c r="L209" s="31"/>
      <c r="M209" s="137"/>
      <c r="T209" s="52"/>
      <c r="AT209" s="16" t="s">
        <v>132</v>
      </c>
      <c r="AU209" s="16" t="s">
        <v>80</v>
      </c>
    </row>
    <row r="210" spans="2:63" s="11" customFormat="1" ht="22.9" customHeight="1">
      <c r="B210" s="109"/>
      <c r="D210" s="110" t="s">
        <v>72</v>
      </c>
      <c r="E210" s="119" t="s">
        <v>359</v>
      </c>
      <c r="F210" s="119" t="s">
        <v>360</v>
      </c>
      <c r="I210" s="112"/>
      <c r="J210" s="120">
        <f>BK210</f>
        <v>0</v>
      </c>
      <c r="L210" s="109"/>
      <c r="M210" s="114"/>
      <c r="P210" s="115">
        <f>SUM(P211:P222)</f>
        <v>0</v>
      </c>
      <c r="R210" s="115">
        <f>SUM(R211:R222)</f>
        <v>0.049870000000000005</v>
      </c>
      <c r="T210" s="116">
        <f>SUM(T211:T222)</f>
        <v>0</v>
      </c>
      <c r="AR210" s="110" t="s">
        <v>80</v>
      </c>
      <c r="AT210" s="117" t="s">
        <v>72</v>
      </c>
      <c r="AU210" s="117" t="s">
        <v>78</v>
      </c>
      <c r="AY210" s="110" t="s">
        <v>122</v>
      </c>
      <c r="BK210" s="118">
        <f>SUM(BK211:BK222)</f>
        <v>0</v>
      </c>
    </row>
    <row r="211" spans="2:65" s="1" customFormat="1" ht="21.75" customHeight="1">
      <c r="B211" s="31"/>
      <c r="C211" s="121" t="s">
        <v>361</v>
      </c>
      <c r="D211" s="121" t="s">
        <v>125</v>
      </c>
      <c r="E211" s="122" t="s">
        <v>362</v>
      </c>
      <c r="F211" s="123" t="s">
        <v>363</v>
      </c>
      <c r="G211" s="124" t="s">
        <v>227</v>
      </c>
      <c r="H211" s="125">
        <v>1</v>
      </c>
      <c r="I211" s="126"/>
      <c r="J211" s="127">
        <f>ROUND(I211*H211,2)</f>
        <v>0</v>
      </c>
      <c r="K211" s="123" t="s">
        <v>129</v>
      </c>
      <c r="L211" s="31"/>
      <c r="M211" s="128" t="s">
        <v>19</v>
      </c>
      <c r="N211" s="129" t="s">
        <v>44</v>
      </c>
      <c r="P211" s="130">
        <f>O211*H211</f>
        <v>0</v>
      </c>
      <c r="Q211" s="130">
        <v>0.01657</v>
      </c>
      <c r="R211" s="130">
        <f>Q211*H211</f>
        <v>0.01657</v>
      </c>
      <c r="S211" s="130">
        <v>0</v>
      </c>
      <c r="T211" s="131">
        <f>S211*H211</f>
        <v>0</v>
      </c>
      <c r="AR211" s="132" t="s">
        <v>230</v>
      </c>
      <c r="AT211" s="132" t="s">
        <v>125</v>
      </c>
      <c r="AU211" s="132" t="s">
        <v>80</v>
      </c>
      <c r="AY211" s="16" t="s">
        <v>122</v>
      </c>
      <c r="BE211" s="133">
        <f>IF(N211="základní",J211,0)</f>
        <v>0</v>
      </c>
      <c r="BF211" s="133">
        <f>IF(N211="snížená",J211,0)</f>
        <v>0</v>
      </c>
      <c r="BG211" s="133">
        <f>IF(N211="zákl. přenesená",J211,0)</f>
        <v>0</v>
      </c>
      <c r="BH211" s="133">
        <f>IF(N211="sníž. přenesená",J211,0)</f>
        <v>0</v>
      </c>
      <c r="BI211" s="133">
        <f>IF(N211="nulová",J211,0)</f>
        <v>0</v>
      </c>
      <c r="BJ211" s="16" t="s">
        <v>78</v>
      </c>
      <c r="BK211" s="133">
        <f>ROUND(I211*H211,2)</f>
        <v>0</v>
      </c>
      <c r="BL211" s="16" t="s">
        <v>230</v>
      </c>
      <c r="BM211" s="132" t="s">
        <v>364</v>
      </c>
    </row>
    <row r="212" spans="2:47" s="1" customFormat="1" ht="10.15">
      <c r="B212" s="31"/>
      <c r="D212" s="134" t="s">
        <v>132</v>
      </c>
      <c r="F212" s="135" t="s">
        <v>365</v>
      </c>
      <c r="I212" s="136"/>
      <c r="L212" s="31"/>
      <c r="M212" s="137"/>
      <c r="T212" s="52"/>
      <c r="AT212" s="16" t="s">
        <v>132</v>
      </c>
      <c r="AU212" s="16" t="s">
        <v>80</v>
      </c>
    </row>
    <row r="213" spans="2:65" s="1" customFormat="1" ht="24.2" customHeight="1">
      <c r="B213" s="31"/>
      <c r="C213" s="121" t="s">
        <v>366</v>
      </c>
      <c r="D213" s="121" t="s">
        <v>125</v>
      </c>
      <c r="E213" s="122" t="s">
        <v>367</v>
      </c>
      <c r="F213" s="123" t="s">
        <v>368</v>
      </c>
      <c r="G213" s="124" t="s">
        <v>227</v>
      </c>
      <c r="H213" s="125">
        <v>1</v>
      </c>
      <c r="I213" s="126"/>
      <c r="J213" s="127">
        <f>ROUND(I213*H213,2)</f>
        <v>0</v>
      </c>
      <c r="K213" s="123" t="s">
        <v>129</v>
      </c>
      <c r="L213" s="31"/>
      <c r="M213" s="128" t="s">
        <v>19</v>
      </c>
      <c r="N213" s="129" t="s">
        <v>44</v>
      </c>
      <c r="P213" s="130">
        <f>O213*H213</f>
        <v>0</v>
      </c>
      <c r="Q213" s="130">
        <v>0.00946</v>
      </c>
      <c r="R213" s="130">
        <f>Q213*H213</f>
        <v>0.00946</v>
      </c>
      <c r="S213" s="130">
        <v>0</v>
      </c>
      <c r="T213" s="131">
        <f>S213*H213</f>
        <v>0</v>
      </c>
      <c r="AR213" s="132" t="s">
        <v>230</v>
      </c>
      <c r="AT213" s="132" t="s">
        <v>125</v>
      </c>
      <c r="AU213" s="132" t="s">
        <v>80</v>
      </c>
      <c r="AY213" s="16" t="s">
        <v>122</v>
      </c>
      <c r="BE213" s="133">
        <f>IF(N213="základní",J213,0)</f>
        <v>0</v>
      </c>
      <c r="BF213" s="133">
        <f>IF(N213="snížená",J213,0)</f>
        <v>0</v>
      </c>
      <c r="BG213" s="133">
        <f>IF(N213="zákl. přenesená",J213,0)</f>
        <v>0</v>
      </c>
      <c r="BH213" s="133">
        <f>IF(N213="sníž. přenesená",J213,0)</f>
        <v>0</v>
      </c>
      <c r="BI213" s="133">
        <f>IF(N213="nulová",J213,0)</f>
        <v>0</v>
      </c>
      <c r="BJ213" s="16" t="s">
        <v>78</v>
      </c>
      <c r="BK213" s="133">
        <f>ROUND(I213*H213,2)</f>
        <v>0</v>
      </c>
      <c r="BL213" s="16" t="s">
        <v>230</v>
      </c>
      <c r="BM213" s="132" t="s">
        <v>369</v>
      </c>
    </row>
    <row r="214" spans="2:47" s="1" customFormat="1" ht="10.15">
      <c r="B214" s="31"/>
      <c r="D214" s="134" t="s">
        <v>132</v>
      </c>
      <c r="F214" s="135" t="s">
        <v>370</v>
      </c>
      <c r="I214" s="136"/>
      <c r="L214" s="31"/>
      <c r="M214" s="137"/>
      <c r="T214" s="52"/>
      <c r="AT214" s="16" t="s">
        <v>132</v>
      </c>
      <c r="AU214" s="16" t="s">
        <v>80</v>
      </c>
    </row>
    <row r="215" spans="2:65" s="1" customFormat="1" ht="16.5" customHeight="1">
      <c r="B215" s="31"/>
      <c r="C215" s="121" t="s">
        <v>371</v>
      </c>
      <c r="D215" s="121" t="s">
        <v>125</v>
      </c>
      <c r="E215" s="122" t="s">
        <v>372</v>
      </c>
      <c r="F215" s="123" t="s">
        <v>373</v>
      </c>
      <c r="G215" s="124" t="s">
        <v>227</v>
      </c>
      <c r="H215" s="125">
        <v>2</v>
      </c>
      <c r="I215" s="126"/>
      <c r="J215" s="127">
        <f>ROUND(I215*H215,2)</f>
        <v>0</v>
      </c>
      <c r="K215" s="123" t="s">
        <v>129</v>
      </c>
      <c r="L215" s="31"/>
      <c r="M215" s="128" t="s">
        <v>19</v>
      </c>
      <c r="N215" s="129" t="s">
        <v>44</v>
      </c>
      <c r="P215" s="130">
        <f>O215*H215</f>
        <v>0</v>
      </c>
      <c r="Q215" s="130">
        <v>0.01066</v>
      </c>
      <c r="R215" s="130">
        <f>Q215*H215</f>
        <v>0.02132</v>
      </c>
      <c r="S215" s="130">
        <v>0</v>
      </c>
      <c r="T215" s="131">
        <f>S215*H215</f>
        <v>0</v>
      </c>
      <c r="AR215" s="132" t="s">
        <v>230</v>
      </c>
      <c r="AT215" s="132" t="s">
        <v>125</v>
      </c>
      <c r="AU215" s="132" t="s">
        <v>80</v>
      </c>
      <c r="AY215" s="16" t="s">
        <v>122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16" t="s">
        <v>78</v>
      </c>
      <c r="BK215" s="133">
        <f>ROUND(I215*H215,2)</f>
        <v>0</v>
      </c>
      <c r="BL215" s="16" t="s">
        <v>230</v>
      </c>
      <c r="BM215" s="132" t="s">
        <v>374</v>
      </c>
    </row>
    <row r="216" spans="2:47" s="1" customFormat="1" ht="10.15">
      <c r="B216" s="31"/>
      <c r="D216" s="134" t="s">
        <v>132</v>
      </c>
      <c r="F216" s="135" t="s">
        <v>375</v>
      </c>
      <c r="I216" s="136"/>
      <c r="L216" s="31"/>
      <c r="M216" s="137"/>
      <c r="T216" s="52"/>
      <c r="AT216" s="16" t="s">
        <v>132</v>
      </c>
      <c r="AU216" s="16" t="s">
        <v>80</v>
      </c>
    </row>
    <row r="217" spans="2:65" s="1" customFormat="1" ht="16.5" customHeight="1">
      <c r="B217" s="31"/>
      <c r="C217" s="121" t="s">
        <v>376</v>
      </c>
      <c r="D217" s="121" t="s">
        <v>125</v>
      </c>
      <c r="E217" s="122" t="s">
        <v>377</v>
      </c>
      <c r="F217" s="123" t="s">
        <v>378</v>
      </c>
      <c r="G217" s="124" t="s">
        <v>227</v>
      </c>
      <c r="H217" s="125">
        <v>3</v>
      </c>
      <c r="I217" s="126"/>
      <c r="J217" s="127">
        <f>ROUND(I217*H217,2)</f>
        <v>0</v>
      </c>
      <c r="K217" s="123" t="s">
        <v>129</v>
      </c>
      <c r="L217" s="31"/>
      <c r="M217" s="128" t="s">
        <v>19</v>
      </c>
      <c r="N217" s="129" t="s">
        <v>44</v>
      </c>
      <c r="P217" s="130">
        <f>O217*H217</f>
        <v>0</v>
      </c>
      <c r="Q217" s="130">
        <v>0.00024</v>
      </c>
      <c r="R217" s="130">
        <f>Q217*H217</f>
        <v>0.00072</v>
      </c>
      <c r="S217" s="130">
        <v>0</v>
      </c>
      <c r="T217" s="131">
        <f>S217*H217</f>
        <v>0</v>
      </c>
      <c r="AR217" s="132" t="s">
        <v>230</v>
      </c>
      <c r="AT217" s="132" t="s">
        <v>125</v>
      </c>
      <c r="AU217" s="132" t="s">
        <v>80</v>
      </c>
      <c r="AY217" s="16" t="s">
        <v>122</v>
      </c>
      <c r="BE217" s="133">
        <f>IF(N217="základní",J217,0)</f>
        <v>0</v>
      </c>
      <c r="BF217" s="133">
        <f>IF(N217="snížená",J217,0)</f>
        <v>0</v>
      </c>
      <c r="BG217" s="133">
        <f>IF(N217="zákl. přenesená",J217,0)</f>
        <v>0</v>
      </c>
      <c r="BH217" s="133">
        <f>IF(N217="sníž. přenesená",J217,0)</f>
        <v>0</v>
      </c>
      <c r="BI217" s="133">
        <f>IF(N217="nulová",J217,0)</f>
        <v>0</v>
      </c>
      <c r="BJ217" s="16" t="s">
        <v>78</v>
      </c>
      <c r="BK217" s="133">
        <f>ROUND(I217*H217,2)</f>
        <v>0</v>
      </c>
      <c r="BL217" s="16" t="s">
        <v>230</v>
      </c>
      <c r="BM217" s="132" t="s">
        <v>379</v>
      </c>
    </row>
    <row r="218" spans="2:47" s="1" customFormat="1" ht="10.15">
      <c r="B218" s="31"/>
      <c r="D218" s="134" t="s">
        <v>132</v>
      </c>
      <c r="F218" s="135" t="s">
        <v>380</v>
      </c>
      <c r="I218" s="136"/>
      <c r="L218" s="31"/>
      <c r="M218" s="137"/>
      <c r="T218" s="52"/>
      <c r="AT218" s="16" t="s">
        <v>132</v>
      </c>
      <c r="AU218" s="16" t="s">
        <v>80</v>
      </c>
    </row>
    <row r="219" spans="2:65" s="1" customFormat="1" ht="16.5" customHeight="1">
      <c r="B219" s="31"/>
      <c r="C219" s="121" t="s">
        <v>381</v>
      </c>
      <c r="D219" s="121" t="s">
        <v>125</v>
      </c>
      <c r="E219" s="122" t="s">
        <v>382</v>
      </c>
      <c r="F219" s="123" t="s">
        <v>383</v>
      </c>
      <c r="G219" s="124" t="s">
        <v>227</v>
      </c>
      <c r="H219" s="125">
        <v>1</v>
      </c>
      <c r="I219" s="126"/>
      <c r="J219" s="127">
        <f>ROUND(I219*H219,2)</f>
        <v>0</v>
      </c>
      <c r="K219" s="123" t="s">
        <v>129</v>
      </c>
      <c r="L219" s="31"/>
      <c r="M219" s="128" t="s">
        <v>19</v>
      </c>
      <c r="N219" s="129" t="s">
        <v>44</v>
      </c>
      <c r="P219" s="130">
        <f>O219*H219</f>
        <v>0</v>
      </c>
      <c r="Q219" s="130">
        <v>0.0018</v>
      </c>
      <c r="R219" s="130">
        <f>Q219*H219</f>
        <v>0.0018</v>
      </c>
      <c r="S219" s="130">
        <v>0</v>
      </c>
      <c r="T219" s="131">
        <f>S219*H219</f>
        <v>0</v>
      </c>
      <c r="AR219" s="132" t="s">
        <v>230</v>
      </c>
      <c r="AT219" s="132" t="s">
        <v>125</v>
      </c>
      <c r="AU219" s="132" t="s">
        <v>80</v>
      </c>
      <c r="AY219" s="16" t="s">
        <v>122</v>
      </c>
      <c r="BE219" s="133">
        <f>IF(N219="základní",J219,0)</f>
        <v>0</v>
      </c>
      <c r="BF219" s="133">
        <f>IF(N219="snížená",J219,0)</f>
        <v>0</v>
      </c>
      <c r="BG219" s="133">
        <f>IF(N219="zákl. přenesená",J219,0)</f>
        <v>0</v>
      </c>
      <c r="BH219" s="133">
        <f>IF(N219="sníž. přenesená",J219,0)</f>
        <v>0</v>
      </c>
      <c r="BI219" s="133">
        <f>IF(N219="nulová",J219,0)</f>
        <v>0</v>
      </c>
      <c r="BJ219" s="16" t="s">
        <v>78</v>
      </c>
      <c r="BK219" s="133">
        <f>ROUND(I219*H219,2)</f>
        <v>0</v>
      </c>
      <c r="BL219" s="16" t="s">
        <v>230</v>
      </c>
      <c r="BM219" s="132" t="s">
        <v>384</v>
      </c>
    </row>
    <row r="220" spans="2:47" s="1" customFormat="1" ht="10.15">
      <c r="B220" s="31"/>
      <c r="D220" s="134" t="s">
        <v>132</v>
      </c>
      <c r="F220" s="135" t="s">
        <v>385</v>
      </c>
      <c r="I220" s="136"/>
      <c r="L220" s="31"/>
      <c r="M220" s="137"/>
      <c r="T220" s="52"/>
      <c r="AT220" s="16" t="s">
        <v>132</v>
      </c>
      <c r="AU220" s="16" t="s">
        <v>80</v>
      </c>
    </row>
    <row r="221" spans="2:65" s="1" customFormat="1" ht="24.2" customHeight="1">
      <c r="B221" s="31"/>
      <c r="C221" s="121" t="s">
        <v>386</v>
      </c>
      <c r="D221" s="121" t="s">
        <v>125</v>
      </c>
      <c r="E221" s="122" t="s">
        <v>387</v>
      </c>
      <c r="F221" s="123" t="s">
        <v>388</v>
      </c>
      <c r="G221" s="124" t="s">
        <v>287</v>
      </c>
      <c r="H221" s="125">
        <v>0.05</v>
      </c>
      <c r="I221" s="126"/>
      <c r="J221" s="127">
        <f>ROUND(I221*H221,2)</f>
        <v>0</v>
      </c>
      <c r="K221" s="123" t="s">
        <v>129</v>
      </c>
      <c r="L221" s="31"/>
      <c r="M221" s="128" t="s">
        <v>19</v>
      </c>
      <c r="N221" s="129" t="s">
        <v>44</v>
      </c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2" t="s">
        <v>230</v>
      </c>
      <c r="AT221" s="132" t="s">
        <v>125</v>
      </c>
      <c r="AU221" s="132" t="s">
        <v>80</v>
      </c>
      <c r="AY221" s="16" t="s">
        <v>122</v>
      </c>
      <c r="BE221" s="133">
        <f>IF(N221="základní",J221,0)</f>
        <v>0</v>
      </c>
      <c r="BF221" s="133">
        <f>IF(N221="snížená",J221,0)</f>
        <v>0</v>
      </c>
      <c r="BG221" s="133">
        <f>IF(N221="zákl. přenesená",J221,0)</f>
        <v>0</v>
      </c>
      <c r="BH221" s="133">
        <f>IF(N221="sníž. přenesená",J221,0)</f>
        <v>0</v>
      </c>
      <c r="BI221" s="133">
        <f>IF(N221="nulová",J221,0)</f>
        <v>0</v>
      </c>
      <c r="BJ221" s="16" t="s">
        <v>78</v>
      </c>
      <c r="BK221" s="133">
        <f>ROUND(I221*H221,2)</f>
        <v>0</v>
      </c>
      <c r="BL221" s="16" t="s">
        <v>230</v>
      </c>
      <c r="BM221" s="132" t="s">
        <v>389</v>
      </c>
    </row>
    <row r="222" spans="2:47" s="1" customFormat="1" ht="10.15">
      <c r="B222" s="31"/>
      <c r="D222" s="134" t="s">
        <v>132</v>
      </c>
      <c r="F222" s="135" t="s">
        <v>390</v>
      </c>
      <c r="I222" s="136"/>
      <c r="L222" s="31"/>
      <c r="M222" s="137"/>
      <c r="T222" s="52"/>
      <c r="AT222" s="16" t="s">
        <v>132</v>
      </c>
      <c r="AU222" s="16" t="s">
        <v>80</v>
      </c>
    </row>
    <row r="223" spans="2:63" s="11" customFormat="1" ht="22.9" customHeight="1">
      <c r="B223" s="109"/>
      <c r="D223" s="110" t="s">
        <v>72</v>
      </c>
      <c r="E223" s="119" t="s">
        <v>391</v>
      </c>
      <c r="F223" s="119" t="s">
        <v>392</v>
      </c>
      <c r="I223" s="112"/>
      <c r="J223" s="120">
        <f>BK223</f>
        <v>0</v>
      </c>
      <c r="L223" s="109"/>
      <c r="M223" s="114"/>
      <c r="P223" s="115">
        <f>P224</f>
        <v>0</v>
      </c>
      <c r="R223" s="115">
        <f>R224</f>
        <v>0</v>
      </c>
      <c r="T223" s="116">
        <f>T224</f>
        <v>0</v>
      </c>
      <c r="AR223" s="110" t="s">
        <v>80</v>
      </c>
      <c r="AT223" s="117" t="s">
        <v>72</v>
      </c>
      <c r="AU223" s="117" t="s">
        <v>78</v>
      </c>
      <c r="AY223" s="110" t="s">
        <v>122</v>
      </c>
      <c r="BK223" s="118">
        <f>BK224</f>
        <v>0</v>
      </c>
    </row>
    <row r="224" spans="2:65" s="1" customFormat="1" ht="24.2" customHeight="1">
      <c r="B224" s="31"/>
      <c r="C224" s="121" t="s">
        <v>393</v>
      </c>
      <c r="D224" s="121" t="s">
        <v>125</v>
      </c>
      <c r="E224" s="122" t="s">
        <v>394</v>
      </c>
      <c r="F224" s="123" t="s">
        <v>395</v>
      </c>
      <c r="G224" s="124" t="s">
        <v>396</v>
      </c>
      <c r="H224" s="125">
        <v>5</v>
      </c>
      <c r="I224" s="126"/>
      <c r="J224" s="127">
        <f>ROUND(I224*H224,2)</f>
        <v>0</v>
      </c>
      <c r="K224" s="123" t="s">
        <v>344</v>
      </c>
      <c r="L224" s="31"/>
      <c r="M224" s="128" t="s">
        <v>19</v>
      </c>
      <c r="N224" s="129" t="s">
        <v>44</v>
      </c>
      <c r="P224" s="130">
        <f>O224*H224</f>
        <v>0</v>
      </c>
      <c r="Q224" s="130">
        <v>0</v>
      </c>
      <c r="R224" s="130">
        <f>Q224*H224</f>
        <v>0</v>
      </c>
      <c r="S224" s="130">
        <v>0</v>
      </c>
      <c r="T224" s="131">
        <f>S224*H224</f>
        <v>0</v>
      </c>
      <c r="AR224" s="132" t="s">
        <v>230</v>
      </c>
      <c r="AT224" s="132" t="s">
        <v>125</v>
      </c>
      <c r="AU224" s="132" t="s">
        <v>80</v>
      </c>
      <c r="AY224" s="16" t="s">
        <v>122</v>
      </c>
      <c r="BE224" s="133">
        <f>IF(N224="základní",J224,0)</f>
        <v>0</v>
      </c>
      <c r="BF224" s="133">
        <f>IF(N224="snížená",J224,0)</f>
        <v>0</v>
      </c>
      <c r="BG224" s="133">
        <f>IF(N224="zákl. přenesená",J224,0)</f>
        <v>0</v>
      </c>
      <c r="BH224" s="133">
        <f>IF(N224="sníž. přenesená",J224,0)</f>
        <v>0</v>
      </c>
      <c r="BI224" s="133">
        <f>IF(N224="nulová",J224,0)</f>
        <v>0</v>
      </c>
      <c r="BJ224" s="16" t="s">
        <v>78</v>
      </c>
      <c r="BK224" s="133">
        <f>ROUND(I224*H224,2)</f>
        <v>0</v>
      </c>
      <c r="BL224" s="16" t="s">
        <v>230</v>
      </c>
      <c r="BM224" s="132" t="s">
        <v>397</v>
      </c>
    </row>
    <row r="225" spans="2:63" s="11" customFormat="1" ht="22.9" customHeight="1">
      <c r="B225" s="109"/>
      <c r="D225" s="110" t="s">
        <v>72</v>
      </c>
      <c r="E225" s="119" t="s">
        <v>398</v>
      </c>
      <c r="F225" s="119" t="s">
        <v>399</v>
      </c>
      <c r="I225" s="112"/>
      <c r="J225" s="120">
        <f>BK225</f>
        <v>0</v>
      </c>
      <c r="L225" s="109"/>
      <c r="M225" s="114"/>
      <c r="P225" s="115">
        <f>P226</f>
        <v>0</v>
      </c>
      <c r="R225" s="115">
        <f>R226</f>
        <v>0</v>
      </c>
      <c r="T225" s="116">
        <f>T226</f>
        <v>0</v>
      </c>
      <c r="AR225" s="110" t="s">
        <v>80</v>
      </c>
      <c r="AT225" s="117" t="s">
        <v>72</v>
      </c>
      <c r="AU225" s="117" t="s">
        <v>78</v>
      </c>
      <c r="AY225" s="110" t="s">
        <v>122</v>
      </c>
      <c r="BK225" s="118">
        <f>BK226</f>
        <v>0</v>
      </c>
    </row>
    <row r="226" spans="2:65" s="1" customFormat="1" ht="16.5" customHeight="1">
      <c r="B226" s="31"/>
      <c r="C226" s="121" t="s">
        <v>400</v>
      </c>
      <c r="D226" s="121" t="s">
        <v>125</v>
      </c>
      <c r="E226" s="122" t="s">
        <v>401</v>
      </c>
      <c r="F226" s="123" t="s">
        <v>402</v>
      </c>
      <c r="G226" s="124" t="s">
        <v>19</v>
      </c>
      <c r="H226" s="125">
        <v>1</v>
      </c>
      <c r="I226" s="126"/>
      <c r="J226" s="127">
        <f>ROUND(I226*H226,2)</f>
        <v>0</v>
      </c>
      <c r="K226" s="123" t="s">
        <v>344</v>
      </c>
      <c r="L226" s="31"/>
      <c r="M226" s="128" t="s">
        <v>19</v>
      </c>
      <c r="N226" s="129" t="s">
        <v>44</v>
      </c>
      <c r="P226" s="130">
        <f>O226*H226</f>
        <v>0</v>
      </c>
      <c r="Q226" s="130">
        <v>0</v>
      </c>
      <c r="R226" s="130">
        <f>Q226*H226</f>
        <v>0</v>
      </c>
      <c r="S226" s="130">
        <v>0</v>
      </c>
      <c r="T226" s="131">
        <f>S226*H226</f>
        <v>0</v>
      </c>
      <c r="AR226" s="132" t="s">
        <v>230</v>
      </c>
      <c r="AT226" s="132" t="s">
        <v>125</v>
      </c>
      <c r="AU226" s="132" t="s">
        <v>80</v>
      </c>
      <c r="AY226" s="16" t="s">
        <v>122</v>
      </c>
      <c r="BE226" s="133">
        <f>IF(N226="základní",J226,0)</f>
        <v>0</v>
      </c>
      <c r="BF226" s="133">
        <f>IF(N226="snížená",J226,0)</f>
        <v>0</v>
      </c>
      <c r="BG226" s="133">
        <f>IF(N226="zákl. přenesená",J226,0)</f>
        <v>0</v>
      </c>
      <c r="BH226" s="133">
        <f>IF(N226="sníž. přenesená",J226,0)</f>
        <v>0</v>
      </c>
      <c r="BI226" s="133">
        <f>IF(N226="nulová",J226,0)</f>
        <v>0</v>
      </c>
      <c r="BJ226" s="16" t="s">
        <v>78</v>
      </c>
      <c r="BK226" s="133">
        <f>ROUND(I226*H226,2)</f>
        <v>0</v>
      </c>
      <c r="BL226" s="16" t="s">
        <v>230</v>
      </c>
      <c r="BM226" s="132" t="s">
        <v>403</v>
      </c>
    </row>
    <row r="227" spans="2:63" s="11" customFormat="1" ht="22.9" customHeight="1">
      <c r="B227" s="109"/>
      <c r="D227" s="110" t="s">
        <v>72</v>
      </c>
      <c r="E227" s="119" t="s">
        <v>404</v>
      </c>
      <c r="F227" s="119" t="s">
        <v>405</v>
      </c>
      <c r="I227" s="112"/>
      <c r="J227" s="120">
        <f>BK227</f>
        <v>0</v>
      </c>
      <c r="L227" s="109"/>
      <c r="M227" s="114"/>
      <c r="P227" s="115">
        <f>P228</f>
        <v>0</v>
      </c>
      <c r="R227" s="115">
        <f>R228</f>
        <v>0</v>
      </c>
      <c r="T227" s="116">
        <f>T228</f>
        <v>0</v>
      </c>
      <c r="AR227" s="110" t="s">
        <v>80</v>
      </c>
      <c r="AT227" s="117" t="s">
        <v>72</v>
      </c>
      <c r="AU227" s="117" t="s">
        <v>78</v>
      </c>
      <c r="AY227" s="110" t="s">
        <v>122</v>
      </c>
      <c r="BK227" s="118">
        <f>BK228</f>
        <v>0</v>
      </c>
    </row>
    <row r="228" spans="2:65" s="1" customFormat="1" ht="16.5" customHeight="1">
      <c r="B228" s="31"/>
      <c r="C228" s="121" t="s">
        <v>406</v>
      </c>
      <c r="D228" s="121" t="s">
        <v>125</v>
      </c>
      <c r="E228" s="122" t="s">
        <v>407</v>
      </c>
      <c r="F228" s="123" t="s">
        <v>408</v>
      </c>
      <c r="G228" s="124" t="s">
        <v>19</v>
      </c>
      <c r="H228" s="125">
        <v>1</v>
      </c>
      <c r="I228" s="126"/>
      <c r="J228" s="127">
        <f>ROUND(I228*H228,2)</f>
        <v>0</v>
      </c>
      <c r="K228" s="123" t="s">
        <v>344</v>
      </c>
      <c r="L228" s="31"/>
      <c r="M228" s="128" t="s">
        <v>19</v>
      </c>
      <c r="N228" s="129" t="s">
        <v>44</v>
      </c>
      <c r="P228" s="130">
        <f>O228*H228</f>
        <v>0</v>
      </c>
      <c r="Q228" s="130">
        <v>0</v>
      </c>
      <c r="R228" s="130">
        <f>Q228*H228</f>
        <v>0</v>
      </c>
      <c r="S228" s="130">
        <v>0</v>
      </c>
      <c r="T228" s="131">
        <f>S228*H228</f>
        <v>0</v>
      </c>
      <c r="AR228" s="132" t="s">
        <v>230</v>
      </c>
      <c r="AT228" s="132" t="s">
        <v>125</v>
      </c>
      <c r="AU228" s="132" t="s">
        <v>80</v>
      </c>
      <c r="AY228" s="16" t="s">
        <v>122</v>
      </c>
      <c r="BE228" s="133">
        <f>IF(N228="základní",J228,0)</f>
        <v>0</v>
      </c>
      <c r="BF228" s="133">
        <f>IF(N228="snížená",J228,0)</f>
        <v>0</v>
      </c>
      <c r="BG228" s="133">
        <f>IF(N228="zákl. přenesená",J228,0)</f>
        <v>0</v>
      </c>
      <c r="BH228" s="133">
        <f>IF(N228="sníž. přenesená",J228,0)</f>
        <v>0</v>
      </c>
      <c r="BI228" s="133">
        <f>IF(N228="nulová",J228,0)</f>
        <v>0</v>
      </c>
      <c r="BJ228" s="16" t="s">
        <v>78</v>
      </c>
      <c r="BK228" s="133">
        <f>ROUND(I228*H228,2)</f>
        <v>0</v>
      </c>
      <c r="BL228" s="16" t="s">
        <v>230</v>
      </c>
      <c r="BM228" s="132" t="s">
        <v>409</v>
      </c>
    </row>
    <row r="229" spans="2:63" s="11" customFormat="1" ht="22.9" customHeight="1">
      <c r="B229" s="109"/>
      <c r="D229" s="110" t="s">
        <v>72</v>
      </c>
      <c r="E229" s="119" t="s">
        <v>410</v>
      </c>
      <c r="F229" s="119" t="s">
        <v>411</v>
      </c>
      <c r="I229" s="112"/>
      <c r="J229" s="120">
        <f>BK229</f>
        <v>0</v>
      </c>
      <c r="L229" s="109"/>
      <c r="M229" s="114"/>
      <c r="P229" s="115">
        <f>SUM(P230:P245)</f>
        <v>0</v>
      </c>
      <c r="R229" s="115">
        <f>SUM(R230:R245)</f>
        <v>1.8677244000000002</v>
      </c>
      <c r="T229" s="116">
        <f>SUM(T230:T245)</f>
        <v>0</v>
      </c>
      <c r="AR229" s="110" t="s">
        <v>80</v>
      </c>
      <c r="AT229" s="117" t="s">
        <v>72</v>
      </c>
      <c r="AU229" s="117" t="s">
        <v>78</v>
      </c>
      <c r="AY229" s="110" t="s">
        <v>122</v>
      </c>
      <c r="BK229" s="118">
        <f>SUM(BK230:BK245)</f>
        <v>0</v>
      </c>
    </row>
    <row r="230" spans="2:65" s="1" customFormat="1" ht="24.2" customHeight="1">
      <c r="B230" s="31"/>
      <c r="C230" s="121" t="s">
        <v>412</v>
      </c>
      <c r="D230" s="121" t="s">
        <v>125</v>
      </c>
      <c r="E230" s="122" t="s">
        <v>413</v>
      </c>
      <c r="F230" s="123" t="s">
        <v>414</v>
      </c>
      <c r="G230" s="124" t="s">
        <v>128</v>
      </c>
      <c r="H230" s="125">
        <v>52.4</v>
      </c>
      <c r="I230" s="126"/>
      <c r="J230" s="127">
        <f>ROUND(I230*H230,2)</f>
        <v>0</v>
      </c>
      <c r="K230" s="123" t="s">
        <v>129</v>
      </c>
      <c r="L230" s="31"/>
      <c r="M230" s="128" t="s">
        <v>19</v>
      </c>
      <c r="N230" s="129" t="s">
        <v>44</v>
      </c>
      <c r="P230" s="130">
        <f>O230*H230</f>
        <v>0</v>
      </c>
      <c r="Q230" s="130">
        <v>0.0145</v>
      </c>
      <c r="R230" s="130">
        <f>Q230*H230</f>
        <v>0.7598</v>
      </c>
      <c r="S230" s="130">
        <v>0</v>
      </c>
      <c r="T230" s="131">
        <f>S230*H230</f>
        <v>0</v>
      </c>
      <c r="AR230" s="132" t="s">
        <v>230</v>
      </c>
      <c r="AT230" s="132" t="s">
        <v>125</v>
      </c>
      <c r="AU230" s="132" t="s">
        <v>80</v>
      </c>
      <c r="AY230" s="16" t="s">
        <v>122</v>
      </c>
      <c r="BE230" s="133">
        <f>IF(N230="základní",J230,0)</f>
        <v>0</v>
      </c>
      <c r="BF230" s="133">
        <f>IF(N230="snížená",J230,0)</f>
        <v>0</v>
      </c>
      <c r="BG230" s="133">
        <f>IF(N230="zákl. přenesená",J230,0)</f>
        <v>0</v>
      </c>
      <c r="BH230" s="133">
        <f>IF(N230="sníž. přenesená",J230,0)</f>
        <v>0</v>
      </c>
      <c r="BI230" s="133">
        <f>IF(N230="nulová",J230,0)</f>
        <v>0</v>
      </c>
      <c r="BJ230" s="16" t="s">
        <v>78</v>
      </c>
      <c r="BK230" s="133">
        <f>ROUND(I230*H230,2)</f>
        <v>0</v>
      </c>
      <c r="BL230" s="16" t="s">
        <v>230</v>
      </c>
      <c r="BM230" s="132" t="s">
        <v>415</v>
      </c>
    </row>
    <row r="231" spans="2:47" s="1" customFormat="1" ht="10.15">
      <c r="B231" s="31"/>
      <c r="D231" s="134" t="s">
        <v>132</v>
      </c>
      <c r="F231" s="135" t="s">
        <v>416</v>
      </c>
      <c r="I231" s="136"/>
      <c r="L231" s="31"/>
      <c r="M231" s="137"/>
      <c r="T231" s="52"/>
      <c r="AT231" s="16" t="s">
        <v>132</v>
      </c>
      <c r="AU231" s="16" t="s">
        <v>80</v>
      </c>
    </row>
    <row r="232" spans="2:51" s="12" customFormat="1" ht="10.15">
      <c r="B232" s="138"/>
      <c r="D232" s="139" t="s">
        <v>134</v>
      </c>
      <c r="E232" s="140" t="s">
        <v>19</v>
      </c>
      <c r="F232" s="141" t="s">
        <v>206</v>
      </c>
      <c r="H232" s="142">
        <v>44.5</v>
      </c>
      <c r="I232" s="143"/>
      <c r="L232" s="138"/>
      <c r="M232" s="144"/>
      <c r="T232" s="145"/>
      <c r="AT232" s="140" t="s">
        <v>134</v>
      </c>
      <c r="AU232" s="140" t="s">
        <v>80</v>
      </c>
      <c r="AV232" s="12" t="s">
        <v>80</v>
      </c>
      <c r="AW232" s="12" t="s">
        <v>34</v>
      </c>
      <c r="AX232" s="12" t="s">
        <v>73</v>
      </c>
      <c r="AY232" s="140" t="s">
        <v>122</v>
      </c>
    </row>
    <row r="233" spans="2:51" s="12" customFormat="1" ht="10.15">
      <c r="B233" s="138"/>
      <c r="D233" s="139" t="s">
        <v>134</v>
      </c>
      <c r="E233" s="140" t="s">
        <v>19</v>
      </c>
      <c r="F233" s="141" t="s">
        <v>207</v>
      </c>
      <c r="H233" s="142">
        <v>1.3</v>
      </c>
      <c r="I233" s="143"/>
      <c r="L233" s="138"/>
      <c r="M233" s="144"/>
      <c r="T233" s="145"/>
      <c r="AT233" s="140" t="s">
        <v>134</v>
      </c>
      <c r="AU233" s="140" t="s">
        <v>80</v>
      </c>
      <c r="AV233" s="12" t="s">
        <v>80</v>
      </c>
      <c r="AW233" s="12" t="s">
        <v>34</v>
      </c>
      <c r="AX233" s="12" t="s">
        <v>73</v>
      </c>
      <c r="AY233" s="140" t="s">
        <v>122</v>
      </c>
    </row>
    <row r="234" spans="2:51" s="12" customFormat="1" ht="10.15">
      <c r="B234" s="138"/>
      <c r="D234" s="139" t="s">
        <v>134</v>
      </c>
      <c r="E234" s="140" t="s">
        <v>19</v>
      </c>
      <c r="F234" s="141" t="s">
        <v>208</v>
      </c>
      <c r="H234" s="142">
        <v>5.3</v>
      </c>
      <c r="I234" s="143"/>
      <c r="L234" s="138"/>
      <c r="M234" s="144"/>
      <c r="T234" s="145"/>
      <c r="AT234" s="140" t="s">
        <v>134</v>
      </c>
      <c r="AU234" s="140" t="s">
        <v>80</v>
      </c>
      <c r="AV234" s="12" t="s">
        <v>80</v>
      </c>
      <c r="AW234" s="12" t="s">
        <v>34</v>
      </c>
      <c r="AX234" s="12" t="s">
        <v>73</v>
      </c>
      <c r="AY234" s="140" t="s">
        <v>122</v>
      </c>
    </row>
    <row r="235" spans="2:51" s="12" customFormat="1" ht="10.15">
      <c r="B235" s="138"/>
      <c r="D235" s="139" t="s">
        <v>134</v>
      </c>
      <c r="E235" s="140" t="s">
        <v>19</v>
      </c>
      <c r="F235" s="141" t="s">
        <v>209</v>
      </c>
      <c r="H235" s="142">
        <v>1.3</v>
      </c>
      <c r="I235" s="143"/>
      <c r="L235" s="138"/>
      <c r="M235" s="144"/>
      <c r="T235" s="145"/>
      <c r="AT235" s="140" t="s">
        <v>134</v>
      </c>
      <c r="AU235" s="140" t="s">
        <v>80</v>
      </c>
      <c r="AV235" s="12" t="s">
        <v>80</v>
      </c>
      <c r="AW235" s="12" t="s">
        <v>34</v>
      </c>
      <c r="AX235" s="12" t="s">
        <v>73</v>
      </c>
      <c r="AY235" s="140" t="s">
        <v>122</v>
      </c>
    </row>
    <row r="236" spans="2:51" s="13" customFormat="1" ht="10.15">
      <c r="B236" s="146"/>
      <c r="D236" s="139" t="s">
        <v>134</v>
      </c>
      <c r="E236" s="147" t="s">
        <v>19</v>
      </c>
      <c r="F236" s="148" t="s">
        <v>159</v>
      </c>
      <c r="H236" s="149">
        <v>52.4</v>
      </c>
      <c r="I236" s="150"/>
      <c r="L236" s="146"/>
      <c r="M236" s="151"/>
      <c r="T236" s="152"/>
      <c r="AT236" s="147" t="s">
        <v>134</v>
      </c>
      <c r="AU236" s="147" t="s">
        <v>80</v>
      </c>
      <c r="AV236" s="13" t="s">
        <v>130</v>
      </c>
      <c r="AW236" s="13" t="s">
        <v>34</v>
      </c>
      <c r="AX236" s="13" t="s">
        <v>78</v>
      </c>
      <c r="AY236" s="147" t="s">
        <v>122</v>
      </c>
    </row>
    <row r="237" spans="2:65" s="1" customFormat="1" ht="24.2" customHeight="1">
      <c r="B237" s="31"/>
      <c r="C237" s="121" t="s">
        <v>417</v>
      </c>
      <c r="D237" s="121" t="s">
        <v>125</v>
      </c>
      <c r="E237" s="122" t="s">
        <v>418</v>
      </c>
      <c r="F237" s="123" t="s">
        <v>419</v>
      </c>
      <c r="G237" s="124" t="s">
        <v>128</v>
      </c>
      <c r="H237" s="125">
        <v>52.4</v>
      </c>
      <c r="I237" s="126"/>
      <c r="J237" s="127">
        <f>ROUND(I237*H237,2)</f>
        <v>0</v>
      </c>
      <c r="K237" s="123" t="s">
        <v>129</v>
      </c>
      <c r="L237" s="31"/>
      <c r="M237" s="128" t="s">
        <v>19</v>
      </c>
      <c r="N237" s="129" t="s">
        <v>44</v>
      </c>
      <c r="P237" s="130">
        <f>O237*H237</f>
        <v>0</v>
      </c>
      <c r="Q237" s="130">
        <v>0.01691</v>
      </c>
      <c r="R237" s="130">
        <f>Q237*H237</f>
        <v>0.8860840000000001</v>
      </c>
      <c r="S237" s="130">
        <v>0</v>
      </c>
      <c r="T237" s="131">
        <f>S237*H237</f>
        <v>0</v>
      </c>
      <c r="AR237" s="132" t="s">
        <v>230</v>
      </c>
      <c r="AT237" s="132" t="s">
        <v>125</v>
      </c>
      <c r="AU237" s="132" t="s">
        <v>80</v>
      </c>
      <c r="AY237" s="16" t="s">
        <v>122</v>
      </c>
      <c r="BE237" s="133">
        <f>IF(N237="základní",J237,0)</f>
        <v>0</v>
      </c>
      <c r="BF237" s="133">
        <f>IF(N237="snížená",J237,0)</f>
        <v>0</v>
      </c>
      <c r="BG237" s="133">
        <f>IF(N237="zákl. přenesená",J237,0)</f>
        <v>0</v>
      </c>
      <c r="BH237" s="133">
        <f>IF(N237="sníž. přenesená",J237,0)</f>
        <v>0</v>
      </c>
      <c r="BI237" s="133">
        <f>IF(N237="nulová",J237,0)</f>
        <v>0</v>
      </c>
      <c r="BJ237" s="16" t="s">
        <v>78</v>
      </c>
      <c r="BK237" s="133">
        <f>ROUND(I237*H237,2)</f>
        <v>0</v>
      </c>
      <c r="BL237" s="16" t="s">
        <v>230</v>
      </c>
      <c r="BM237" s="132" t="s">
        <v>420</v>
      </c>
    </row>
    <row r="238" spans="2:47" s="1" customFormat="1" ht="10.15">
      <c r="B238" s="31"/>
      <c r="D238" s="134" t="s">
        <v>132</v>
      </c>
      <c r="F238" s="135" t="s">
        <v>421</v>
      </c>
      <c r="I238" s="136"/>
      <c r="L238" s="31"/>
      <c r="M238" s="137"/>
      <c r="T238" s="52"/>
      <c r="AT238" s="16" t="s">
        <v>132</v>
      </c>
      <c r="AU238" s="16" t="s">
        <v>80</v>
      </c>
    </row>
    <row r="239" spans="2:65" s="1" customFormat="1" ht="24.2" customHeight="1">
      <c r="B239" s="31"/>
      <c r="C239" s="121" t="s">
        <v>422</v>
      </c>
      <c r="D239" s="121" t="s">
        <v>125</v>
      </c>
      <c r="E239" s="122" t="s">
        <v>423</v>
      </c>
      <c r="F239" s="123" t="s">
        <v>424</v>
      </c>
      <c r="G239" s="124" t="s">
        <v>138</v>
      </c>
      <c r="H239" s="125">
        <v>26.76</v>
      </c>
      <c r="I239" s="126"/>
      <c r="J239" s="127">
        <f>ROUND(I239*H239,2)</f>
        <v>0</v>
      </c>
      <c r="K239" s="123" t="s">
        <v>129</v>
      </c>
      <c r="L239" s="31"/>
      <c r="M239" s="128" t="s">
        <v>19</v>
      </c>
      <c r="N239" s="129" t="s">
        <v>44</v>
      </c>
      <c r="P239" s="130">
        <f>O239*H239</f>
        <v>0</v>
      </c>
      <c r="Q239" s="130">
        <v>0.00829</v>
      </c>
      <c r="R239" s="130">
        <f>Q239*H239</f>
        <v>0.22184040000000002</v>
      </c>
      <c r="S239" s="130">
        <v>0</v>
      </c>
      <c r="T239" s="131">
        <f>S239*H239</f>
        <v>0</v>
      </c>
      <c r="AR239" s="132" t="s">
        <v>230</v>
      </c>
      <c r="AT239" s="132" t="s">
        <v>125</v>
      </c>
      <c r="AU239" s="132" t="s">
        <v>80</v>
      </c>
      <c r="AY239" s="16" t="s">
        <v>122</v>
      </c>
      <c r="BE239" s="133">
        <f>IF(N239="základní",J239,0)</f>
        <v>0</v>
      </c>
      <c r="BF239" s="133">
        <f>IF(N239="snížená",J239,0)</f>
        <v>0</v>
      </c>
      <c r="BG239" s="133">
        <f>IF(N239="zákl. přenesená",J239,0)</f>
        <v>0</v>
      </c>
      <c r="BH239" s="133">
        <f>IF(N239="sníž. přenesená",J239,0)</f>
        <v>0</v>
      </c>
      <c r="BI239" s="133">
        <f>IF(N239="nulová",J239,0)</f>
        <v>0</v>
      </c>
      <c r="BJ239" s="16" t="s">
        <v>78</v>
      </c>
      <c r="BK239" s="133">
        <f>ROUND(I239*H239,2)</f>
        <v>0</v>
      </c>
      <c r="BL239" s="16" t="s">
        <v>230</v>
      </c>
      <c r="BM239" s="132" t="s">
        <v>425</v>
      </c>
    </row>
    <row r="240" spans="2:47" s="1" customFormat="1" ht="10.15">
      <c r="B240" s="31"/>
      <c r="D240" s="134" t="s">
        <v>132</v>
      </c>
      <c r="F240" s="135" t="s">
        <v>426</v>
      </c>
      <c r="I240" s="136"/>
      <c r="L240" s="31"/>
      <c r="M240" s="137"/>
      <c r="T240" s="52"/>
      <c r="AT240" s="16" t="s">
        <v>132</v>
      </c>
      <c r="AU240" s="16" t="s">
        <v>80</v>
      </c>
    </row>
    <row r="241" spans="2:51" s="12" customFormat="1" ht="10.15">
      <c r="B241" s="138"/>
      <c r="D241" s="139" t="s">
        <v>134</v>
      </c>
      <c r="E241" s="140" t="s">
        <v>19</v>
      </c>
      <c r="F241" s="141" t="s">
        <v>427</v>
      </c>
      <c r="H241" s="142">
        <v>3.36</v>
      </c>
      <c r="I241" s="143"/>
      <c r="L241" s="138"/>
      <c r="M241" s="144"/>
      <c r="T241" s="145"/>
      <c r="AT241" s="140" t="s">
        <v>134</v>
      </c>
      <c r="AU241" s="140" t="s">
        <v>80</v>
      </c>
      <c r="AV241" s="12" t="s">
        <v>80</v>
      </c>
      <c r="AW241" s="12" t="s">
        <v>34</v>
      </c>
      <c r="AX241" s="12" t="s">
        <v>73</v>
      </c>
      <c r="AY241" s="140" t="s">
        <v>122</v>
      </c>
    </row>
    <row r="242" spans="2:51" s="12" customFormat="1" ht="10.15">
      <c r="B242" s="138"/>
      <c r="D242" s="139" t="s">
        <v>134</v>
      </c>
      <c r="E242" s="140" t="s">
        <v>19</v>
      </c>
      <c r="F242" s="141" t="s">
        <v>428</v>
      </c>
      <c r="H242" s="142">
        <v>23.4</v>
      </c>
      <c r="I242" s="143"/>
      <c r="L242" s="138"/>
      <c r="M242" s="144"/>
      <c r="T242" s="145"/>
      <c r="AT242" s="140" t="s">
        <v>134</v>
      </c>
      <c r="AU242" s="140" t="s">
        <v>80</v>
      </c>
      <c r="AV242" s="12" t="s">
        <v>80</v>
      </c>
      <c r="AW242" s="12" t="s">
        <v>34</v>
      </c>
      <c r="AX242" s="12" t="s">
        <v>73</v>
      </c>
      <c r="AY242" s="140" t="s">
        <v>122</v>
      </c>
    </row>
    <row r="243" spans="2:51" s="13" customFormat="1" ht="10.15">
      <c r="B243" s="146"/>
      <c r="D243" s="139" t="s">
        <v>134</v>
      </c>
      <c r="E243" s="147" t="s">
        <v>19</v>
      </c>
      <c r="F243" s="148" t="s">
        <v>159</v>
      </c>
      <c r="H243" s="149">
        <v>26.76</v>
      </c>
      <c r="I243" s="150"/>
      <c r="L243" s="146"/>
      <c r="M243" s="151"/>
      <c r="T243" s="152"/>
      <c r="AT243" s="147" t="s">
        <v>134</v>
      </c>
      <c r="AU243" s="147" t="s">
        <v>80</v>
      </c>
      <c r="AV243" s="13" t="s">
        <v>130</v>
      </c>
      <c r="AW243" s="13" t="s">
        <v>34</v>
      </c>
      <c r="AX243" s="13" t="s">
        <v>78</v>
      </c>
      <c r="AY243" s="147" t="s">
        <v>122</v>
      </c>
    </row>
    <row r="244" spans="2:65" s="1" customFormat="1" ht="37.9" customHeight="1">
      <c r="B244" s="31"/>
      <c r="C244" s="121" t="s">
        <v>429</v>
      </c>
      <c r="D244" s="121" t="s">
        <v>125</v>
      </c>
      <c r="E244" s="122" t="s">
        <v>430</v>
      </c>
      <c r="F244" s="123" t="s">
        <v>431</v>
      </c>
      <c r="G244" s="124" t="s">
        <v>287</v>
      </c>
      <c r="H244" s="125">
        <v>1.868</v>
      </c>
      <c r="I244" s="126"/>
      <c r="J244" s="127">
        <f>ROUND(I244*H244,2)</f>
        <v>0</v>
      </c>
      <c r="K244" s="123" t="s">
        <v>129</v>
      </c>
      <c r="L244" s="31"/>
      <c r="M244" s="128" t="s">
        <v>19</v>
      </c>
      <c r="N244" s="129" t="s">
        <v>44</v>
      </c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AR244" s="132" t="s">
        <v>230</v>
      </c>
      <c r="AT244" s="132" t="s">
        <v>125</v>
      </c>
      <c r="AU244" s="132" t="s">
        <v>80</v>
      </c>
      <c r="AY244" s="16" t="s">
        <v>122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16" t="s">
        <v>78</v>
      </c>
      <c r="BK244" s="133">
        <f>ROUND(I244*H244,2)</f>
        <v>0</v>
      </c>
      <c r="BL244" s="16" t="s">
        <v>230</v>
      </c>
      <c r="BM244" s="132" t="s">
        <v>432</v>
      </c>
    </row>
    <row r="245" spans="2:47" s="1" customFormat="1" ht="10.15">
      <c r="B245" s="31"/>
      <c r="D245" s="134" t="s">
        <v>132</v>
      </c>
      <c r="F245" s="135" t="s">
        <v>433</v>
      </c>
      <c r="I245" s="136"/>
      <c r="L245" s="31"/>
      <c r="M245" s="137"/>
      <c r="T245" s="52"/>
      <c r="AT245" s="16" t="s">
        <v>132</v>
      </c>
      <c r="AU245" s="16" t="s">
        <v>80</v>
      </c>
    </row>
    <row r="246" spans="2:63" s="11" customFormat="1" ht="22.9" customHeight="1">
      <c r="B246" s="109"/>
      <c r="D246" s="110" t="s">
        <v>72</v>
      </c>
      <c r="E246" s="119" t="s">
        <v>434</v>
      </c>
      <c r="F246" s="119" t="s">
        <v>435</v>
      </c>
      <c r="I246" s="112"/>
      <c r="J246" s="120">
        <f>BK246</f>
        <v>0</v>
      </c>
      <c r="L246" s="109"/>
      <c r="M246" s="114"/>
      <c r="P246" s="115">
        <f>SUM(P247:P267)</f>
        <v>0</v>
      </c>
      <c r="R246" s="115">
        <f>SUM(R247:R267)</f>
        <v>0.23716515999999999</v>
      </c>
      <c r="T246" s="116">
        <f>SUM(T247:T267)</f>
        <v>0</v>
      </c>
      <c r="AR246" s="110" t="s">
        <v>80</v>
      </c>
      <c r="AT246" s="117" t="s">
        <v>72</v>
      </c>
      <c r="AU246" s="117" t="s">
        <v>78</v>
      </c>
      <c r="AY246" s="110" t="s">
        <v>122</v>
      </c>
      <c r="BK246" s="118">
        <f>SUM(BK247:BK267)</f>
        <v>0</v>
      </c>
    </row>
    <row r="247" spans="2:65" s="1" customFormat="1" ht="24.2" customHeight="1">
      <c r="B247" s="31"/>
      <c r="C247" s="121" t="s">
        <v>436</v>
      </c>
      <c r="D247" s="121" t="s">
        <v>125</v>
      </c>
      <c r="E247" s="122" t="s">
        <v>437</v>
      </c>
      <c r="F247" s="123" t="s">
        <v>438</v>
      </c>
      <c r="G247" s="124" t="s">
        <v>215</v>
      </c>
      <c r="H247" s="125">
        <v>3</v>
      </c>
      <c r="I247" s="126"/>
      <c r="J247" s="127">
        <f>ROUND(I247*H247,2)</f>
        <v>0</v>
      </c>
      <c r="K247" s="123" t="s">
        <v>129</v>
      </c>
      <c r="L247" s="31"/>
      <c r="M247" s="128" t="s">
        <v>19</v>
      </c>
      <c r="N247" s="129" t="s">
        <v>44</v>
      </c>
      <c r="P247" s="130">
        <f>O247*H247</f>
        <v>0</v>
      </c>
      <c r="Q247" s="130">
        <v>0</v>
      </c>
      <c r="R247" s="130">
        <f>Q247*H247</f>
        <v>0</v>
      </c>
      <c r="S247" s="130">
        <v>0</v>
      </c>
      <c r="T247" s="131">
        <f>S247*H247</f>
        <v>0</v>
      </c>
      <c r="AR247" s="132" t="s">
        <v>230</v>
      </c>
      <c r="AT247" s="132" t="s">
        <v>125</v>
      </c>
      <c r="AU247" s="132" t="s">
        <v>80</v>
      </c>
      <c r="AY247" s="16" t="s">
        <v>122</v>
      </c>
      <c r="BE247" s="133">
        <f>IF(N247="základní",J247,0)</f>
        <v>0</v>
      </c>
      <c r="BF247" s="133">
        <f>IF(N247="snížená",J247,0)</f>
        <v>0</v>
      </c>
      <c r="BG247" s="133">
        <f>IF(N247="zákl. přenesená",J247,0)</f>
        <v>0</v>
      </c>
      <c r="BH247" s="133">
        <f>IF(N247="sníž. přenesená",J247,0)</f>
        <v>0</v>
      </c>
      <c r="BI247" s="133">
        <f>IF(N247="nulová",J247,0)</f>
        <v>0</v>
      </c>
      <c r="BJ247" s="16" t="s">
        <v>78</v>
      </c>
      <c r="BK247" s="133">
        <f>ROUND(I247*H247,2)</f>
        <v>0</v>
      </c>
      <c r="BL247" s="16" t="s">
        <v>230</v>
      </c>
      <c r="BM247" s="132" t="s">
        <v>439</v>
      </c>
    </row>
    <row r="248" spans="2:47" s="1" customFormat="1" ht="10.15">
      <c r="B248" s="31"/>
      <c r="D248" s="134" t="s">
        <v>132</v>
      </c>
      <c r="F248" s="135" t="s">
        <v>440</v>
      </c>
      <c r="I248" s="136"/>
      <c r="L248" s="31"/>
      <c r="M248" s="137"/>
      <c r="T248" s="52"/>
      <c r="AT248" s="16" t="s">
        <v>132</v>
      </c>
      <c r="AU248" s="16" t="s">
        <v>80</v>
      </c>
    </row>
    <row r="249" spans="2:65" s="1" customFormat="1" ht="24.2" customHeight="1">
      <c r="B249" s="31"/>
      <c r="C249" s="153" t="s">
        <v>441</v>
      </c>
      <c r="D249" s="153" t="s">
        <v>219</v>
      </c>
      <c r="E249" s="154" t="s">
        <v>442</v>
      </c>
      <c r="F249" s="155" t="s">
        <v>443</v>
      </c>
      <c r="G249" s="156" t="s">
        <v>215</v>
      </c>
      <c r="H249" s="157">
        <v>1</v>
      </c>
      <c r="I249" s="158"/>
      <c r="J249" s="159">
        <f>ROUND(I249*H249,2)</f>
        <v>0</v>
      </c>
      <c r="K249" s="155" t="s">
        <v>344</v>
      </c>
      <c r="L249" s="160"/>
      <c r="M249" s="161" t="s">
        <v>19</v>
      </c>
      <c r="N249" s="162" t="s">
        <v>44</v>
      </c>
      <c r="P249" s="130">
        <f>O249*H249</f>
        <v>0</v>
      </c>
      <c r="Q249" s="130">
        <v>0.016</v>
      </c>
      <c r="R249" s="130">
        <f>Q249*H249</f>
        <v>0.016</v>
      </c>
      <c r="S249" s="130">
        <v>0</v>
      </c>
      <c r="T249" s="131">
        <f>S249*H249</f>
        <v>0</v>
      </c>
      <c r="AR249" s="132" t="s">
        <v>324</v>
      </c>
      <c r="AT249" s="132" t="s">
        <v>219</v>
      </c>
      <c r="AU249" s="132" t="s">
        <v>80</v>
      </c>
      <c r="AY249" s="16" t="s">
        <v>122</v>
      </c>
      <c r="BE249" s="133">
        <f>IF(N249="základní",J249,0)</f>
        <v>0</v>
      </c>
      <c r="BF249" s="133">
        <f>IF(N249="snížená",J249,0)</f>
        <v>0</v>
      </c>
      <c r="BG249" s="133">
        <f>IF(N249="zákl. přenesená",J249,0)</f>
        <v>0</v>
      </c>
      <c r="BH249" s="133">
        <f>IF(N249="sníž. přenesená",J249,0)</f>
        <v>0</v>
      </c>
      <c r="BI249" s="133">
        <f>IF(N249="nulová",J249,0)</f>
        <v>0</v>
      </c>
      <c r="BJ249" s="16" t="s">
        <v>78</v>
      </c>
      <c r="BK249" s="133">
        <f>ROUND(I249*H249,2)</f>
        <v>0</v>
      </c>
      <c r="BL249" s="16" t="s">
        <v>230</v>
      </c>
      <c r="BM249" s="132" t="s">
        <v>444</v>
      </c>
    </row>
    <row r="250" spans="2:65" s="1" customFormat="1" ht="24.2" customHeight="1">
      <c r="B250" s="31"/>
      <c r="C250" s="153" t="s">
        <v>445</v>
      </c>
      <c r="D250" s="153" t="s">
        <v>219</v>
      </c>
      <c r="E250" s="154" t="s">
        <v>446</v>
      </c>
      <c r="F250" s="155" t="s">
        <v>447</v>
      </c>
      <c r="G250" s="156" t="s">
        <v>215</v>
      </c>
      <c r="H250" s="157">
        <v>1</v>
      </c>
      <c r="I250" s="158"/>
      <c r="J250" s="159">
        <f>ROUND(I250*H250,2)</f>
        <v>0</v>
      </c>
      <c r="K250" s="155" t="s">
        <v>344</v>
      </c>
      <c r="L250" s="160"/>
      <c r="M250" s="161" t="s">
        <v>19</v>
      </c>
      <c r="N250" s="162" t="s">
        <v>44</v>
      </c>
      <c r="P250" s="130">
        <f>O250*H250</f>
        <v>0</v>
      </c>
      <c r="Q250" s="130">
        <v>0.016</v>
      </c>
      <c r="R250" s="130">
        <f>Q250*H250</f>
        <v>0.016</v>
      </c>
      <c r="S250" s="130">
        <v>0</v>
      </c>
      <c r="T250" s="131">
        <f>S250*H250</f>
        <v>0</v>
      </c>
      <c r="AR250" s="132" t="s">
        <v>324</v>
      </c>
      <c r="AT250" s="132" t="s">
        <v>219</v>
      </c>
      <c r="AU250" s="132" t="s">
        <v>80</v>
      </c>
      <c r="AY250" s="16" t="s">
        <v>122</v>
      </c>
      <c r="BE250" s="133">
        <f>IF(N250="základní",J250,0)</f>
        <v>0</v>
      </c>
      <c r="BF250" s="133">
        <f>IF(N250="snížená",J250,0)</f>
        <v>0</v>
      </c>
      <c r="BG250" s="133">
        <f>IF(N250="zákl. přenesená",J250,0)</f>
        <v>0</v>
      </c>
      <c r="BH250" s="133">
        <f>IF(N250="sníž. přenesená",J250,0)</f>
        <v>0</v>
      </c>
      <c r="BI250" s="133">
        <f>IF(N250="nulová",J250,0)</f>
        <v>0</v>
      </c>
      <c r="BJ250" s="16" t="s">
        <v>78</v>
      </c>
      <c r="BK250" s="133">
        <f>ROUND(I250*H250,2)</f>
        <v>0</v>
      </c>
      <c r="BL250" s="16" t="s">
        <v>230</v>
      </c>
      <c r="BM250" s="132" t="s">
        <v>448</v>
      </c>
    </row>
    <row r="251" spans="2:65" s="1" customFormat="1" ht="24.2" customHeight="1">
      <c r="B251" s="31"/>
      <c r="C251" s="153" t="s">
        <v>449</v>
      </c>
      <c r="D251" s="153" t="s">
        <v>219</v>
      </c>
      <c r="E251" s="154" t="s">
        <v>450</v>
      </c>
      <c r="F251" s="155" t="s">
        <v>451</v>
      </c>
      <c r="G251" s="156" t="s">
        <v>215</v>
      </c>
      <c r="H251" s="157">
        <v>1</v>
      </c>
      <c r="I251" s="158"/>
      <c r="J251" s="159">
        <f>ROUND(I251*H251,2)</f>
        <v>0</v>
      </c>
      <c r="K251" s="155" t="s">
        <v>344</v>
      </c>
      <c r="L251" s="160"/>
      <c r="M251" s="161" t="s">
        <v>19</v>
      </c>
      <c r="N251" s="162" t="s">
        <v>44</v>
      </c>
      <c r="P251" s="130">
        <f>O251*H251</f>
        <v>0</v>
      </c>
      <c r="Q251" s="130">
        <v>0.02</v>
      </c>
      <c r="R251" s="130">
        <f>Q251*H251</f>
        <v>0.02</v>
      </c>
      <c r="S251" s="130">
        <v>0</v>
      </c>
      <c r="T251" s="131">
        <f>S251*H251</f>
        <v>0</v>
      </c>
      <c r="AR251" s="132" t="s">
        <v>324</v>
      </c>
      <c r="AT251" s="132" t="s">
        <v>219</v>
      </c>
      <c r="AU251" s="132" t="s">
        <v>80</v>
      </c>
      <c r="AY251" s="16" t="s">
        <v>122</v>
      </c>
      <c r="BE251" s="133">
        <f>IF(N251="základní",J251,0)</f>
        <v>0</v>
      </c>
      <c r="BF251" s="133">
        <f>IF(N251="snížená",J251,0)</f>
        <v>0</v>
      </c>
      <c r="BG251" s="133">
        <f>IF(N251="zákl. přenesená",J251,0)</f>
        <v>0</v>
      </c>
      <c r="BH251" s="133">
        <f>IF(N251="sníž. přenesená",J251,0)</f>
        <v>0</v>
      </c>
      <c r="BI251" s="133">
        <f>IF(N251="nulová",J251,0)</f>
        <v>0</v>
      </c>
      <c r="BJ251" s="16" t="s">
        <v>78</v>
      </c>
      <c r="BK251" s="133">
        <f>ROUND(I251*H251,2)</f>
        <v>0</v>
      </c>
      <c r="BL251" s="16" t="s">
        <v>230</v>
      </c>
      <c r="BM251" s="132" t="s">
        <v>452</v>
      </c>
    </row>
    <row r="252" spans="2:65" s="1" customFormat="1" ht="24.2" customHeight="1">
      <c r="B252" s="31"/>
      <c r="C252" s="121" t="s">
        <v>453</v>
      </c>
      <c r="D252" s="121" t="s">
        <v>125</v>
      </c>
      <c r="E252" s="122" t="s">
        <v>454</v>
      </c>
      <c r="F252" s="123" t="s">
        <v>455</v>
      </c>
      <c r="G252" s="124" t="s">
        <v>215</v>
      </c>
      <c r="H252" s="125">
        <v>1</v>
      </c>
      <c r="I252" s="126"/>
      <c r="J252" s="127">
        <f>ROUND(I252*H252,2)</f>
        <v>0</v>
      </c>
      <c r="K252" s="123" t="s">
        <v>129</v>
      </c>
      <c r="L252" s="31"/>
      <c r="M252" s="128" t="s">
        <v>19</v>
      </c>
      <c r="N252" s="129" t="s">
        <v>44</v>
      </c>
      <c r="P252" s="130">
        <f>O252*H252</f>
        <v>0</v>
      </c>
      <c r="Q252" s="130">
        <v>0.00092</v>
      </c>
      <c r="R252" s="130">
        <f>Q252*H252</f>
        <v>0.00092</v>
      </c>
      <c r="S252" s="130">
        <v>0</v>
      </c>
      <c r="T252" s="131">
        <f>S252*H252</f>
        <v>0</v>
      </c>
      <c r="AR252" s="132" t="s">
        <v>230</v>
      </c>
      <c r="AT252" s="132" t="s">
        <v>125</v>
      </c>
      <c r="AU252" s="132" t="s">
        <v>80</v>
      </c>
      <c r="AY252" s="16" t="s">
        <v>122</v>
      </c>
      <c r="BE252" s="133">
        <f>IF(N252="základní",J252,0)</f>
        <v>0</v>
      </c>
      <c r="BF252" s="133">
        <f>IF(N252="snížená",J252,0)</f>
        <v>0</v>
      </c>
      <c r="BG252" s="133">
        <f>IF(N252="zákl. přenesená",J252,0)</f>
        <v>0</v>
      </c>
      <c r="BH252" s="133">
        <f>IF(N252="sníž. přenesená",J252,0)</f>
        <v>0</v>
      </c>
      <c r="BI252" s="133">
        <f>IF(N252="nulová",J252,0)</f>
        <v>0</v>
      </c>
      <c r="BJ252" s="16" t="s">
        <v>78</v>
      </c>
      <c r="BK252" s="133">
        <f>ROUND(I252*H252,2)</f>
        <v>0</v>
      </c>
      <c r="BL252" s="16" t="s">
        <v>230</v>
      </c>
      <c r="BM252" s="132" t="s">
        <v>456</v>
      </c>
    </row>
    <row r="253" spans="2:47" s="1" customFormat="1" ht="10.15">
      <c r="B253" s="31"/>
      <c r="D253" s="134" t="s">
        <v>132</v>
      </c>
      <c r="F253" s="135" t="s">
        <v>457</v>
      </c>
      <c r="I253" s="136"/>
      <c r="L253" s="31"/>
      <c r="M253" s="137"/>
      <c r="T253" s="52"/>
      <c r="AT253" s="16" t="s">
        <v>132</v>
      </c>
      <c r="AU253" s="16" t="s">
        <v>80</v>
      </c>
    </row>
    <row r="254" spans="2:65" s="1" customFormat="1" ht="24.2" customHeight="1">
      <c r="B254" s="31"/>
      <c r="C254" s="153" t="s">
        <v>458</v>
      </c>
      <c r="D254" s="153" t="s">
        <v>219</v>
      </c>
      <c r="E254" s="154" t="s">
        <v>459</v>
      </c>
      <c r="F254" s="155" t="s">
        <v>460</v>
      </c>
      <c r="G254" s="156" t="s">
        <v>128</v>
      </c>
      <c r="H254" s="157">
        <v>5.292</v>
      </c>
      <c r="I254" s="158"/>
      <c r="J254" s="159">
        <f>ROUND(I254*H254,2)</f>
        <v>0</v>
      </c>
      <c r="K254" s="155" t="s">
        <v>344</v>
      </c>
      <c r="L254" s="160"/>
      <c r="M254" s="161" t="s">
        <v>19</v>
      </c>
      <c r="N254" s="162" t="s">
        <v>44</v>
      </c>
      <c r="P254" s="130">
        <f>O254*H254</f>
        <v>0</v>
      </c>
      <c r="Q254" s="130">
        <v>0.02423</v>
      </c>
      <c r="R254" s="130">
        <f>Q254*H254</f>
        <v>0.12822516</v>
      </c>
      <c r="S254" s="130">
        <v>0</v>
      </c>
      <c r="T254" s="131">
        <f>S254*H254</f>
        <v>0</v>
      </c>
      <c r="AR254" s="132" t="s">
        <v>324</v>
      </c>
      <c r="AT254" s="132" t="s">
        <v>219</v>
      </c>
      <c r="AU254" s="132" t="s">
        <v>80</v>
      </c>
      <c r="AY254" s="16" t="s">
        <v>122</v>
      </c>
      <c r="BE254" s="133">
        <f>IF(N254="základní",J254,0)</f>
        <v>0</v>
      </c>
      <c r="BF254" s="133">
        <f>IF(N254="snížená",J254,0)</f>
        <v>0</v>
      </c>
      <c r="BG254" s="133">
        <f>IF(N254="zákl. přenesená",J254,0)</f>
        <v>0</v>
      </c>
      <c r="BH254" s="133">
        <f>IF(N254="sníž. přenesená",J254,0)</f>
        <v>0</v>
      </c>
      <c r="BI254" s="133">
        <f>IF(N254="nulová",J254,0)</f>
        <v>0</v>
      </c>
      <c r="BJ254" s="16" t="s">
        <v>78</v>
      </c>
      <c r="BK254" s="133">
        <f>ROUND(I254*H254,2)</f>
        <v>0</v>
      </c>
      <c r="BL254" s="16" t="s">
        <v>230</v>
      </c>
      <c r="BM254" s="132" t="s">
        <v>461</v>
      </c>
    </row>
    <row r="255" spans="2:51" s="12" customFormat="1" ht="10.15">
      <c r="B255" s="138"/>
      <c r="D255" s="139" t="s">
        <v>134</v>
      </c>
      <c r="E255" s="140" t="s">
        <v>19</v>
      </c>
      <c r="F255" s="141" t="s">
        <v>462</v>
      </c>
      <c r="H255" s="142">
        <v>2.94</v>
      </c>
      <c r="I255" s="143"/>
      <c r="L255" s="138"/>
      <c r="M255" s="144"/>
      <c r="T255" s="145"/>
      <c r="AT255" s="140" t="s">
        <v>134</v>
      </c>
      <c r="AU255" s="140" t="s">
        <v>80</v>
      </c>
      <c r="AV255" s="12" t="s">
        <v>80</v>
      </c>
      <c r="AW255" s="12" t="s">
        <v>34</v>
      </c>
      <c r="AX255" s="12" t="s">
        <v>78</v>
      </c>
      <c r="AY255" s="140" t="s">
        <v>122</v>
      </c>
    </row>
    <row r="256" spans="2:51" s="12" customFormat="1" ht="10.15">
      <c r="B256" s="138"/>
      <c r="D256" s="139" t="s">
        <v>134</v>
      </c>
      <c r="F256" s="141" t="s">
        <v>463</v>
      </c>
      <c r="H256" s="142">
        <v>5.292</v>
      </c>
      <c r="I256" s="143"/>
      <c r="L256" s="138"/>
      <c r="M256" s="144"/>
      <c r="T256" s="145"/>
      <c r="AT256" s="140" t="s">
        <v>134</v>
      </c>
      <c r="AU256" s="140" t="s">
        <v>80</v>
      </c>
      <c r="AV256" s="12" t="s">
        <v>80</v>
      </c>
      <c r="AW256" s="12" t="s">
        <v>4</v>
      </c>
      <c r="AX256" s="12" t="s">
        <v>78</v>
      </c>
      <c r="AY256" s="140" t="s">
        <v>122</v>
      </c>
    </row>
    <row r="257" spans="2:65" s="1" customFormat="1" ht="16.5" customHeight="1">
      <c r="B257" s="31"/>
      <c r="C257" s="121" t="s">
        <v>464</v>
      </c>
      <c r="D257" s="121" t="s">
        <v>125</v>
      </c>
      <c r="E257" s="122" t="s">
        <v>465</v>
      </c>
      <c r="F257" s="123" t="s">
        <v>466</v>
      </c>
      <c r="G257" s="124" t="s">
        <v>215</v>
      </c>
      <c r="H257" s="125">
        <v>3</v>
      </c>
      <c r="I257" s="126"/>
      <c r="J257" s="127">
        <f>ROUND(I257*H257,2)</f>
        <v>0</v>
      </c>
      <c r="K257" s="123" t="s">
        <v>129</v>
      </c>
      <c r="L257" s="31"/>
      <c r="M257" s="128" t="s">
        <v>19</v>
      </c>
      <c r="N257" s="129" t="s">
        <v>44</v>
      </c>
      <c r="P257" s="130">
        <f>O257*H257</f>
        <v>0</v>
      </c>
      <c r="Q257" s="130">
        <v>0</v>
      </c>
      <c r="R257" s="130">
        <f>Q257*H257</f>
        <v>0</v>
      </c>
      <c r="S257" s="130">
        <v>0</v>
      </c>
      <c r="T257" s="131">
        <f>S257*H257</f>
        <v>0</v>
      </c>
      <c r="AR257" s="132" t="s">
        <v>230</v>
      </c>
      <c r="AT257" s="132" t="s">
        <v>125</v>
      </c>
      <c r="AU257" s="132" t="s">
        <v>80</v>
      </c>
      <c r="AY257" s="16" t="s">
        <v>122</v>
      </c>
      <c r="BE257" s="133">
        <f>IF(N257="základní",J257,0)</f>
        <v>0</v>
      </c>
      <c r="BF257" s="133">
        <f>IF(N257="snížená",J257,0)</f>
        <v>0</v>
      </c>
      <c r="BG257" s="133">
        <f>IF(N257="zákl. přenesená",J257,0)</f>
        <v>0</v>
      </c>
      <c r="BH257" s="133">
        <f>IF(N257="sníž. přenesená",J257,0)</f>
        <v>0</v>
      </c>
      <c r="BI257" s="133">
        <f>IF(N257="nulová",J257,0)</f>
        <v>0</v>
      </c>
      <c r="BJ257" s="16" t="s">
        <v>78</v>
      </c>
      <c r="BK257" s="133">
        <f>ROUND(I257*H257,2)</f>
        <v>0</v>
      </c>
      <c r="BL257" s="16" t="s">
        <v>230</v>
      </c>
      <c r="BM257" s="132" t="s">
        <v>467</v>
      </c>
    </row>
    <row r="258" spans="2:47" s="1" customFormat="1" ht="10.15">
      <c r="B258" s="31"/>
      <c r="D258" s="134" t="s">
        <v>132</v>
      </c>
      <c r="F258" s="135" t="s">
        <v>468</v>
      </c>
      <c r="I258" s="136"/>
      <c r="L258" s="31"/>
      <c r="M258" s="137"/>
      <c r="T258" s="52"/>
      <c r="AT258" s="16" t="s">
        <v>132</v>
      </c>
      <c r="AU258" s="16" t="s">
        <v>80</v>
      </c>
    </row>
    <row r="259" spans="2:65" s="1" customFormat="1" ht="16.5" customHeight="1">
      <c r="B259" s="31"/>
      <c r="C259" s="153" t="s">
        <v>469</v>
      </c>
      <c r="D259" s="153" t="s">
        <v>219</v>
      </c>
      <c r="E259" s="154" t="s">
        <v>470</v>
      </c>
      <c r="F259" s="155" t="s">
        <v>471</v>
      </c>
      <c r="G259" s="156" t="s">
        <v>215</v>
      </c>
      <c r="H259" s="157">
        <v>3</v>
      </c>
      <c r="I259" s="158"/>
      <c r="J259" s="159">
        <f>ROUND(I259*H259,2)</f>
        <v>0</v>
      </c>
      <c r="K259" s="155" t="s">
        <v>129</v>
      </c>
      <c r="L259" s="160"/>
      <c r="M259" s="161" t="s">
        <v>19</v>
      </c>
      <c r="N259" s="162" t="s">
        <v>44</v>
      </c>
      <c r="P259" s="130">
        <f>O259*H259</f>
        <v>0</v>
      </c>
      <c r="Q259" s="130">
        <v>0.0022</v>
      </c>
      <c r="R259" s="130">
        <f>Q259*H259</f>
        <v>0.0066</v>
      </c>
      <c r="S259" s="130">
        <v>0</v>
      </c>
      <c r="T259" s="131">
        <f>S259*H259</f>
        <v>0</v>
      </c>
      <c r="AR259" s="132" t="s">
        <v>324</v>
      </c>
      <c r="AT259" s="132" t="s">
        <v>219</v>
      </c>
      <c r="AU259" s="132" t="s">
        <v>80</v>
      </c>
      <c r="AY259" s="16" t="s">
        <v>122</v>
      </c>
      <c r="BE259" s="133">
        <f>IF(N259="základní",J259,0)</f>
        <v>0</v>
      </c>
      <c r="BF259" s="133">
        <f>IF(N259="snížená",J259,0)</f>
        <v>0</v>
      </c>
      <c r="BG259" s="133">
        <f>IF(N259="zákl. přenesená",J259,0)</f>
        <v>0</v>
      </c>
      <c r="BH259" s="133">
        <f>IF(N259="sníž. přenesená",J259,0)</f>
        <v>0</v>
      </c>
      <c r="BI259" s="133">
        <f>IF(N259="nulová",J259,0)</f>
        <v>0</v>
      </c>
      <c r="BJ259" s="16" t="s">
        <v>78</v>
      </c>
      <c r="BK259" s="133">
        <f>ROUND(I259*H259,2)</f>
        <v>0</v>
      </c>
      <c r="BL259" s="16" t="s">
        <v>230</v>
      </c>
      <c r="BM259" s="132" t="s">
        <v>472</v>
      </c>
    </row>
    <row r="260" spans="2:65" s="1" customFormat="1" ht="24.2" customHeight="1">
      <c r="B260" s="31"/>
      <c r="C260" s="121" t="s">
        <v>473</v>
      </c>
      <c r="D260" s="121" t="s">
        <v>125</v>
      </c>
      <c r="E260" s="122" t="s">
        <v>474</v>
      </c>
      <c r="F260" s="123" t="s">
        <v>475</v>
      </c>
      <c r="G260" s="124" t="s">
        <v>215</v>
      </c>
      <c r="H260" s="125">
        <v>2</v>
      </c>
      <c r="I260" s="126"/>
      <c r="J260" s="127">
        <f>ROUND(I260*H260,2)</f>
        <v>0</v>
      </c>
      <c r="K260" s="123" t="s">
        <v>129</v>
      </c>
      <c r="L260" s="31"/>
      <c r="M260" s="128" t="s">
        <v>19</v>
      </c>
      <c r="N260" s="129" t="s">
        <v>44</v>
      </c>
      <c r="P260" s="130">
        <f>O260*H260</f>
        <v>0</v>
      </c>
      <c r="Q260" s="130">
        <v>0.00047</v>
      </c>
      <c r="R260" s="130">
        <f>Q260*H260</f>
        <v>0.00094</v>
      </c>
      <c r="S260" s="130">
        <v>0</v>
      </c>
      <c r="T260" s="131">
        <f>S260*H260</f>
        <v>0</v>
      </c>
      <c r="AR260" s="132" t="s">
        <v>230</v>
      </c>
      <c r="AT260" s="132" t="s">
        <v>125</v>
      </c>
      <c r="AU260" s="132" t="s">
        <v>80</v>
      </c>
      <c r="AY260" s="16" t="s">
        <v>122</v>
      </c>
      <c r="BE260" s="133">
        <f>IF(N260="základní",J260,0)</f>
        <v>0</v>
      </c>
      <c r="BF260" s="133">
        <f>IF(N260="snížená",J260,0)</f>
        <v>0</v>
      </c>
      <c r="BG260" s="133">
        <f>IF(N260="zákl. přenesená",J260,0)</f>
        <v>0</v>
      </c>
      <c r="BH260" s="133">
        <f>IF(N260="sníž. přenesená",J260,0)</f>
        <v>0</v>
      </c>
      <c r="BI260" s="133">
        <f>IF(N260="nulová",J260,0)</f>
        <v>0</v>
      </c>
      <c r="BJ260" s="16" t="s">
        <v>78</v>
      </c>
      <c r="BK260" s="133">
        <f>ROUND(I260*H260,2)</f>
        <v>0</v>
      </c>
      <c r="BL260" s="16" t="s">
        <v>230</v>
      </c>
      <c r="BM260" s="132" t="s">
        <v>476</v>
      </c>
    </row>
    <row r="261" spans="2:47" s="1" customFormat="1" ht="10.15">
      <c r="B261" s="31"/>
      <c r="D261" s="134" t="s">
        <v>132</v>
      </c>
      <c r="F261" s="135" t="s">
        <v>477</v>
      </c>
      <c r="I261" s="136"/>
      <c r="L261" s="31"/>
      <c r="M261" s="137"/>
      <c r="T261" s="52"/>
      <c r="AT261" s="16" t="s">
        <v>132</v>
      </c>
      <c r="AU261" s="16" t="s">
        <v>80</v>
      </c>
    </row>
    <row r="262" spans="2:65" s="1" customFormat="1" ht="24.2" customHeight="1">
      <c r="B262" s="31"/>
      <c r="C262" s="121" t="s">
        <v>478</v>
      </c>
      <c r="D262" s="121" t="s">
        <v>125</v>
      </c>
      <c r="E262" s="122" t="s">
        <v>479</v>
      </c>
      <c r="F262" s="123" t="s">
        <v>480</v>
      </c>
      <c r="G262" s="124" t="s">
        <v>215</v>
      </c>
      <c r="H262" s="125">
        <v>1</v>
      </c>
      <c r="I262" s="126"/>
      <c r="J262" s="127">
        <f>ROUND(I262*H262,2)</f>
        <v>0</v>
      </c>
      <c r="K262" s="123" t="s">
        <v>129</v>
      </c>
      <c r="L262" s="31"/>
      <c r="M262" s="128" t="s">
        <v>19</v>
      </c>
      <c r="N262" s="129" t="s">
        <v>44</v>
      </c>
      <c r="P262" s="130">
        <f>O262*H262</f>
        <v>0</v>
      </c>
      <c r="Q262" s="130">
        <v>0.00048</v>
      </c>
      <c r="R262" s="130">
        <f>Q262*H262</f>
        <v>0.00048</v>
      </c>
      <c r="S262" s="130">
        <v>0</v>
      </c>
      <c r="T262" s="131">
        <f>S262*H262</f>
        <v>0</v>
      </c>
      <c r="AR262" s="132" t="s">
        <v>230</v>
      </c>
      <c r="AT262" s="132" t="s">
        <v>125</v>
      </c>
      <c r="AU262" s="132" t="s">
        <v>80</v>
      </c>
      <c r="AY262" s="16" t="s">
        <v>122</v>
      </c>
      <c r="BE262" s="133">
        <f>IF(N262="základní",J262,0)</f>
        <v>0</v>
      </c>
      <c r="BF262" s="133">
        <f>IF(N262="snížená",J262,0)</f>
        <v>0</v>
      </c>
      <c r="BG262" s="133">
        <f>IF(N262="zákl. přenesená",J262,0)</f>
        <v>0</v>
      </c>
      <c r="BH262" s="133">
        <f>IF(N262="sníž. přenesená",J262,0)</f>
        <v>0</v>
      </c>
      <c r="BI262" s="133">
        <f>IF(N262="nulová",J262,0)</f>
        <v>0</v>
      </c>
      <c r="BJ262" s="16" t="s">
        <v>78</v>
      </c>
      <c r="BK262" s="133">
        <f>ROUND(I262*H262,2)</f>
        <v>0</v>
      </c>
      <c r="BL262" s="16" t="s">
        <v>230</v>
      </c>
      <c r="BM262" s="132" t="s">
        <v>481</v>
      </c>
    </row>
    <row r="263" spans="2:47" s="1" customFormat="1" ht="10.15">
      <c r="B263" s="31"/>
      <c r="D263" s="134" t="s">
        <v>132</v>
      </c>
      <c r="F263" s="135" t="s">
        <v>482</v>
      </c>
      <c r="I263" s="136"/>
      <c r="L263" s="31"/>
      <c r="M263" s="137"/>
      <c r="T263" s="52"/>
      <c r="AT263" s="16" t="s">
        <v>132</v>
      </c>
      <c r="AU263" s="16" t="s">
        <v>80</v>
      </c>
    </row>
    <row r="264" spans="2:65" s="1" customFormat="1" ht="24.2" customHeight="1">
      <c r="B264" s="31"/>
      <c r="C264" s="153" t="s">
        <v>146</v>
      </c>
      <c r="D264" s="153" t="s">
        <v>219</v>
      </c>
      <c r="E264" s="154" t="s">
        <v>483</v>
      </c>
      <c r="F264" s="155" t="s">
        <v>484</v>
      </c>
      <c r="G264" s="156" t="s">
        <v>215</v>
      </c>
      <c r="H264" s="157">
        <v>3</v>
      </c>
      <c r="I264" s="158"/>
      <c r="J264" s="159">
        <f>ROUND(I264*H264,2)</f>
        <v>0</v>
      </c>
      <c r="K264" s="155" t="s">
        <v>344</v>
      </c>
      <c r="L264" s="160"/>
      <c r="M264" s="161" t="s">
        <v>19</v>
      </c>
      <c r="N264" s="162" t="s">
        <v>44</v>
      </c>
      <c r="P264" s="130">
        <f>O264*H264</f>
        <v>0</v>
      </c>
      <c r="Q264" s="130">
        <v>0.016</v>
      </c>
      <c r="R264" s="130">
        <f>Q264*H264</f>
        <v>0.048</v>
      </c>
      <c r="S264" s="130">
        <v>0</v>
      </c>
      <c r="T264" s="131">
        <f>S264*H264</f>
        <v>0</v>
      </c>
      <c r="AR264" s="132" t="s">
        <v>324</v>
      </c>
      <c r="AT264" s="132" t="s">
        <v>219</v>
      </c>
      <c r="AU264" s="132" t="s">
        <v>80</v>
      </c>
      <c r="AY264" s="16" t="s">
        <v>122</v>
      </c>
      <c r="BE264" s="133">
        <f>IF(N264="základní",J264,0)</f>
        <v>0</v>
      </c>
      <c r="BF264" s="133">
        <f>IF(N264="snížená",J264,0)</f>
        <v>0</v>
      </c>
      <c r="BG264" s="133">
        <f>IF(N264="zákl. přenesená",J264,0)</f>
        <v>0</v>
      </c>
      <c r="BH264" s="133">
        <f>IF(N264="sníž. přenesená",J264,0)</f>
        <v>0</v>
      </c>
      <c r="BI264" s="133">
        <f>IF(N264="nulová",J264,0)</f>
        <v>0</v>
      </c>
      <c r="BJ264" s="16" t="s">
        <v>78</v>
      </c>
      <c r="BK264" s="133">
        <f>ROUND(I264*H264,2)</f>
        <v>0</v>
      </c>
      <c r="BL264" s="16" t="s">
        <v>230</v>
      </c>
      <c r="BM264" s="132" t="s">
        <v>485</v>
      </c>
    </row>
    <row r="265" spans="2:65" s="1" customFormat="1" ht="16.5" customHeight="1">
      <c r="B265" s="31"/>
      <c r="C265" s="121" t="s">
        <v>486</v>
      </c>
      <c r="D265" s="121" t="s">
        <v>125</v>
      </c>
      <c r="E265" s="122" t="s">
        <v>487</v>
      </c>
      <c r="F265" s="123" t="s">
        <v>488</v>
      </c>
      <c r="G265" s="124" t="s">
        <v>227</v>
      </c>
      <c r="H265" s="125">
        <v>1</v>
      </c>
      <c r="I265" s="126"/>
      <c r="J265" s="127">
        <f>ROUND(I265*H265,2)</f>
        <v>0</v>
      </c>
      <c r="K265" s="123" t="s">
        <v>344</v>
      </c>
      <c r="L265" s="31"/>
      <c r="M265" s="128" t="s">
        <v>19</v>
      </c>
      <c r="N265" s="129" t="s">
        <v>44</v>
      </c>
      <c r="P265" s="130">
        <f>O265*H265</f>
        <v>0</v>
      </c>
      <c r="Q265" s="130">
        <v>0</v>
      </c>
      <c r="R265" s="130">
        <f>Q265*H265</f>
        <v>0</v>
      </c>
      <c r="S265" s="130">
        <v>0</v>
      </c>
      <c r="T265" s="131">
        <f>S265*H265</f>
        <v>0</v>
      </c>
      <c r="AR265" s="132" t="s">
        <v>230</v>
      </c>
      <c r="AT265" s="132" t="s">
        <v>125</v>
      </c>
      <c r="AU265" s="132" t="s">
        <v>80</v>
      </c>
      <c r="AY265" s="16" t="s">
        <v>122</v>
      </c>
      <c r="BE265" s="133">
        <f>IF(N265="základní",J265,0)</f>
        <v>0</v>
      </c>
      <c r="BF265" s="133">
        <f>IF(N265="snížená",J265,0)</f>
        <v>0</v>
      </c>
      <c r="BG265" s="133">
        <f>IF(N265="zákl. přenesená",J265,0)</f>
        <v>0</v>
      </c>
      <c r="BH265" s="133">
        <f>IF(N265="sníž. přenesená",J265,0)</f>
        <v>0</v>
      </c>
      <c r="BI265" s="133">
        <f>IF(N265="nulová",J265,0)</f>
        <v>0</v>
      </c>
      <c r="BJ265" s="16" t="s">
        <v>78</v>
      </c>
      <c r="BK265" s="133">
        <f>ROUND(I265*H265,2)</f>
        <v>0</v>
      </c>
      <c r="BL265" s="16" t="s">
        <v>230</v>
      </c>
      <c r="BM265" s="132" t="s">
        <v>489</v>
      </c>
    </row>
    <row r="266" spans="2:65" s="1" customFormat="1" ht="24.2" customHeight="1">
      <c r="B266" s="31"/>
      <c r="C266" s="121" t="s">
        <v>190</v>
      </c>
      <c r="D266" s="121" t="s">
        <v>125</v>
      </c>
      <c r="E266" s="122" t="s">
        <v>490</v>
      </c>
      <c r="F266" s="123" t="s">
        <v>491</v>
      </c>
      <c r="G266" s="124" t="s">
        <v>287</v>
      </c>
      <c r="H266" s="125">
        <v>0.237</v>
      </c>
      <c r="I266" s="126"/>
      <c r="J266" s="127">
        <f>ROUND(I266*H266,2)</f>
        <v>0</v>
      </c>
      <c r="K266" s="123" t="s">
        <v>129</v>
      </c>
      <c r="L266" s="31"/>
      <c r="M266" s="128" t="s">
        <v>19</v>
      </c>
      <c r="N266" s="129" t="s">
        <v>44</v>
      </c>
      <c r="P266" s="130">
        <f>O266*H266</f>
        <v>0</v>
      </c>
      <c r="Q266" s="130">
        <v>0</v>
      </c>
      <c r="R266" s="130">
        <f>Q266*H266</f>
        <v>0</v>
      </c>
      <c r="S266" s="130">
        <v>0</v>
      </c>
      <c r="T266" s="131">
        <f>S266*H266</f>
        <v>0</v>
      </c>
      <c r="AR266" s="132" t="s">
        <v>230</v>
      </c>
      <c r="AT266" s="132" t="s">
        <v>125</v>
      </c>
      <c r="AU266" s="132" t="s">
        <v>80</v>
      </c>
      <c r="AY266" s="16" t="s">
        <v>122</v>
      </c>
      <c r="BE266" s="133">
        <f>IF(N266="základní",J266,0)</f>
        <v>0</v>
      </c>
      <c r="BF266" s="133">
        <f>IF(N266="snížená",J266,0)</f>
        <v>0</v>
      </c>
      <c r="BG266" s="133">
        <f>IF(N266="zákl. přenesená",J266,0)</f>
        <v>0</v>
      </c>
      <c r="BH266" s="133">
        <f>IF(N266="sníž. přenesená",J266,0)</f>
        <v>0</v>
      </c>
      <c r="BI266" s="133">
        <f>IF(N266="nulová",J266,0)</f>
        <v>0</v>
      </c>
      <c r="BJ266" s="16" t="s">
        <v>78</v>
      </c>
      <c r="BK266" s="133">
        <f>ROUND(I266*H266,2)</f>
        <v>0</v>
      </c>
      <c r="BL266" s="16" t="s">
        <v>230</v>
      </c>
      <c r="BM266" s="132" t="s">
        <v>492</v>
      </c>
    </row>
    <row r="267" spans="2:47" s="1" customFormat="1" ht="10.15">
      <c r="B267" s="31"/>
      <c r="D267" s="134" t="s">
        <v>132</v>
      </c>
      <c r="F267" s="135" t="s">
        <v>493</v>
      </c>
      <c r="I267" s="136"/>
      <c r="L267" s="31"/>
      <c r="M267" s="137"/>
      <c r="T267" s="52"/>
      <c r="AT267" s="16" t="s">
        <v>132</v>
      </c>
      <c r="AU267" s="16" t="s">
        <v>80</v>
      </c>
    </row>
    <row r="268" spans="2:63" s="11" customFormat="1" ht="22.9" customHeight="1">
      <c r="B268" s="109"/>
      <c r="D268" s="110" t="s">
        <v>72</v>
      </c>
      <c r="E268" s="119" t="s">
        <v>494</v>
      </c>
      <c r="F268" s="119" t="s">
        <v>495</v>
      </c>
      <c r="I268" s="112"/>
      <c r="J268" s="120">
        <f>BK268</f>
        <v>0</v>
      </c>
      <c r="L268" s="109"/>
      <c r="M268" s="114"/>
      <c r="P268" s="115">
        <f>SUM(P269:P285)</f>
        <v>0</v>
      </c>
      <c r="R268" s="115">
        <f>SUM(R269:R285)</f>
        <v>0.05074599999999999</v>
      </c>
      <c r="T268" s="116">
        <f>SUM(T269:T285)</f>
        <v>0</v>
      </c>
      <c r="AR268" s="110" t="s">
        <v>80</v>
      </c>
      <c r="AT268" s="117" t="s">
        <v>72</v>
      </c>
      <c r="AU268" s="117" t="s">
        <v>78</v>
      </c>
      <c r="AY268" s="110" t="s">
        <v>122</v>
      </c>
      <c r="BK268" s="118">
        <f>SUM(BK269:BK285)</f>
        <v>0</v>
      </c>
    </row>
    <row r="269" spans="2:65" s="1" customFormat="1" ht="16.5" customHeight="1">
      <c r="B269" s="31"/>
      <c r="C269" s="121" t="s">
        <v>496</v>
      </c>
      <c r="D269" s="121" t="s">
        <v>125</v>
      </c>
      <c r="E269" s="122" t="s">
        <v>497</v>
      </c>
      <c r="F269" s="123" t="s">
        <v>498</v>
      </c>
      <c r="G269" s="124" t="s">
        <v>128</v>
      </c>
      <c r="H269" s="125">
        <v>1.3</v>
      </c>
      <c r="I269" s="126"/>
      <c r="J269" s="127">
        <f>ROUND(I269*H269,2)</f>
        <v>0</v>
      </c>
      <c r="K269" s="123" t="s">
        <v>129</v>
      </c>
      <c r="L269" s="31"/>
      <c r="M269" s="128" t="s">
        <v>19</v>
      </c>
      <c r="N269" s="129" t="s">
        <v>44</v>
      </c>
      <c r="P269" s="130">
        <f>O269*H269</f>
        <v>0</v>
      </c>
      <c r="Q269" s="130">
        <v>0</v>
      </c>
      <c r="R269" s="130">
        <f>Q269*H269</f>
        <v>0</v>
      </c>
      <c r="S269" s="130">
        <v>0</v>
      </c>
      <c r="T269" s="131">
        <f>S269*H269</f>
        <v>0</v>
      </c>
      <c r="AR269" s="132" t="s">
        <v>230</v>
      </c>
      <c r="AT269" s="132" t="s">
        <v>125</v>
      </c>
      <c r="AU269" s="132" t="s">
        <v>80</v>
      </c>
      <c r="AY269" s="16" t="s">
        <v>122</v>
      </c>
      <c r="BE269" s="133">
        <f>IF(N269="základní",J269,0)</f>
        <v>0</v>
      </c>
      <c r="BF269" s="133">
        <f>IF(N269="snížená",J269,0)</f>
        <v>0</v>
      </c>
      <c r="BG269" s="133">
        <f>IF(N269="zákl. přenesená",J269,0)</f>
        <v>0</v>
      </c>
      <c r="BH269" s="133">
        <f>IF(N269="sníž. přenesená",J269,0)</f>
        <v>0</v>
      </c>
      <c r="BI269" s="133">
        <f>IF(N269="nulová",J269,0)</f>
        <v>0</v>
      </c>
      <c r="BJ269" s="16" t="s">
        <v>78</v>
      </c>
      <c r="BK269" s="133">
        <f>ROUND(I269*H269,2)</f>
        <v>0</v>
      </c>
      <c r="BL269" s="16" t="s">
        <v>230</v>
      </c>
      <c r="BM269" s="132" t="s">
        <v>499</v>
      </c>
    </row>
    <row r="270" spans="2:47" s="1" customFormat="1" ht="10.15">
      <c r="B270" s="31"/>
      <c r="D270" s="134" t="s">
        <v>132</v>
      </c>
      <c r="F270" s="135" t="s">
        <v>500</v>
      </c>
      <c r="I270" s="136"/>
      <c r="L270" s="31"/>
      <c r="M270" s="137"/>
      <c r="T270" s="52"/>
      <c r="AT270" s="16" t="s">
        <v>132</v>
      </c>
      <c r="AU270" s="16" t="s">
        <v>80</v>
      </c>
    </row>
    <row r="271" spans="2:51" s="12" customFormat="1" ht="10.15">
      <c r="B271" s="138"/>
      <c r="D271" s="139" t="s">
        <v>134</v>
      </c>
      <c r="E271" s="140" t="s">
        <v>19</v>
      </c>
      <c r="F271" s="141" t="s">
        <v>209</v>
      </c>
      <c r="H271" s="142">
        <v>1.3</v>
      </c>
      <c r="I271" s="143"/>
      <c r="L271" s="138"/>
      <c r="M271" s="144"/>
      <c r="T271" s="145"/>
      <c r="AT271" s="140" t="s">
        <v>134</v>
      </c>
      <c r="AU271" s="140" t="s">
        <v>80</v>
      </c>
      <c r="AV271" s="12" t="s">
        <v>80</v>
      </c>
      <c r="AW271" s="12" t="s">
        <v>34</v>
      </c>
      <c r="AX271" s="12" t="s">
        <v>78</v>
      </c>
      <c r="AY271" s="140" t="s">
        <v>122</v>
      </c>
    </row>
    <row r="272" spans="2:65" s="1" customFormat="1" ht="16.5" customHeight="1">
      <c r="B272" s="31"/>
      <c r="C272" s="121" t="s">
        <v>501</v>
      </c>
      <c r="D272" s="121" t="s">
        <v>125</v>
      </c>
      <c r="E272" s="122" t="s">
        <v>502</v>
      </c>
      <c r="F272" s="123" t="s">
        <v>503</v>
      </c>
      <c r="G272" s="124" t="s">
        <v>128</v>
      </c>
      <c r="H272" s="125">
        <v>1.3</v>
      </c>
      <c r="I272" s="126"/>
      <c r="J272" s="127">
        <f>ROUND(I272*H272,2)</f>
        <v>0</v>
      </c>
      <c r="K272" s="123" t="s">
        <v>129</v>
      </c>
      <c r="L272" s="31"/>
      <c r="M272" s="128" t="s">
        <v>19</v>
      </c>
      <c r="N272" s="129" t="s">
        <v>44</v>
      </c>
      <c r="P272" s="130">
        <f>O272*H272</f>
        <v>0</v>
      </c>
      <c r="Q272" s="130">
        <v>0.0003</v>
      </c>
      <c r="R272" s="130">
        <f>Q272*H272</f>
        <v>0.00039</v>
      </c>
      <c r="S272" s="130">
        <v>0</v>
      </c>
      <c r="T272" s="131">
        <f>S272*H272</f>
        <v>0</v>
      </c>
      <c r="AR272" s="132" t="s">
        <v>230</v>
      </c>
      <c r="AT272" s="132" t="s">
        <v>125</v>
      </c>
      <c r="AU272" s="132" t="s">
        <v>80</v>
      </c>
      <c r="AY272" s="16" t="s">
        <v>122</v>
      </c>
      <c r="BE272" s="133">
        <f>IF(N272="základní",J272,0)</f>
        <v>0</v>
      </c>
      <c r="BF272" s="133">
        <f>IF(N272="snížená",J272,0)</f>
        <v>0</v>
      </c>
      <c r="BG272" s="133">
        <f>IF(N272="zákl. přenesená",J272,0)</f>
        <v>0</v>
      </c>
      <c r="BH272" s="133">
        <f>IF(N272="sníž. přenesená",J272,0)</f>
        <v>0</v>
      </c>
      <c r="BI272" s="133">
        <f>IF(N272="nulová",J272,0)</f>
        <v>0</v>
      </c>
      <c r="BJ272" s="16" t="s">
        <v>78</v>
      </c>
      <c r="BK272" s="133">
        <f>ROUND(I272*H272,2)</f>
        <v>0</v>
      </c>
      <c r="BL272" s="16" t="s">
        <v>230</v>
      </c>
      <c r="BM272" s="132" t="s">
        <v>504</v>
      </c>
    </row>
    <row r="273" spans="2:47" s="1" customFormat="1" ht="10.15">
      <c r="B273" s="31"/>
      <c r="D273" s="134" t="s">
        <v>132</v>
      </c>
      <c r="F273" s="135" t="s">
        <v>505</v>
      </c>
      <c r="I273" s="136"/>
      <c r="L273" s="31"/>
      <c r="M273" s="137"/>
      <c r="T273" s="52"/>
      <c r="AT273" s="16" t="s">
        <v>132</v>
      </c>
      <c r="AU273" s="16" t="s">
        <v>80</v>
      </c>
    </row>
    <row r="274" spans="2:65" s="1" customFormat="1" ht="24.2" customHeight="1">
      <c r="B274" s="31"/>
      <c r="C274" s="121" t="s">
        <v>506</v>
      </c>
      <c r="D274" s="121" t="s">
        <v>125</v>
      </c>
      <c r="E274" s="122" t="s">
        <v>507</v>
      </c>
      <c r="F274" s="123" t="s">
        <v>508</v>
      </c>
      <c r="G274" s="124" t="s">
        <v>128</v>
      </c>
      <c r="H274" s="125">
        <v>1.3</v>
      </c>
      <c r="I274" s="126"/>
      <c r="J274" s="127">
        <f>ROUND(I274*H274,2)</f>
        <v>0</v>
      </c>
      <c r="K274" s="123" t="s">
        <v>129</v>
      </c>
      <c r="L274" s="31"/>
      <c r="M274" s="128" t="s">
        <v>19</v>
      </c>
      <c r="N274" s="129" t="s">
        <v>44</v>
      </c>
      <c r="P274" s="130">
        <f>O274*H274</f>
        <v>0</v>
      </c>
      <c r="Q274" s="130">
        <v>0.00758</v>
      </c>
      <c r="R274" s="130">
        <f>Q274*H274</f>
        <v>0.009854</v>
      </c>
      <c r="S274" s="130">
        <v>0</v>
      </c>
      <c r="T274" s="131">
        <f>S274*H274</f>
        <v>0</v>
      </c>
      <c r="AR274" s="132" t="s">
        <v>230</v>
      </c>
      <c r="AT274" s="132" t="s">
        <v>125</v>
      </c>
      <c r="AU274" s="132" t="s">
        <v>80</v>
      </c>
      <c r="AY274" s="16" t="s">
        <v>122</v>
      </c>
      <c r="BE274" s="133">
        <f>IF(N274="základní",J274,0)</f>
        <v>0</v>
      </c>
      <c r="BF274" s="133">
        <f>IF(N274="snížená",J274,0)</f>
        <v>0</v>
      </c>
      <c r="BG274" s="133">
        <f>IF(N274="zákl. přenesená",J274,0)</f>
        <v>0</v>
      </c>
      <c r="BH274" s="133">
        <f>IF(N274="sníž. přenesená",J274,0)</f>
        <v>0</v>
      </c>
      <c r="BI274" s="133">
        <f>IF(N274="nulová",J274,0)</f>
        <v>0</v>
      </c>
      <c r="BJ274" s="16" t="s">
        <v>78</v>
      </c>
      <c r="BK274" s="133">
        <f>ROUND(I274*H274,2)</f>
        <v>0</v>
      </c>
      <c r="BL274" s="16" t="s">
        <v>230</v>
      </c>
      <c r="BM274" s="132" t="s">
        <v>509</v>
      </c>
    </row>
    <row r="275" spans="2:47" s="1" customFormat="1" ht="10.15">
      <c r="B275" s="31"/>
      <c r="D275" s="134" t="s">
        <v>132</v>
      </c>
      <c r="F275" s="135" t="s">
        <v>510</v>
      </c>
      <c r="I275" s="136"/>
      <c r="L275" s="31"/>
      <c r="M275" s="137"/>
      <c r="T275" s="52"/>
      <c r="AT275" s="16" t="s">
        <v>132</v>
      </c>
      <c r="AU275" s="16" t="s">
        <v>80</v>
      </c>
    </row>
    <row r="276" spans="2:65" s="1" customFormat="1" ht="24.2" customHeight="1">
      <c r="B276" s="31"/>
      <c r="C276" s="121" t="s">
        <v>511</v>
      </c>
      <c r="D276" s="121" t="s">
        <v>125</v>
      </c>
      <c r="E276" s="122" t="s">
        <v>512</v>
      </c>
      <c r="F276" s="123" t="s">
        <v>513</v>
      </c>
      <c r="G276" s="124" t="s">
        <v>128</v>
      </c>
      <c r="H276" s="125">
        <v>1.3</v>
      </c>
      <c r="I276" s="126"/>
      <c r="J276" s="127">
        <f>ROUND(I276*H276,2)</f>
        <v>0</v>
      </c>
      <c r="K276" s="123" t="s">
        <v>129</v>
      </c>
      <c r="L276" s="31"/>
      <c r="M276" s="128" t="s">
        <v>19</v>
      </c>
      <c r="N276" s="129" t="s">
        <v>44</v>
      </c>
      <c r="P276" s="130">
        <f>O276*H276</f>
        <v>0</v>
      </c>
      <c r="Q276" s="130">
        <v>0.00538</v>
      </c>
      <c r="R276" s="130">
        <f>Q276*H276</f>
        <v>0.006994</v>
      </c>
      <c r="S276" s="130">
        <v>0</v>
      </c>
      <c r="T276" s="131">
        <f>S276*H276</f>
        <v>0</v>
      </c>
      <c r="AR276" s="132" t="s">
        <v>230</v>
      </c>
      <c r="AT276" s="132" t="s">
        <v>125</v>
      </c>
      <c r="AU276" s="132" t="s">
        <v>80</v>
      </c>
      <c r="AY276" s="16" t="s">
        <v>122</v>
      </c>
      <c r="BE276" s="133">
        <f>IF(N276="základní",J276,0)</f>
        <v>0</v>
      </c>
      <c r="BF276" s="133">
        <f>IF(N276="snížená",J276,0)</f>
        <v>0</v>
      </c>
      <c r="BG276" s="133">
        <f>IF(N276="zákl. přenesená",J276,0)</f>
        <v>0</v>
      </c>
      <c r="BH276" s="133">
        <f>IF(N276="sníž. přenesená",J276,0)</f>
        <v>0</v>
      </c>
      <c r="BI276" s="133">
        <f>IF(N276="nulová",J276,0)</f>
        <v>0</v>
      </c>
      <c r="BJ276" s="16" t="s">
        <v>78</v>
      </c>
      <c r="BK276" s="133">
        <f>ROUND(I276*H276,2)</f>
        <v>0</v>
      </c>
      <c r="BL276" s="16" t="s">
        <v>230</v>
      </c>
      <c r="BM276" s="132" t="s">
        <v>514</v>
      </c>
    </row>
    <row r="277" spans="2:47" s="1" customFormat="1" ht="10.15">
      <c r="B277" s="31"/>
      <c r="D277" s="134" t="s">
        <v>132</v>
      </c>
      <c r="F277" s="135" t="s">
        <v>515</v>
      </c>
      <c r="I277" s="136"/>
      <c r="L277" s="31"/>
      <c r="M277" s="137"/>
      <c r="T277" s="52"/>
      <c r="AT277" s="16" t="s">
        <v>132</v>
      </c>
      <c r="AU277" s="16" t="s">
        <v>80</v>
      </c>
    </row>
    <row r="278" spans="2:65" s="1" customFormat="1" ht="24.2" customHeight="1">
      <c r="B278" s="31"/>
      <c r="C278" s="153" t="s">
        <v>516</v>
      </c>
      <c r="D278" s="153" t="s">
        <v>219</v>
      </c>
      <c r="E278" s="154" t="s">
        <v>517</v>
      </c>
      <c r="F278" s="155" t="s">
        <v>518</v>
      </c>
      <c r="G278" s="156" t="s">
        <v>128</v>
      </c>
      <c r="H278" s="157">
        <v>1.43</v>
      </c>
      <c r="I278" s="158"/>
      <c r="J278" s="159">
        <f>ROUND(I278*H278,2)</f>
        <v>0</v>
      </c>
      <c r="K278" s="155" t="s">
        <v>129</v>
      </c>
      <c r="L278" s="160"/>
      <c r="M278" s="161" t="s">
        <v>19</v>
      </c>
      <c r="N278" s="162" t="s">
        <v>44</v>
      </c>
      <c r="P278" s="130">
        <f>O278*H278</f>
        <v>0</v>
      </c>
      <c r="Q278" s="130">
        <v>0.022</v>
      </c>
      <c r="R278" s="130">
        <f>Q278*H278</f>
        <v>0.031459999999999995</v>
      </c>
      <c r="S278" s="130">
        <v>0</v>
      </c>
      <c r="T278" s="131">
        <f>S278*H278</f>
        <v>0</v>
      </c>
      <c r="AR278" s="132" t="s">
        <v>324</v>
      </c>
      <c r="AT278" s="132" t="s">
        <v>219</v>
      </c>
      <c r="AU278" s="132" t="s">
        <v>80</v>
      </c>
      <c r="AY278" s="16" t="s">
        <v>122</v>
      </c>
      <c r="BE278" s="133">
        <f>IF(N278="základní",J278,0)</f>
        <v>0</v>
      </c>
      <c r="BF278" s="133">
        <f>IF(N278="snížená",J278,0)</f>
        <v>0</v>
      </c>
      <c r="BG278" s="133">
        <f>IF(N278="zákl. přenesená",J278,0)</f>
        <v>0</v>
      </c>
      <c r="BH278" s="133">
        <f>IF(N278="sníž. přenesená",J278,0)</f>
        <v>0</v>
      </c>
      <c r="BI278" s="133">
        <f>IF(N278="nulová",J278,0)</f>
        <v>0</v>
      </c>
      <c r="BJ278" s="16" t="s">
        <v>78</v>
      </c>
      <c r="BK278" s="133">
        <f>ROUND(I278*H278,2)</f>
        <v>0</v>
      </c>
      <c r="BL278" s="16" t="s">
        <v>230</v>
      </c>
      <c r="BM278" s="132" t="s">
        <v>519</v>
      </c>
    </row>
    <row r="279" spans="2:51" s="12" customFormat="1" ht="10.15">
      <c r="B279" s="138"/>
      <c r="D279" s="139" t="s">
        <v>134</v>
      </c>
      <c r="F279" s="141" t="s">
        <v>520</v>
      </c>
      <c r="H279" s="142">
        <v>1.43</v>
      </c>
      <c r="I279" s="143"/>
      <c r="L279" s="138"/>
      <c r="M279" s="144"/>
      <c r="T279" s="145"/>
      <c r="AT279" s="140" t="s">
        <v>134</v>
      </c>
      <c r="AU279" s="140" t="s">
        <v>80</v>
      </c>
      <c r="AV279" s="12" t="s">
        <v>80</v>
      </c>
      <c r="AW279" s="12" t="s">
        <v>4</v>
      </c>
      <c r="AX279" s="12" t="s">
        <v>78</v>
      </c>
      <c r="AY279" s="140" t="s">
        <v>122</v>
      </c>
    </row>
    <row r="280" spans="2:65" s="1" customFormat="1" ht="16.5" customHeight="1">
      <c r="B280" s="31"/>
      <c r="C280" s="121" t="s">
        <v>521</v>
      </c>
      <c r="D280" s="121" t="s">
        <v>125</v>
      </c>
      <c r="E280" s="122" t="s">
        <v>522</v>
      </c>
      <c r="F280" s="123" t="s">
        <v>523</v>
      </c>
      <c r="G280" s="124" t="s">
        <v>128</v>
      </c>
      <c r="H280" s="125">
        <v>1.3</v>
      </c>
      <c r="I280" s="126"/>
      <c r="J280" s="127">
        <f>ROUND(I280*H280,2)</f>
        <v>0</v>
      </c>
      <c r="K280" s="123" t="s">
        <v>129</v>
      </c>
      <c r="L280" s="31"/>
      <c r="M280" s="128" t="s">
        <v>19</v>
      </c>
      <c r="N280" s="129" t="s">
        <v>44</v>
      </c>
      <c r="P280" s="130">
        <f>O280*H280</f>
        <v>0</v>
      </c>
      <c r="Q280" s="130">
        <v>0</v>
      </c>
      <c r="R280" s="130">
        <f>Q280*H280</f>
        <v>0</v>
      </c>
      <c r="S280" s="130">
        <v>0</v>
      </c>
      <c r="T280" s="131">
        <f>S280*H280</f>
        <v>0</v>
      </c>
      <c r="AR280" s="132" t="s">
        <v>230</v>
      </c>
      <c r="AT280" s="132" t="s">
        <v>125</v>
      </c>
      <c r="AU280" s="132" t="s">
        <v>80</v>
      </c>
      <c r="AY280" s="16" t="s">
        <v>122</v>
      </c>
      <c r="BE280" s="133">
        <f>IF(N280="základní",J280,0)</f>
        <v>0</v>
      </c>
      <c r="BF280" s="133">
        <f>IF(N280="snížená",J280,0)</f>
        <v>0</v>
      </c>
      <c r="BG280" s="133">
        <f>IF(N280="zákl. přenesená",J280,0)</f>
        <v>0</v>
      </c>
      <c r="BH280" s="133">
        <f>IF(N280="sníž. přenesená",J280,0)</f>
        <v>0</v>
      </c>
      <c r="BI280" s="133">
        <f>IF(N280="nulová",J280,0)</f>
        <v>0</v>
      </c>
      <c r="BJ280" s="16" t="s">
        <v>78</v>
      </c>
      <c r="BK280" s="133">
        <f>ROUND(I280*H280,2)</f>
        <v>0</v>
      </c>
      <c r="BL280" s="16" t="s">
        <v>230</v>
      </c>
      <c r="BM280" s="132" t="s">
        <v>524</v>
      </c>
    </row>
    <row r="281" spans="2:47" s="1" customFormat="1" ht="10.15">
      <c r="B281" s="31"/>
      <c r="D281" s="134" t="s">
        <v>132</v>
      </c>
      <c r="F281" s="135" t="s">
        <v>525</v>
      </c>
      <c r="I281" s="136"/>
      <c r="L281" s="31"/>
      <c r="M281" s="137"/>
      <c r="T281" s="52"/>
      <c r="AT281" s="16" t="s">
        <v>132</v>
      </c>
      <c r="AU281" s="16" t="s">
        <v>80</v>
      </c>
    </row>
    <row r="282" spans="2:65" s="1" customFormat="1" ht="16.5" customHeight="1">
      <c r="B282" s="31"/>
      <c r="C282" s="153" t="s">
        <v>526</v>
      </c>
      <c r="D282" s="153" t="s">
        <v>219</v>
      </c>
      <c r="E282" s="154" t="s">
        <v>527</v>
      </c>
      <c r="F282" s="155" t="s">
        <v>528</v>
      </c>
      <c r="G282" s="156" t="s">
        <v>529</v>
      </c>
      <c r="H282" s="157">
        <v>2.048</v>
      </c>
      <c r="I282" s="158"/>
      <c r="J282" s="159">
        <f>ROUND(I282*H282,2)</f>
        <v>0</v>
      </c>
      <c r="K282" s="155" t="s">
        <v>129</v>
      </c>
      <c r="L282" s="160"/>
      <c r="M282" s="161" t="s">
        <v>19</v>
      </c>
      <c r="N282" s="162" t="s">
        <v>44</v>
      </c>
      <c r="P282" s="130">
        <f>O282*H282</f>
        <v>0</v>
      </c>
      <c r="Q282" s="130">
        <v>0.001</v>
      </c>
      <c r="R282" s="130">
        <f>Q282*H282</f>
        <v>0.002048</v>
      </c>
      <c r="S282" s="130">
        <v>0</v>
      </c>
      <c r="T282" s="131">
        <f>S282*H282</f>
        <v>0</v>
      </c>
      <c r="AR282" s="132" t="s">
        <v>324</v>
      </c>
      <c r="AT282" s="132" t="s">
        <v>219</v>
      </c>
      <c r="AU282" s="132" t="s">
        <v>80</v>
      </c>
      <c r="AY282" s="16" t="s">
        <v>122</v>
      </c>
      <c r="BE282" s="133">
        <f>IF(N282="základní",J282,0)</f>
        <v>0</v>
      </c>
      <c r="BF282" s="133">
        <f>IF(N282="snížená",J282,0)</f>
        <v>0</v>
      </c>
      <c r="BG282" s="133">
        <f>IF(N282="zákl. přenesená",J282,0)</f>
        <v>0</v>
      </c>
      <c r="BH282" s="133">
        <f>IF(N282="sníž. přenesená",J282,0)</f>
        <v>0</v>
      </c>
      <c r="BI282" s="133">
        <f>IF(N282="nulová",J282,0)</f>
        <v>0</v>
      </c>
      <c r="BJ282" s="16" t="s">
        <v>78</v>
      </c>
      <c r="BK282" s="133">
        <f>ROUND(I282*H282,2)</f>
        <v>0</v>
      </c>
      <c r="BL282" s="16" t="s">
        <v>230</v>
      </c>
      <c r="BM282" s="132" t="s">
        <v>530</v>
      </c>
    </row>
    <row r="283" spans="2:51" s="12" customFormat="1" ht="10.15">
      <c r="B283" s="138"/>
      <c r="D283" s="139" t="s">
        <v>134</v>
      </c>
      <c r="F283" s="141" t="s">
        <v>531</v>
      </c>
      <c r="H283" s="142">
        <v>2.048</v>
      </c>
      <c r="I283" s="143"/>
      <c r="L283" s="138"/>
      <c r="M283" s="144"/>
      <c r="T283" s="145"/>
      <c r="AT283" s="140" t="s">
        <v>134</v>
      </c>
      <c r="AU283" s="140" t="s">
        <v>80</v>
      </c>
      <c r="AV283" s="12" t="s">
        <v>80</v>
      </c>
      <c r="AW283" s="12" t="s">
        <v>4</v>
      </c>
      <c r="AX283" s="12" t="s">
        <v>78</v>
      </c>
      <c r="AY283" s="140" t="s">
        <v>122</v>
      </c>
    </row>
    <row r="284" spans="2:65" s="1" customFormat="1" ht="24.2" customHeight="1">
      <c r="B284" s="31"/>
      <c r="C284" s="121" t="s">
        <v>532</v>
      </c>
      <c r="D284" s="121" t="s">
        <v>125</v>
      </c>
      <c r="E284" s="122" t="s">
        <v>533</v>
      </c>
      <c r="F284" s="123" t="s">
        <v>534</v>
      </c>
      <c r="G284" s="124" t="s">
        <v>287</v>
      </c>
      <c r="H284" s="125">
        <v>0.051</v>
      </c>
      <c r="I284" s="126"/>
      <c r="J284" s="127">
        <f>ROUND(I284*H284,2)</f>
        <v>0</v>
      </c>
      <c r="K284" s="123" t="s">
        <v>129</v>
      </c>
      <c r="L284" s="31"/>
      <c r="M284" s="128" t="s">
        <v>19</v>
      </c>
      <c r="N284" s="129" t="s">
        <v>44</v>
      </c>
      <c r="P284" s="130">
        <f>O284*H284</f>
        <v>0</v>
      </c>
      <c r="Q284" s="130">
        <v>0</v>
      </c>
      <c r="R284" s="130">
        <f>Q284*H284</f>
        <v>0</v>
      </c>
      <c r="S284" s="130">
        <v>0</v>
      </c>
      <c r="T284" s="131">
        <f>S284*H284</f>
        <v>0</v>
      </c>
      <c r="AR284" s="132" t="s">
        <v>230</v>
      </c>
      <c r="AT284" s="132" t="s">
        <v>125</v>
      </c>
      <c r="AU284" s="132" t="s">
        <v>80</v>
      </c>
      <c r="AY284" s="16" t="s">
        <v>122</v>
      </c>
      <c r="BE284" s="133">
        <f>IF(N284="základní",J284,0)</f>
        <v>0</v>
      </c>
      <c r="BF284" s="133">
        <f>IF(N284="snížená",J284,0)</f>
        <v>0</v>
      </c>
      <c r="BG284" s="133">
        <f>IF(N284="zákl. přenesená",J284,0)</f>
        <v>0</v>
      </c>
      <c r="BH284" s="133">
        <f>IF(N284="sníž. přenesená",J284,0)</f>
        <v>0</v>
      </c>
      <c r="BI284" s="133">
        <f>IF(N284="nulová",J284,0)</f>
        <v>0</v>
      </c>
      <c r="BJ284" s="16" t="s">
        <v>78</v>
      </c>
      <c r="BK284" s="133">
        <f>ROUND(I284*H284,2)</f>
        <v>0</v>
      </c>
      <c r="BL284" s="16" t="s">
        <v>230</v>
      </c>
      <c r="BM284" s="132" t="s">
        <v>535</v>
      </c>
    </row>
    <row r="285" spans="2:47" s="1" customFormat="1" ht="10.15">
      <c r="B285" s="31"/>
      <c r="D285" s="134" t="s">
        <v>132</v>
      </c>
      <c r="F285" s="135" t="s">
        <v>536</v>
      </c>
      <c r="I285" s="136"/>
      <c r="L285" s="31"/>
      <c r="M285" s="137"/>
      <c r="T285" s="52"/>
      <c r="AT285" s="16" t="s">
        <v>132</v>
      </c>
      <c r="AU285" s="16" t="s">
        <v>80</v>
      </c>
    </row>
    <row r="286" spans="2:63" s="11" customFormat="1" ht="22.9" customHeight="1">
      <c r="B286" s="109"/>
      <c r="D286" s="110" t="s">
        <v>72</v>
      </c>
      <c r="E286" s="119" t="s">
        <v>537</v>
      </c>
      <c r="F286" s="119" t="s">
        <v>538</v>
      </c>
      <c r="I286" s="112"/>
      <c r="J286" s="120">
        <f>BK286</f>
        <v>0</v>
      </c>
      <c r="L286" s="109"/>
      <c r="M286" s="114"/>
      <c r="P286" s="115">
        <f>SUM(P287:P317)</f>
        <v>0</v>
      </c>
      <c r="R286" s="115">
        <f>SUM(R287:R317)</f>
        <v>0.56388172</v>
      </c>
      <c r="T286" s="116">
        <f>SUM(T287:T317)</f>
        <v>0</v>
      </c>
      <c r="AR286" s="110" t="s">
        <v>80</v>
      </c>
      <c r="AT286" s="117" t="s">
        <v>72</v>
      </c>
      <c r="AU286" s="117" t="s">
        <v>78</v>
      </c>
      <c r="AY286" s="110" t="s">
        <v>122</v>
      </c>
      <c r="BK286" s="118">
        <f>SUM(BK287:BK317)</f>
        <v>0</v>
      </c>
    </row>
    <row r="287" spans="2:65" s="1" customFormat="1" ht="21.75" customHeight="1">
      <c r="B287" s="31"/>
      <c r="C287" s="121" t="s">
        <v>539</v>
      </c>
      <c r="D287" s="121" t="s">
        <v>125</v>
      </c>
      <c r="E287" s="122" t="s">
        <v>540</v>
      </c>
      <c r="F287" s="123" t="s">
        <v>541</v>
      </c>
      <c r="G287" s="124" t="s">
        <v>128</v>
      </c>
      <c r="H287" s="125">
        <v>51.1</v>
      </c>
      <c r="I287" s="126"/>
      <c r="J287" s="127">
        <f>ROUND(I287*H287,2)</f>
        <v>0</v>
      </c>
      <c r="K287" s="123" t="s">
        <v>129</v>
      </c>
      <c r="L287" s="31"/>
      <c r="M287" s="128" t="s">
        <v>19</v>
      </c>
      <c r="N287" s="129" t="s">
        <v>44</v>
      </c>
      <c r="P287" s="130">
        <f>O287*H287</f>
        <v>0</v>
      </c>
      <c r="Q287" s="130">
        <v>0</v>
      </c>
      <c r="R287" s="130">
        <f>Q287*H287</f>
        <v>0</v>
      </c>
      <c r="S287" s="130">
        <v>0</v>
      </c>
      <c r="T287" s="131">
        <f>S287*H287</f>
        <v>0</v>
      </c>
      <c r="AR287" s="132" t="s">
        <v>230</v>
      </c>
      <c r="AT287" s="132" t="s">
        <v>125</v>
      </c>
      <c r="AU287" s="132" t="s">
        <v>80</v>
      </c>
      <c r="AY287" s="16" t="s">
        <v>122</v>
      </c>
      <c r="BE287" s="133">
        <f>IF(N287="základní",J287,0)</f>
        <v>0</v>
      </c>
      <c r="BF287" s="133">
        <f>IF(N287="snížená",J287,0)</f>
        <v>0</v>
      </c>
      <c r="BG287" s="133">
        <f>IF(N287="zákl. přenesená",J287,0)</f>
        <v>0</v>
      </c>
      <c r="BH287" s="133">
        <f>IF(N287="sníž. přenesená",J287,0)</f>
        <v>0</v>
      </c>
      <c r="BI287" s="133">
        <f>IF(N287="nulová",J287,0)</f>
        <v>0</v>
      </c>
      <c r="BJ287" s="16" t="s">
        <v>78</v>
      </c>
      <c r="BK287" s="133">
        <f>ROUND(I287*H287,2)</f>
        <v>0</v>
      </c>
      <c r="BL287" s="16" t="s">
        <v>230</v>
      </c>
      <c r="BM287" s="132" t="s">
        <v>542</v>
      </c>
    </row>
    <row r="288" spans="2:47" s="1" customFormat="1" ht="10.15">
      <c r="B288" s="31"/>
      <c r="D288" s="134" t="s">
        <v>132</v>
      </c>
      <c r="F288" s="135" t="s">
        <v>543</v>
      </c>
      <c r="I288" s="136"/>
      <c r="L288" s="31"/>
      <c r="M288" s="137"/>
      <c r="T288" s="52"/>
      <c r="AT288" s="16" t="s">
        <v>132</v>
      </c>
      <c r="AU288" s="16" t="s">
        <v>80</v>
      </c>
    </row>
    <row r="289" spans="2:51" s="12" customFormat="1" ht="10.15">
      <c r="B289" s="138"/>
      <c r="D289" s="139" t="s">
        <v>134</v>
      </c>
      <c r="E289" s="140" t="s">
        <v>19</v>
      </c>
      <c r="F289" s="141" t="s">
        <v>206</v>
      </c>
      <c r="H289" s="142">
        <v>44.5</v>
      </c>
      <c r="I289" s="143"/>
      <c r="L289" s="138"/>
      <c r="M289" s="144"/>
      <c r="T289" s="145"/>
      <c r="AT289" s="140" t="s">
        <v>134</v>
      </c>
      <c r="AU289" s="140" t="s">
        <v>80</v>
      </c>
      <c r="AV289" s="12" t="s">
        <v>80</v>
      </c>
      <c r="AW289" s="12" t="s">
        <v>34</v>
      </c>
      <c r="AX289" s="12" t="s">
        <v>73</v>
      </c>
      <c r="AY289" s="140" t="s">
        <v>122</v>
      </c>
    </row>
    <row r="290" spans="2:51" s="12" customFormat="1" ht="10.15">
      <c r="B290" s="138"/>
      <c r="D290" s="139" t="s">
        <v>134</v>
      </c>
      <c r="E290" s="140" t="s">
        <v>19</v>
      </c>
      <c r="F290" s="141" t="s">
        <v>207</v>
      </c>
      <c r="H290" s="142">
        <v>1.3</v>
      </c>
      <c r="I290" s="143"/>
      <c r="L290" s="138"/>
      <c r="M290" s="144"/>
      <c r="T290" s="145"/>
      <c r="AT290" s="140" t="s">
        <v>134</v>
      </c>
      <c r="AU290" s="140" t="s">
        <v>80</v>
      </c>
      <c r="AV290" s="12" t="s">
        <v>80</v>
      </c>
      <c r="AW290" s="12" t="s">
        <v>34</v>
      </c>
      <c r="AX290" s="12" t="s">
        <v>73</v>
      </c>
      <c r="AY290" s="140" t="s">
        <v>122</v>
      </c>
    </row>
    <row r="291" spans="2:51" s="12" customFormat="1" ht="10.15">
      <c r="B291" s="138"/>
      <c r="D291" s="139" t="s">
        <v>134</v>
      </c>
      <c r="E291" s="140" t="s">
        <v>19</v>
      </c>
      <c r="F291" s="141" t="s">
        <v>208</v>
      </c>
      <c r="H291" s="142">
        <v>5.3</v>
      </c>
      <c r="I291" s="143"/>
      <c r="L291" s="138"/>
      <c r="M291" s="144"/>
      <c r="T291" s="145"/>
      <c r="AT291" s="140" t="s">
        <v>134</v>
      </c>
      <c r="AU291" s="140" t="s">
        <v>80</v>
      </c>
      <c r="AV291" s="12" t="s">
        <v>80</v>
      </c>
      <c r="AW291" s="12" t="s">
        <v>34</v>
      </c>
      <c r="AX291" s="12" t="s">
        <v>73</v>
      </c>
      <c r="AY291" s="140" t="s">
        <v>122</v>
      </c>
    </row>
    <row r="292" spans="2:51" s="13" customFormat="1" ht="10.15">
      <c r="B292" s="146"/>
      <c r="D292" s="139" t="s">
        <v>134</v>
      </c>
      <c r="E292" s="147" t="s">
        <v>19</v>
      </c>
      <c r="F292" s="148" t="s">
        <v>159</v>
      </c>
      <c r="H292" s="149">
        <v>51.1</v>
      </c>
      <c r="I292" s="150"/>
      <c r="L292" s="146"/>
      <c r="M292" s="151"/>
      <c r="T292" s="152"/>
      <c r="AT292" s="147" t="s">
        <v>134</v>
      </c>
      <c r="AU292" s="147" t="s">
        <v>80</v>
      </c>
      <c r="AV292" s="13" t="s">
        <v>130</v>
      </c>
      <c r="AW292" s="13" t="s">
        <v>34</v>
      </c>
      <c r="AX292" s="13" t="s">
        <v>78</v>
      </c>
      <c r="AY292" s="147" t="s">
        <v>122</v>
      </c>
    </row>
    <row r="293" spans="2:65" s="1" customFormat="1" ht="16.5" customHeight="1">
      <c r="B293" s="31"/>
      <c r="C293" s="121" t="s">
        <v>544</v>
      </c>
      <c r="D293" s="121" t="s">
        <v>125</v>
      </c>
      <c r="E293" s="122" t="s">
        <v>545</v>
      </c>
      <c r="F293" s="123" t="s">
        <v>546</v>
      </c>
      <c r="G293" s="124" t="s">
        <v>128</v>
      </c>
      <c r="H293" s="125">
        <v>51.1</v>
      </c>
      <c r="I293" s="126"/>
      <c r="J293" s="127">
        <f>ROUND(I293*H293,2)</f>
        <v>0</v>
      </c>
      <c r="K293" s="123" t="s">
        <v>129</v>
      </c>
      <c r="L293" s="31"/>
      <c r="M293" s="128" t="s">
        <v>19</v>
      </c>
      <c r="N293" s="129" t="s">
        <v>44</v>
      </c>
      <c r="P293" s="130">
        <f>O293*H293</f>
        <v>0</v>
      </c>
      <c r="Q293" s="130">
        <v>0</v>
      </c>
      <c r="R293" s="130">
        <f>Q293*H293</f>
        <v>0</v>
      </c>
      <c r="S293" s="130">
        <v>0</v>
      </c>
      <c r="T293" s="131">
        <f>S293*H293</f>
        <v>0</v>
      </c>
      <c r="AR293" s="132" t="s">
        <v>230</v>
      </c>
      <c r="AT293" s="132" t="s">
        <v>125</v>
      </c>
      <c r="AU293" s="132" t="s">
        <v>80</v>
      </c>
      <c r="AY293" s="16" t="s">
        <v>122</v>
      </c>
      <c r="BE293" s="133">
        <f>IF(N293="základní",J293,0)</f>
        <v>0</v>
      </c>
      <c r="BF293" s="133">
        <f>IF(N293="snížená",J293,0)</f>
        <v>0</v>
      </c>
      <c r="BG293" s="133">
        <f>IF(N293="zákl. přenesená",J293,0)</f>
        <v>0</v>
      </c>
      <c r="BH293" s="133">
        <f>IF(N293="sníž. přenesená",J293,0)</f>
        <v>0</v>
      </c>
      <c r="BI293" s="133">
        <f>IF(N293="nulová",J293,0)</f>
        <v>0</v>
      </c>
      <c r="BJ293" s="16" t="s">
        <v>78</v>
      </c>
      <c r="BK293" s="133">
        <f>ROUND(I293*H293,2)</f>
        <v>0</v>
      </c>
      <c r="BL293" s="16" t="s">
        <v>230</v>
      </c>
      <c r="BM293" s="132" t="s">
        <v>547</v>
      </c>
    </row>
    <row r="294" spans="2:47" s="1" customFormat="1" ht="10.15">
      <c r="B294" s="31"/>
      <c r="D294" s="134" t="s">
        <v>132</v>
      </c>
      <c r="F294" s="135" t="s">
        <v>548</v>
      </c>
      <c r="I294" s="136"/>
      <c r="L294" s="31"/>
      <c r="M294" s="137"/>
      <c r="T294" s="52"/>
      <c r="AT294" s="16" t="s">
        <v>132</v>
      </c>
      <c r="AU294" s="16" t="s">
        <v>80</v>
      </c>
    </row>
    <row r="295" spans="2:65" s="1" customFormat="1" ht="16.5" customHeight="1">
      <c r="B295" s="31"/>
      <c r="C295" s="121" t="s">
        <v>549</v>
      </c>
      <c r="D295" s="121" t="s">
        <v>125</v>
      </c>
      <c r="E295" s="122" t="s">
        <v>550</v>
      </c>
      <c r="F295" s="123" t="s">
        <v>551</v>
      </c>
      <c r="G295" s="124" t="s">
        <v>128</v>
      </c>
      <c r="H295" s="125">
        <v>51.1</v>
      </c>
      <c r="I295" s="126"/>
      <c r="J295" s="127">
        <f>ROUND(I295*H295,2)</f>
        <v>0</v>
      </c>
      <c r="K295" s="123" t="s">
        <v>129</v>
      </c>
      <c r="L295" s="31"/>
      <c r="M295" s="128" t="s">
        <v>19</v>
      </c>
      <c r="N295" s="129" t="s">
        <v>44</v>
      </c>
      <c r="P295" s="130">
        <f>O295*H295</f>
        <v>0</v>
      </c>
      <c r="Q295" s="130">
        <v>3E-05</v>
      </c>
      <c r="R295" s="130">
        <f>Q295*H295</f>
        <v>0.001533</v>
      </c>
      <c r="S295" s="130">
        <v>0</v>
      </c>
      <c r="T295" s="131">
        <f>S295*H295</f>
        <v>0</v>
      </c>
      <c r="AR295" s="132" t="s">
        <v>230</v>
      </c>
      <c r="AT295" s="132" t="s">
        <v>125</v>
      </c>
      <c r="AU295" s="132" t="s">
        <v>80</v>
      </c>
      <c r="AY295" s="16" t="s">
        <v>122</v>
      </c>
      <c r="BE295" s="133">
        <f>IF(N295="základní",J295,0)</f>
        <v>0</v>
      </c>
      <c r="BF295" s="133">
        <f>IF(N295="snížená",J295,0)</f>
        <v>0</v>
      </c>
      <c r="BG295" s="133">
        <f>IF(N295="zákl. přenesená",J295,0)</f>
        <v>0</v>
      </c>
      <c r="BH295" s="133">
        <f>IF(N295="sníž. přenesená",J295,0)</f>
        <v>0</v>
      </c>
      <c r="BI295" s="133">
        <f>IF(N295="nulová",J295,0)</f>
        <v>0</v>
      </c>
      <c r="BJ295" s="16" t="s">
        <v>78</v>
      </c>
      <c r="BK295" s="133">
        <f>ROUND(I295*H295,2)</f>
        <v>0</v>
      </c>
      <c r="BL295" s="16" t="s">
        <v>230</v>
      </c>
      <c r="BM295" s="132" t="s">
        <v>552</v>
      </c>
    </row>
    <row r="296" spans="2:47" s="1" customFormat="1" ht="10.15">
      <c r="B296" s="31"/>
      <c r="D296" s="134" t="s">
        <v>132</v>
      </c>
      <c r="F296" s="135" t="s">
        <v>553</v>
      </c>
      <c r="I296" s="136"/>
      <c r="L296" s="31"/>
      <c r="M296" s="137"/>
      <c r="T296" s="52"/>
      <c r="AT296" s="16" t="s">
        <v>132</v>
      </c>
      <c r="AU296" s="16" t="s">
        <v>80</v>
      </c>
    </row>
    <row r="297" spans="2:65" s="1" customFormat="1" ht="16.5" customHeight="1">
      <c r="B297" s="31"/>
      <c r="C297" s="121" t="s">
        <v>554</v>
      </c>
      <c r="D297" s="121" t="s">
        <v>125</v>
      </c>
      <c r="E297" s="122" t="s">
        <v>555</v>
      </c>
      <c r="F297" s="123" t="s">
        <v>556</v>
      </c>
      <c r="G297" s="124" t="s">
        <v>128</v>
      </c>
      <c r="H297" s="125">
        <v>51.1</v>
      </c>
      <c r="I297" s="126"/>
      <c r="J297" s="127">
        <f>ROUND(I297*H297,2)</f>
        <v>0</v>
      </c>
      <c r="K297" s="123" t="s">
        <v>129</v>
      </c>
      <c r="L297" s="31"/>
      <c r="M297" s="128" t="s">
        <v>19</v>
      </c>
      <c r="N297" s="129" t="s">
        <v>44</v>
      </c>
      <c r="P297" s="130">
        <f>O297*H297</f>
        <v>0</v>
      </c>
      <c r="Q297" s="130">
        <v>0.0002</v>
      </c>
      <c r="R297" s="130">
        <f>Q297*H297</f>
        <v>0.01022</v>
      </c>
      <c r="S297" s="130">
        <v>0</v>
      </c>
      <c r="T297" s="131">
        <f>S297*H297</f>
        <v>0</v>
      </c>
      <c r="AR297" s="132" t="s">
        <v>230</v>
      </c>
      <c r="AT297" s="132" t="s">
        <v>125</v>
      </c>
      <c r="AU297" s="132" t="s">
        <v>80</v>
      </c>
      <c r="AY297" s="16" t="s">
        <v>122</v>
      </c>
      <c r="BE297" s="133">
        <f>IF(N297="základní",J297,0)</f>
        <v>0</v>
      </c>
      <c r="BF297" s="133">
        <f>IF(N297="snížená",J297,0)</f>
        <v>0</v>
      </c>
      <c r="BG297" s="133">
        <f>IF(N297="zákl. přenesená",J297,0)</f>
        <v>0</v>
      </c>
      <c r="BH297" s="133">
        <f>IF(N297="sníž. přenesená",J297,0)</f>
        <v>0</v>
      </c>
      <c r="BI297" s="133">
        <f>IF(N297="nulová",J297,0)</f>
        <v>0</v>
      </c>
      <c r="BJ297" s="16" t="s">
        <v>78</v>
      </c>
      <c r="BK297" s="133">
        <f>ROUND(I297*H297,2)</f>
        <v>0</v>
      </c>
      <c r="BL297" s="16" t="s">
        <v>230</v>
      </c>
      <c r="BM297" s="132" t="s">
        <v>557</v>
      </c>
    </row>
    <row r="298" spans="2:47" s="1" customFormat="1" ht="10.15">
      <c r="B298" s="31"/>
      <c r="D298" s="134" t="s">
        <v>132</v>
      </c>
      <c r="F298" s="135" t="s">
        <v>558</v>
      </c>
      <c r="I298" s="136"/>
      <c r="L298" s="31"/>
      <c r="M298" s="137"/>
      <c r="T298" s="52"/>
      <c r="AT298" s="16" t="s">
        <v>132</v>
      </c>
      <c r="AU298" s="16" t="s">
        <v>80</v>
      </c>
    </row>
    <row r="299" spans="2:65" s="1" customFormat="1" ht="21.75" customHeight="1">
      <c r="B299" s="31"/>
      <c r="C299" s="121" t="s">
        <v>559</v>
      </c>
      <c r="D299" s="121" t="s">
        <v>125</v>
      </c>
      <c r="E299" s="122" t="s">
        <v>560</v>
      </c>
      <c r="F299" s="123" t="s">
        <v>561</v>
      </c>
      <c r="G299" s="124" t="s">
        <v>128</v>
      </c>
      <c r="H299" s="125">
        <v>51.1</v>
      </c>
      <c r="I299" s="126"/>
      <c r="J299" s="127">
        <f>ROUND(I299*H299,2)</f>
        <v>0</v>
      </c>
      <c r="K299" s="123" t="s">
        <v>129</v>
      </c>
      <c r="L299" s="31"/>
      <c r="M299" s="128" t="s">
        <v>19</v>
      </c>
      <c r="N299" s="129" t="s">
        <v>44</v>
      </c>
      <c r="P299" s="130">
        <f>O299*H299</f>
        <v>0</v>
      </c>
      <c r="Q299" s="130">
        <v>0.0075</v>
      </c>
      <c r="R299" s="130">
        <f>Q299*H299</f>
        <v>0.38325</v>
      </c>
      <c r="S299" s="130">
        <v>0</v>
      </c>
      <c r="T299" s="131">
        <f>S299*H299</f>
        <v>0</v>
      </c>
      <c r="AR299" s="132" t="s">
        <v>230</v>
      </c>
      <c r="AT299" s="132" t="s">
        <v>125</v>
      </c>
      <c r="AU299" s="132" t="s">
        <v>80</v>
      </c>
      <c r="AY299" s="16" t="s">
        <v>122</v>
      </c>
      <c r="BE299" s="133">
        <f>IF(N299="základní",J299,0)</f>
        <v>0</v>
      </c>
      <c r="BF299" s="133">
        <f>IF(N299="snížená",J299,0)</f>
        <v>0</v>
      </c>
      <c r="BG299" s="133">
        <f>IF(N299="zákl. přenesená",J299,0)</f>
        <v>0</v>
      </c>
      <c r="BH299" s="133">
        <f>IF(N299="sníž. přenesená",J299,0)</f>
        <v>0</v>
      </c>
      <c r="BI299" s="133">
        <f>IF(N299="nulová",J299,0)</f>
        <v>0</v>
      </c>
      <c r="BJ299" s="16" t="s">
        <v>78</v>
      </c>
      <c r="BK299" s="133">
        <f>ROUND(I299*H299,2)</f>
        <v>0</v>
      </c>
      <c r="BL299" s="16" t="s">
        <v>230</v>
      </c>
      <c r="BM299" s="132" t="s">
        <v>562</v>
      </c>
    </row>
    <row r="300" spans="2:47" s="1" customFormat="1" ht="10.15">
      <c r="B300" s="31"/>
      <c r="D300" s="134" t="s">
        <v>132</v>
      </c>
      <c r="F300" s="135" t="s">
        <v>563</v>
      </c>
      <c r="I300" s="136"/>
      <c r="L300" s="31"/>
      <c r="M300" s="137"/>
      <c r="T300" s="52"/>
      <c r="AT300" s="16" t="s">
        <v>132</v>
      </c>
      <c r="AU300" s="16" t="s">
        <v>80</v>
      </c>
    </row>
    <row r="301" spans="2:65" s="1" customFormat="1" ht="16.5" customHeight="1">
      <c r="B301" s="31"/>
      <c r="C301" s="121" t="s">
        <v>564</v>
      </c>
      <c r="D301" s="121" t="s">
        <v>125</v>
      </c>
      <c r="E301" s="122" t="s">
        <v>565</v>
      </c>
      <c r="F301" s="123" t="s">
        <v>566</v>
      </c>
      <c r="G301" s="124" t="s">
        <v>128</v>
      </c>
      <c r="H301" s="125">
        <v>51.1</v>
      </c>
      <c r="I301" s="126"/>
      <c r="J301" s="127">
        <f>ROUND(I301*H301,2)</f>
        <v>0</v>
      </c>
      <c r="K301" s="123" t="s">
        <v>129</v>
      </c>
      <c r="L301" s="31"/>
      <c r="M301" s="128" t="s">
        <v>19</v>
      </c>
      <c r="N301" s="129" t="s">
        <v>44</v>
      </c>
      <c r="P301" s="130">
        <f>O301*H301</f>
        <v>0</v>
      </c>
      <c r="Q301" s="130">
        <v>0.0003</v>
      </c>
      <c r="R301" s="130">
        <f>Q301*H301</f>
        <v>0.01533</v>
      </c>
      <c r="S301" s="130">
        <v>0</v>
      </c>
      <c r="T301" s="131">
        <f>S301*H301</f>
        <v>0</v>
      </c>
      <c r="AR301" s="132" t="s">
        <v>230</v>
      </c>
      <c r="AT301" s="132" t="s">
        <v>125</v>
      </c>
      <c r="AU301" s="132" t="s">
        <v>80</v>
      </c>
      <c r="AY301" s="16" t="s">
        <v>122</v>
      </c>
      <c r="BE301" s="133">
        <f>IF(N301="základní",J301,0)</f>
        <v>0</v>
      </c>
      <c r="BF301" s="133">
        <f>IF(N301="snížená",J301,0)</f>
        <v>0</v>
      </c>
      <c r="BG301" s="133">
        <f>IF(N301="zákl. přenesená",J301,0)</f>
        <v>0</v>
      </c>
      <c r="BH301" s="133">
        <f>IF(N301="sníž. přenesená",J301,0)</f>
        <v>0</v>
      </c>
      <c r="BI301" s="133">
        <f>IF(N301="nulová",J301,0)</f>
        <v>0</v>
      </c>
      <c r="BJ301" s="16" t="s">
        <v>78</v>
      </c>
      <c r="BK301" s="133">
        <f>ROUND(I301*H301,2)</f>
        <v>0</v>
      </c>
      <c r="BL301" s="16" t="s">
        <v>230</v>
      </c>
      <c r="BM301" s="132" t="s">
        <v>567</v>
      </c>
    </row>
    <row r="302" spans="2:47" s="1" customFormat="1" ht="10.15">
      <c r="B302" s="31"/>
      <c r="D302" s="134" t="s">
        <v>132</v>
      </c>
      <c r="F302" s="135" t="s">
        <v>568</v>
      </c>
      <c r="I302" s="136"/>
      <c r="L302" s="31"/>
      <c r="M302" s="137"/>
      <c r="T302" s="52"/>
      <c r="AT302" s="16" t="s">
        <v>132</v>
      </c>
      <c r="AU302" s="16" t="s">
        <v>80</v>
      </c>
    </row>
    <row r="303" spans="2:65" s="1" customFormat="1" ht="33" customHeight="1">
      <c r="B303" s="31"/>
      <c r="C303" s="153" t="s">
        <v>569</v>
      </c>
      <c r="D303" s="153" t="s">
        <v>219</v>
      </c>
      <c r="E303" s="154" t="s">
        <v>570</v>
      </c>
      <c r="F303" s="155" t="s">
        <v>571</v>
      </c>
      <c r="G303" s="156" t="s">
        <v>128</v>
      </c>
      <c r="H303" s="157">
        <v>56.21</v>
      </c>
      <c r="I303" s="158"/>
      <c r="J303" s="159">
        <f>ROUND(I303*H303,2)</f>
        <v>0</v>
      </c>
      <c r="K303" s="155" t="s">
        <v>129</v>
      </c>
      <c r="L303" s="160"/>
      <c r="M303" s="161" t="s">
        <v>19</v>
      </c>
      <c r="N303" s="162" t="s">
        <v>44</v>
      </c>
      <c r="P303" s="130">
        <f>O303*H303</f>
        <v>0</v>
      </c>
      <c r="Q303" s="130">
        <v>0.0025</v>
      </c>
      <c r="R303" s="130">
        <f>Q303*H303</f>
        <v>0.140525</v>
      </c>
      <c r="S303" s="130">
        <v>0</v>
      </c>
      <c r="T303" s="131">
        <f>S303*H303</f>
        <v>0</v>
      </c>
      <c r="AR303" s="132" t="s">
        <v>324</v>
      </c>
      <c r="AT303" s="132" t="s">
        <v>219</v>
      </c>
      <c r="AU303" s="132" t="s">
        <v>80</v>
      </c>
      <c r="AY303" s="16" t="s">
        <v>122</v>
      </c>
      <c r="BE303" s="133">
        <f>IF(N303="základní",J303,0)</f>
        <v>0</v>
      </c>
      <c r="BF303" s="133">
        <f>IF(N303="snížená",J303,0)</f>
        <v>0</v>
      </c>
      <c r="BG303" s="133">
        <f>IF(N303="zákl. přenesená",J303,0)</f>
        <v>0</v>
      </c>
      <c r="BH303" s="133">
        <f>IF(N303="sníž. přenesená",J303,0)</f>
        <v>0</v>
      </c>
      <c r="BI303" s="133">
        <f>IF(N303="nulová",J303,0)</f>
        <v>0</v>
      </c>
      <c r="BJ303" s="16" t="s">
        <v>78</v>
      </c>
      <c r="BK303" s="133">
        <f>ROUND(I303*H303,2)</f>
        <v>0</v>
      </c>
      <c r="BL303" s="16" t="s">
        <v>230</v>
      </c>
      <c r="BM303" s="132" t="s">
        <v>572</v>
      </c>
    </row>
    <row r="304" spans="2:51" s="12" customFormat="1" ht="10.15">
      <c r="B304" s="138"/>
      <c r="D304" s="139" t="s">
        <v>134</v>
      </c>
      <c r="F304" s="141" t="s">
        <v>573</v>
      </c>
      <c r="H304" s="142">
        <v>56.21</v>
      </c>
      <c r="I304" s="143"/>
      <c r="L304" s="138"/>
      <c r="M304" s="144"/>
      <c r="T304" s="145"/>
      <c r="AT304" s="140" t="s">
        <v>134</v>
      </c>
      <c r="AU304" s="140" t="s">
        <v>80</v>
      </c>
      <c r="AV304" s="12" t="s">
        <v>80</v>
      </c>
      <c r="AW304" s="12" t="s">
        <v>4</v>
      </c>
      <c r="AX304" s="12" t="s">
        <v>78</v>
      </c>
      <c r="AY304" s="140" t="s">
        <v>122</v>
      </c>
    </row>
    <row r="305" spans="2:65" s="1" customFormat="1" ht="16.5" customHeight="1">
      <c r="B305" s="31"/>
      <c r="C305" s="121" t="s">
        <v>574</v>
      </c>
      <c r="D305" s="121" t="s">
        <v>125</v>
      </c>
      <c r="E305" s="122" t="s">
        <v>575</v>
      </c>
      <c r="F305" s="123" t="s">
        <v>576</v>
      </c>
      <c r="G305" s="124" t="s">
        <v>138</v>
      </c>
      <c r="H305" s="125">
        <v>20.08</v>
      </c>
      <c r="I305" s="126"/>
      <c r="J305" s="127">
        <f>ROUND(I305*H305,2)</f>
        <v>0</v>
      </c>
      <c r="K305" s="123" t="s">
        <v>129</v>
      </c>
      <c r="L305" s="31"/>
      <c r="M305" s="128" t="s">
        <v>19</v>
      </c>
      <c r="N305" s="129" t="s">
        <v>44</v>
      </c>
      <c r="P305" s="130">
        <f>O305*H305</f>
        <v>0</v>
      </c>
      <c r="Q305" s="130">
        <v>2E-05</v>
      </c>
      <c r="R305" s="130">
        <f>Q305*H305</f>
        <v>0.0004016</v>
      </c>
      <c r="S305" s="130">
        <v>0</v>
      </c>
      <c r="T305" s="131">
        <f>S305*H305</f>
        <v>0</v>
      </c>
      <c r="AR305" s="132" t="s">
        <v>230</v>
      </c>
      <c r="AT305" s="132" t="s">
        <v>125</v>
      </c>
      <c r="AU305" s="132" t="s">
        <v>80</v>
      </c>
      <c r="AY305" s="16" t="s">
        <v>122</v>
      </c>
      <c r="BE305" s="133">
        <f>IF(N305="základní",J305,0)</f>
        <v>0</v>
      </c>
      <c r="BF305" s="133">
        <f>IF(N305="snížená",J305,0)</f>
        <v>0</v>
      </c>
      <c r="BG305" s="133">
        <f>IF(N305="zákl. přenesená",J305,0)</f>
        <v>0</v>
      </c>
      <c r="BH305" s="133">
        <f>IF(N305="sníž. přenesená",J305,0)</f>
        <v>0</v>
      </c>
      <c r="BI305" s="133">
        <f>IF(N305="nulová",J305,0)</f>
        <v>0</v>
      </c>
      <c r="BJ305" s="16" t="s">
        <v>78</v>
      </c>
      <c r="BK305" s="133">
        <f>ROUND(I305*H305,2)</f>
        <v>0</v>
      </c>
      <c r="BL305" s="16" t="s">
        <v>230</v>
      </c>
      <c r="BM305" s="132" t="s">
        <v>577</v>
      </c>
    </row>
    <row r="306" spans="2:47" s="1" customFormat="1" ht="10.15">
      <c r="B306" s="31"/>
      <c r="D306" s="134" t="s">
        <v>132</v>
      </c>
      <c r="F306" s="135" t="s">
        <v>578</v>
      </c>
      <c r="I306" s="136"/>
      <c r="L306" s="31"/>
      <c r="M306" s="137"/>
      <c r="T306" s="52"/>
      <c r="AT306" s="16" t="s">
        <v>132</v>
      </c>
      <c r="AU306" s="16" t="s">
        <v>80</v>
      </c>
    </row>
    <row r="307" spans="2:51" s="12" customFormat="1" ht="10.15">
      <c r="B307" s="138"/>
      <c r="D307" s="139" t="s">
        <v>134</v>
      </c>
      <c r="E307" s="140" t="s">
        <v>19</v>
      </c>
      <c r="F307" s="141" t="s">
        <v>579</v>
      </c>
      <c r="H307" s="142">
        <v>20.08</v>
      </c>
      <c r="I307" s="143"/>
      <c r="L307" s="138"/>
      <c r="M307" s="144"/>
      <c r="T307" s="145"/>
      <c r="AT307" s="140" t="s">
        <v>134</v>
      </c>
      <c r="AU307" s="140" t="s">
        <v>80</v>
      </c>
      <c r="AV307" s="12" t="s">
        <v>80</v>
      </c>
      <c r="AW307" s="12" t="s">
        <v>34</v>
      </c>
      <c r="AX307" s="12" t="s">
        <v>78</v>
      </c>
      <c r="AY307" s="140" t="s">
        <v>122</v>
      </c>
    </row>
    <row r="308" spans="2:65" s="1" customFormat="1" ht="16.5" customHeight="1">
      <c r="B308" s="31"/>
      <c r="C308" s="121" t="s">
        <v>580</v>
      </c>
      <c r="D308" s="121" t="s">
        <v>125</v>
      </c>
      <c r="E308" s="122" t="s">
        <v>581</v>
      </c>
      <c r="F308" s="123" t="s">
        <v>582</v>
      </c>
      <c r="G308" s="124" t="s">
        <v>138</v>
      </c>
      <c r="H308" s="125">
        <v>42.7</v>
      </c>
      <c r="I308" s="126"/>
      <c r="J308" s="127">
        <f>ROUND(I308*H308,2)</f>
        <v>0</v>
      </c>
      <c r="K308" s="123" t="s">
        <v>129</v>
      </c>
      <c r="L308" s="31"/>
      <c r="M308" s="128" t="s">
        <v>19</v>
      </c>
      <c r="N308" s="129" t="s">
        <v>44</v>
      </c>
      <c r="P308" s="130">
        <f>O308*H308</f>
        <v>0</v>
      </c>
      <c r="Q308" s="130">
        <v>1E-05</v>
      </c>
      <c r="R308" s="130">
        <f>Q308*H308</f>
        <v>0.0004270000000000001</v>
      </c>
      <c r="S308" s="130">
        <v>0</v>
      </c>
      <c r="T308" s="131">
        <f>S308*H308</f>
        <v>0</v>
      </c>
      <c r="AR308" s="132" t="s">
        <v>230</v>
      </c>
      <c r="AT308" s="132" t="s">
        <v>125</v>
      </c>
      <c r="AU308" s="132" t="s">
        <v>80</v>
      </c>
      <c r="AY308" s="16" t="s">
        <v>122</v>
      </c>
      <c r="BE308" s="133">
        <f>IF(N308="základní",J308,0)</f>
        <v>0</v>
      </c>
      <c r="BF308" s="133">
        <f>IF(N308="snížená",J308,0)</f>
        <v>0</v>
      </c>
      <c r="BG308" s="133">
        <f>IF(N308="zákl. přenesená",J308,0)</f>
        <v>0</v>
      </c>
      <c r="BH308" s="133">
        <f>IF(N308="sníž. přenesená",J308,0)</f>
        <v>0</v>
      </c>
      <c r="BI308" s="133">
        <f>IF(N308="nulová",J308,0)</f>
        <v>0</v>
      </c>
      <c r="BJ308" s="16" t="s">
        <v>78</v>
      </c>
      <c r="BK308" s="133">
        <f>ROUND(I308*H308,2)</f>
        <v>0</v>
      </c>
      <c r="BL308" s="16" t="s">
        <v>230</v>
      </c>
      <c r="BM308" s="132" t="s">
        <v>583</v>
      </c>
    </row>
    <row r="309" spans="2:47" s="1" customFormat="1" ht="10.15">
      <c r="B309" s="31"/>
      <c r="D309" s="134" t="s">
        <v>132</v>
      </c>
      <c r="F309" s="135" t="s">
        <v>584</v>
      </c>
      <c r="I309" s="136"/>
      <c r="L309" s="31"/>
      <c r="M309" s="137"/>
      <c r="T309" s="52"/>
      <c r="AT309" s="16" t="s">
        <v>132</v>
      </c>
      <c r="AU309" s="16" t="s">
        <v>80</v>
      </c>
    </row>
    <row r="310" spans="2:51" s="12" customFormat="1" ht="10.15">
      <c r="B310" s="138"/>
      <c r="D310" s="139" t="s">
        <v>134</v>
      </c>
      <c r="E310" s="140" t="s">
        <v>19</v>
      </c>
      <c r="F310" s="141" t="s">
        <v>585</v>
      </c>
      <c r="H310" s="142">
        <v>9.52</v>
      </c>
      <c r="I310" s="143"/>
      <c r="L310" s="138"/>
      <c r="M310" s="144"/>
      <c r="T310" s="145"/>
      <c r="AT310" s="140" t="s">
        <v>134</v>
      </c>
      <c r="AU310" s="140" t="s">
        <v>80</v>
      </c>
      <c r="AV310" s="12" t="s">
        <v>80</v>
      </c>
      <c r="AW310" s="12" t="s">
        <v>34</v>
      </c>
      <c r="AX310" s="12" t="s">
        <v>73</v>
      </c>
      <c r="AY310" s="140" t="s">
        <v>122</v>
      </c>
    </row>
    <row r="311" spans="2:51" s="12" customFormat="1" ht="10.15">
      <c r="B311" s="138"/>
      <c r="D311" s="139" t="s">
        <v>134</v>
      </c>
      <c r="E311" s="140" t="s">
        <v>19</v>
      </c>
      <c r="F311" s="141" t="s">
        <v>586</v>
      </c>
      <c r="H311" s="142">
        <v>4.54</v>
      </c>
      <c r="I311" s="143"/>
      <c r="L311" s="138"/>
      <c r="M311" s="144"/>
      <c r="T311" s="145"/>
      <c r="AT311" s="140" t="s">
        <v>134</v>
      </c>
      <c r="AU311" s="140" t="s">
        <v>80</v>
      </c>
      <c r="AV311" s="12" t="s">
        <v>80</v>
      </c>
      <c r="AW311" s="12" t="s">
        <v>34</v>
      </c>
      <c r="AX311" s="12" t="s">
        <v>73</v>
      </c>
      <c r="AY311" s="140" t="s">
        <v>122</v>
      </c>
    </row>
    <row r="312" spans="2:51" s="12" customFormat="1" ht="10.15">
      <c r="B312" s="138"/>
      <c r="D312" s="139" t="s">
        <v>134</v>
      </c>
      <c r="E312" s="140" t="s">
        <v>19</v>
      </c>
      <c r="F312" s="141" t="s">
        <v>587</v>
      </c>
      <c r="H312" s="142">
        <v>28.64</v>
      </c>
      <c r="I312" s="143"/>
      <c r="L312" s="138"/>
      <c r="M312" s="144"/>
      <c r="T312" s="145"/>
      <c r="AT312" s="140" t="s">
        <v>134</v>
      </c>
      <c r="AU312" s="140" t="s">
        <v>80</v>
      </c>
      <c r="AV312" s="12" t="s">
        <v>80</v>
      </c>
      <c r="AW312" s="12" t="s">
        <v>34</v>
      </c>
      <c r="AX312" s="12" t="s">
        <v>73</v>
      </c>
      <c r="AY312" s="140" t="s">
        <v>122</v>
      </c>
    </row>
    <row r="313" spans="2:51" s="13" customFormat="1" ht="10.15">
      <c r="B313" s="146"/>
      <c r="D313" s="139" t="s">
        <v>134</v>
      </c>
      <c r="E313" s="147" t="s">
        <v>19</v>
      </c>
      <c r="F313" s="148" t="s">
        <v>159</v>
      </c>
      <c r="H313" s="149">
        <v>42.7</v>
      </c>
      <c r="I313" s="150"/>
      <c r="L313" s="146"/>
      <c r="M313" s="151"/>
      <c r="T313" s="152"/>
      <c r="AT313" s="147" t="s">
        <v>134</v>
      </c>
      <c r="AU313" s="147" t="s">
        <v>80</v>
      </c>
      <c r="AV313" s="13" t="s">
        <v>130</v>
      </c>
      <c r="AW313" s="13" t="s">
        <v>34</v>
      </c>
      <c r="AX313" s="13" t="s">
        <v>78</v>
      </c>
      <c r="AY313" s="147" t="s">
        <v>122</v>
      </c>
    </row>
    <row r="314" spans="2:65" s="1" customFormat="1" ht="16.5" customHeight="1">
      <c r="B314" s="31"/>
      <c r="C314" s="153" t="s">
        <v>588</v>
      </c>
      <c r="D314" s="153" t="s">
        <v>219</v>
      </c>
      <c r="E314" s="154" t="s">
        <v>589</v>
      </c>
      <c r="F314" s="155" t="s">
        <v>590</v>
      </c>
      <c r="G314" s="156" t="s">
        <v>138</v>
      </c>
      <c r="H314" s="157">
        <v>43.554</v>
      </c>
      <c r="I314" s="158"/>
      <c r="J314" s="159">
        <f>ROUND(I314*H314,2)</f>
        <v>0</v>
      </c>
      <c r="K314" s="155" t="s">
        <v>129</v>
      </c>
      <c r="L314" s="160"/>
      <c r="M314" s="161" t="s">
        <v>19</v>
      </c>
      <c r="N314" s="162" t="s">
        <v>44</v>
      </c>
      <c r="P314" s="130">
        <f>O314*H314</f>
        <v>0</v>
      </c>
      <c r="Q314" s="130">
        <v>0.00028</v>
      </c>
      <c r="R314" s="130">
        <f>Q314*H314</f>
        <v>0.01219512</v>
      </c>
      <c r="S314" s="130">
        <v>0</v>
      </c>
      <c r="T314" s="131">
        <f>S314*H314</f>
        <v>0</v>
      </c>
      <c r="AR314" s="132" t="s">
        <v>324</v>
      </c>
      <c r="AT314" s="132" t="s">
        <v>219</v>
      </c>
      <c r="AU314" s="132" t="s">
        <v>80</v>
      </c>
      <c r="AY314" s="16" t="s">
        <v>122</v>
      </c>
      <c r="BE314" s="133">
        <f>IF(N314="základní",J314,0)</f>
        <v>0</v>
      </c>
      <c r="BF314" s="133">
        <f>IF(N314="snížená",J314,0)</f>
        <v>0</v>
      </c>
      <c r="BG314" s="133">
        <f>IF(N314="zákl. přenesená",J314,0)</f>
        <v>0</v>
      </c>
      <c r="BH314" s="133">
        <f>IF(N314="sníž. přenesená",J314,0)</f>
        <v>0</v>
      </c>
      <c r="BI314" s="133">
        <f>IF(N314="nulová",J314,0)</f>
        <v>0</v>
      </c>
      <c r="BJ314" s="16" t="s">
        <v>78</v>
      </c>
      <c r="BK314" s="133">
        <f>ROUND(I314*H314,2)</f>
        <v>0</v>
      </c>
      <c r="BL314" s="16" t="s">
        <v>230</v>
      </c>
      <c r="BM314" s="132" t="s">
        <v>591</v>
      </c>
    </row>
    <row r="315" spans="2:51" s="12" customFormat="1" ht="10.15">
      <c r="B315" s="138"/>
      <c r="D315" s="139" t="s">
        <v>134</v>
      </c>
      <c r="F315" s="141" t="s">
        <v>592</v>
      </c>
      <c r="H315" s="142">
        <v>43.554</v>
      </c>
      <c r="I315" s="143"/>
      <c r="L315" s="138"/>
      <c r="M315" s="144"/>
      <c r="T315" s="145"/>
      <c r="AT315" s="140" t="s">
        <v>134</v>
      </c>
      <c r="AU315" s="140" t="s">
        <v>80</v>
      </c>
      <c r="AV315" s="12" t="s">
        <v>80</v>
      </c>
      <c r="AW315" s="12" t="s">
        <v>4</v>
      </c>
      <c r="AX315" s="12" t="s">
        <v>78</v>
      </c>
      <c r="AY315" s="140" t="s">
        <v>122</v>
      </c>
    </row>
    <row r="316" spans="2:65" s="1" customFormat="1" ht="24.2" customHeight="1">
      <c r="B316" s="31"/>
      <c r="C316" s="121" t="s">
        <v>593</v>
      </c>
      <c r="D316" s="121" t="s">
        <v>125</v>
      </c>
      <c r="E316" s="122" t="s">
        <v>594</v>
      </c>
      <c r="F316" s="123" t="s">
        <v>595</v>
      </c>
      <c r="G316" s="124" t="s">
        <v>287</v>
      </c>
      <c r="H316" s="125">
        <v>0.564</v>
      </c>
      <c r="I316" s="126"/>
      <c r="J316" s="127">
        <f>ROUND(I316*H316,2)</f>
        <v>0</v>
      </c>
      <c r="K316" s="123" t="s">
        <v>129</v>
      </c>
      <c r="L316" s="31"/>
      <c r="M316" s="128" t="s">
        <v>19</v>
      </c>
      <c r="N316" s="129" t="s">
        <v>44</v>
      </c>
      <c r="P316" s="130">
        <f>O316*H316</f>
        <v>0</v>
      </c>
      <c r="Q316" s="130">
        <v>0</v>
      </c>
      <c r="R316" s="130">
        <f>Q316*H316</f>
        <v>0</v>
      </c>
      <c r="S316" s="130">
        <v>0</v>
      </c>
      <c r="T316" s="131">
        <f>S316*H316</f>
        <v>0</v>
      </c>
      <c r="AR316" s="132" t="s">
        <v>230</v>
      </c>
      <c r="AT316" s="132" t="s">
        <v>125</v>
      </c>
      <c r="AU316" s="132" t="s">
        <v>80</v>
      </c>
      <c r="AY316" s="16" t="s">
        <v>122</v>
      </c>
      <c r="BE316" s="133">
        <f>IF(N316="základní",J316,0)</f>
        <v>0</v>
      </c>
      <c r="BF316" s="133">
        <f>IF(N316="snížená",J316,0)</f>
        <v>0</v>
      </c>
      <c r="BG316" s="133">
        <f>IF(N316="zákl. přenesená",J316,0)</f>
        <v>0</v>
      </c>
      <c r="BH316" s="133">
        <f>IF(N316="sníž. přenesená",J316,0)</f>
        <v>0</v>
      </c>
      <c r="BI316" s="133">
        <f>IF(N316="nulová",J316,0)</f>
        <v>0</v>
      </c>
      <c r="BJ316" s="16" t="s">
        <v>78</v>
      </c>
      <c r="BK316" s="133">
        <f>ROUND(I316*H316,2)</f>
        <v>0</v>
      </c>
      <c r="BL316" s="16" t="s">
        <v>230</v>
      </c>
      <c r="BM316" s="132" t="s">
        <v>596</v>
      </c>
    </row>
    <row r="317" spans="2:47" s="1" customFormat="1" ht="10.15">
      <c r="B317" s="31"/>
      <c r="D317" s="134" t="s">
        <v>132</v>
      </c>
      <c r="F317" s="135" t="s">
        <v>597</v>
      </c>
      <c r="I317" s="136"/>
      <c r="L317" s="31"/>
      <c r="M317" s="137"/>
      <c r="T317" s="52"/>
      <c r="AT317" s="16" t="s">
        <v>132</v>
      </c>
      <c r="AU317" s="16" t="s">
        <v>80</v>
      </c>
    </row>
    <row r="318" spans="2:63" s="11" customFormat="1" ht="22.9" customHeight="1">
      <c r="B318" s="109"/>
      <c r="D318" s="110" t="s">
        <v>72</v>
      </c>
      <c r="E318" s="119" t="s">
        <v>598</v>
      </c>
      <c r="F318" s="119" t="s">
        <v>599</v>
      </c>
      <c r="I318" s="112"/>
      <c r="J318" s="120">
        <f>BK318</f>
        <v>0</v>
      </c>
      <c r="L318" s="109"/>
      <c r="M318" s="114"/>
      <c r="P318" s="115">
        <f>SUM(P319:P335)</f>
        <v>0</v>
      </c>
      <c r="R318" s="115">
        <f>SUM(R319:R335)</f>
        <v>0.125868</v>
      </c>
      <c r="T318" s="116">
        <f>SUM(T319:T335)</f>
        <v>0.0114762</v>
      </c>
      <c r="AR318" s="110" t="s">
        <v>80</v>
      </c>
      <c r="AT318" s="117" t="s">
        <v>72</v>
      </c>
      <c r="AU318" s="117" t="s">
        <v>78</v>
      </c>
      <c r="AY318" s="110" t="s">
        <v>122</v>
      </c>
      <c r="BK318" s="118">
        <f>SUM(BK319:BK335)</f>
        <v>0</v>
      </c>
    </row>
    <row r="319" spans="2:65" s="1" customFormat="1" ht="21.75" customHeight="1">
      <c r="B319" s="31"/>
      <c r="C319" s="121" t="s">
        <v>600</v>
      </c>
      <c r="D319" s="121" t="s">
        <v>125</v>
      </c>
      <c r="E319" s="122" t="s">
        <v>601</v>
      </c>
      <c r="F319" s="123" t="s">
        <v>602</v>
      </c>
      <c r="G319" s="124" t="s">
        <v>128</v>
      </c>
      <c r="H319" s="125">
        <v>185.1</v>
      </c>
      <c r="I319" s="126"/>
      <c r="J319" s="127">
        <f>ROUND(I319*H319,2)</f>
        <v>0</v>
      </c>
      <c r="K319" s="123" t="s">
        <v>129</v>
      </c>
      <c r="L319" s="31"/>
      <c r="M319" s="128" t="s">
        <v>19</v>
      </c>
      <c r="N319" s="129" t="s">
        <v>44</v>
      </c>
      <c r="P319" s="130">
        <f>O319*H319</f>
        <v>0</v>
      </c>
      <c r="Q319" s="130">
        <v>0</v>
      </c>
      <c r="R319" s="130">
        <f>Q319*H319</f>
        <v>0</v>
      </c>
      <c r="S319" s="130">
        <v>0</v>
      </c>
      <c r="T319" s="131">
        <f>S319*H319</f>
        <v>0</v>
      </c>
      <c r="AR319" s="132" t="s">
        <v>230</v>
      </c>
      <c r="AT319" s="132" t="s">
        <v>125</v>
      </c>
      <c r="AU319" s="132" t="s">
        <v>80</v>
      </c>
      <c r="AY319" s="16" t="s">
        <v>122</v>
      </c>
      <c r="BE319" s="133">
        <f>IF(N319="základní",J319,0)</f>
        <v>0</v>
      </c>
      <c r="BF319" s="133">
        <f>IF(N319="snížená",J319,0)</f>
        <v>0</v>
      </c>
      <c r="BG319" s="133">
        <f>IF(N319="zákl. přenesená",J319,0)</f>
        <v>0</v>
      </c>
      <c r="BH319" s="133">
        <f>IF(N319="sníž. přenesená",J319,0)</f>
        <v>0</v>
      </c>
      <c r="BI319" s="133">
        <f>IF(N319="nulová",J319,0)</f>
        <v>0</v>
      </c>
      <c r="BJ319" s="16" t="s">
        <v>78</v>
      </c>
      <c r="BK319" s="133">
        <f>ROUND(I319*H319,2)</f>
        <v>0</v>
      </c>
      <c r="BL319" s="16" t="s">
        <v>230</v>
      </c>
      <c r="BM319" s="132" t="s">
        <v>603</v>
      </c>
    </row>
    <row r="320" spans="2:47" s="1" customFormat="1" ht="10.15">
      <c r="B320" s="31"/>
      <c r="D320" s="134" t="s">
        <v>132</v>
      </c>
      <c r="F320" s="135" t="s">
        <v>604</v>
      </c>
      <c r="I320" s="136"/>
      <c r="L320" s="31"/>
      <c r="M320" s="137"/>
      <c r="T320" s="52"/>
      <c r="AT320" s="16" t="s">
        <v>132</v>
      </c>
      <c r="AU320" s="16" t="s">
        <v>80</v>
      </c>
    </row>
    <row r="321" spans="2:51" s="12" customFormat="1" ht="10.15">
      <c r="B321" s="138"/>
      <c r="D321" s="139" t="s">
        <v>134</v>
      </c>
      <c r="E321" s="140" t="s">
        <v>19</v>
      </c>
      <c r="F321" s="141" t="s">
        <v>605</v>
      </c>
      <c r="H321" s="142">
        <v>130.42</v>
      </c>
      <c r="I321" s="143"/>
      <c r="L321" s="138"/>
      <c r="M321" s="144"/>
      <c r="T321" s="145"/>
      <c r="AT321" s="140" t="s">
        <v>134</v>
      </c>
      <c r="AU321" s="140" t="s">
        <v>80</v>
      </c>
      <c r="AV321" s="12" t="s">
        <v>80</v>
      </c>
      <c r="AW321" s="12" t="s">
        <v>34</v>
      </c>
      <c r="AX321" s="12" t="s">
        <v>73</v>
      </c>
      <c r="AY321" s="140" t="s">
        <v>122</v>
      </c>
    </row>
    <row r="322" spans="2:51" s="12" customFormat="1" ht="10.15">
      <c r="B322" s="138"/>
      <c r="D322" s="139" t="s">
        <v>134</v>
      </c>
      <c r="E322" s="140" t="s">
        <v>19</v>
      </c>
      <c r="F322" s="141" t="s">
        <v>606</v>
      </c>
      <c r="H322" s="142">
        <v>14.92</v>
      </c>
      <c r="I322" s="143"/>
      <c r="L322" s="138"/>
      <c r="M322" s="144"/>
      <c r="T322" s="145"/>
      <c r="AT322" s="140" t="s">
        <v>134</v>
      </c>
      <c r="AU322" s="140" t="s">
        <v>80</v>
      </c>
      <c r="AV322" s="12" t="s">
        <v>80</v>
      </c>
      <c r="AW322" s="12" t="s">
        <v>34</v>
      </c>
      <c r="AX322" s="12" t="s">
        <v>73</v>
      </c>
      <c r="AY322" s="140" t="s">
        <v>122</v>
      </c>
    </row>
    <row r="323" spans="2:51" s="12" customFormat="1" ht="10.15">
      <c r="B323" s="138"/>
      <c r="D323" s="139" t="s">
        <v>134</v>
      </c>
      <c r="E323" s="140" t="s">
        <v>19</v>
      </c>
      <c r="F323" s="141" t="s">
        <v>607</v>
      </c>
      <c r="H323" s="142">
        <v>33.86</v>
      </c>
      <c r="I323" s="143"/>
      <c r="L323" s="138"/>
      <c r="M323" s="144"/>
      <c r="T323" s="145"/>
      <c r="AT323" s="140" t="s">
        <v>134</v>
      </c>
      <c r="AU323" s="140" t="s">
        <v>80</v>
      </c>
      <c r="AV323" s="12" t="s">
        <v>80</v>
      </c>
      <c r="AW323" s="12" t="s">
        <v>34</v>
      </c>
      <c r="AX323" s="12" t="s">
        <v>73</v>
      </c>
      <c r="AY323" s="140" t="s">
        <v>122</v>
      </c>
    </row>
    <row r="324" spans="2:51" s="12" customFormat="1" ht="10.15">
      <c r="B324" s="138"/>
      <c r="D324" s="139" t="s">
        <v>134</v>
      </c>
      <c r="E324" s="140" t="s">
        <v>19</v>
      </c>
      <c r="F324" s="141" t="s">
        <v>608</v>
      </c>
      <c r="H324" s="142">
        <v>5.9</v>
      </c>
      <c r="I324" s="143"/>
      <c r="L324" s="138"/>
      <c r="M324" s="144"/>
      <c r="T324" s="145"/>
      <c r="AT324" s="140" t="s">
        <v>134</v>
      </c>
      <c r="AU324" s="140" t="s">
        <v>80</v>
      </c>
      <c r="AV324" s="12" t="s">
        <v>80</v>
      </c>
      <c r="AW324" s="12" t="s">
        <v>34</v>
      </c>
      <c r="AX324" s="12" t="s">
        <v>73</v>
      </c>
      <c r="AY324" s="140" t="s">
        <v>122</v>
      </c>
    </row>
    <row r="325" spans="2:51" s="13" customFormat="1" ht="10.15">
      <c r="B325" s="146"/>
      <c r="D325" s="139" t="s">
        <v>134</v>
      </c>
      <c r="E325" s="147" t="s">
        <v>19</v>
      </c>
      <c r="F325" s="148" t="s">
        <v>159</v>
      </c>
      <c r="H325" s="149">
        <v>185.1</v>
      </c>
      <c r="I325" s="150"/>
      <c r="L325" s="146"/>
      <c r="M325" s="151"/>
      <c r="T325" s="152"/>
      <c r="AT325" s="147" t="s">
        <v>134</v>
      </c>
      <c r="AU325" s="147" t="s">
        <v>80</v>
      </c>
      <c r="AV325" s="13" t="s">
        <v>130</v>
      </c>
      <c r="AW325" s="13" t="s">
        <v>34</v>
      </c>
      <c r="AX325" s="13" t="s">
        <v>78</v>
      </c>
      <c r="AY325" s="147" t="s">
        <v>122</v>
      </c>
    </row>
    <row r="326" spans="2:65" s="1" customFormat="1" ht="16.5" customHeight="1">
      <c r="B326" s="31"/>
      <c r="C326" s="121" t="s">
        <v>609</v>
      </c>
      <c r="D326" s="121" t="s">
        <v>125</v>
      </c>
      <c r="E326" s="122" t="s">
        <v>610</v>
      </c>
      <c r="F326" s="123" t="s">
        <v>611</v>
      </c>
      <c r="G326" s="124" t="s">
        <v>128</v>
      </c>
      <c r="H326" s="125">
        <v>37.02</v>
      </c>
      <c r="I326" s="126"/>
      <c r="J326" s="127">
        <f>ROUND(I326*H326,2)</f>
        <v>0</v>
      </c>
      <c r="K326" s="123" t="s">
        <v>129</v>
      </c>
      <c r="L326" s="31"/>
      <c r="M326" s="128" t="s">
        <v>19</v>
      </c>
      <c r="N326" s="129" t="s">
        <v>44</v>
      </c>
      <c r="P326" s="130">
        <f>O326*H326</f>
        <v>0</v>
      </c>
      <c r="Q326" s="130">
        <v>0.001</v>
      </c>
      <c r="R326" s="130">
        <f>Q326*H326</f>
        <v>0.037020000000000004</v>
      </c>
      <c r="S326" s="130">
        <v>0.00031</v>
      </c>
      <c r="T326" s="131">
        <f>S326*H326</f>
        <v>0.0114762</v>
      </c>
      <c r="AR326" s="132" t="s">
        <v>230</v>
      </c>
      <c r="AT326" s="132" t="s">
        <v>125</v>
      </c>
      <c r="AU326" s="132" t="s">
        <v>80</v>
      </c>
      <c r="AY326" s="16" t="s">
        <v>122</v>
      </c>
      <c r="BE326" s="133">
        <f>IF(N326="základní",J326,0)</f>
        <v>0</v>
      </c>
      <c r="BF326" s="133">
        <f>IF(N326="snížená",J326,0)</f>
        <v>0</v>
      </c>
      <c r="BG326" s="133">
        <f>IF(N326="zákl. přenesená",J326,0)</f>
        <v>0</v>
      </c>
      <c r="BH326" s="133">
        <f>IF(N326="sníž. přenesená",J326,0)</f>
        <v>0</v>
      </c>
      <c r="BI326" s="133">
        <f>IF(N326="nulová",J326,0)</f>
        <v>0</v>
      </c>
      <c r="BJ326" s="16" t="s">
        <v>78</v>
      </c>
      <c r="BK326" s="133">
        <f>ROUND(I326*H326,2)</f>
        <v>0</v>
      </c>
      <c r="BL326" s="16" t="s">
        <v>230</v>
      </c>
      <c r="BM326" s="132" t="s">
        <v>612</v>
      </c>
    </row>
    <row r="327" spans="2:47" s="1" customFormat="1" ht="10.15">
      <c r="B327" s="31"/>
      <c r="D327" s="134" t="s">
        <v>132</v>
      </c>
      <c r="F327" s="135" t="s">
        <v>613</v>
      </c>
      <c r="I327" s="136"/>
      <c r="L327" s="31"/>
      <c r="M327" s="137"/>
      <c r="T327" s="52"/>
      <c r="AT327" s="16" t="s">
        <v>132</v>
      </c>
      <c r="AU327" s="16" t="s">
        <v>80</v>
      </c>
    </row>
    <row r="328" spans="2:51" s="12" customFormat="1" ht="10.15">
      <c r="B328" s="138"/>
      <c r="D328" s="139" t="s">
        <v>134</v>
      </c>
      <c r="F328" s="141" t="s">
        <v>614</v>
      </c>
      <c r="H328" s="142">
        <v>37.02</v>
      </c>
      <c r="I328" s="143"/>
      <c r="L328" s="138"/>
      <c r="M328" s="144"/>
      <c r="T328" s="145"/>
      <c r="AT328" s="140" t="s">
        <v>134</v>
      </c>
      <c r="AU328" s="140" t="s">
        <v>80</v>
      </c>
      <c r="AV328" s="12" t="s">
        <v>80</v>
      </c>
      <c r="AW328" s="12" t="s">
        <v>4</v>
      </c>
      <c r="AX328" s="12" t="s">
        <v>78</v>
      </c>
      <c r="AY328" s="140" t="s">
        <v>122</v>
      </c>
    </row>
    <row r="329" spans="2:65" s="1" customFormat="1" ht="16.5" customHeight="1">
      <c r="B329" s="31"/>
      <c r="C329" s="121" t="s">
        <v>615</v>
      </c>
      <c r="D329" s="121" t="s">
        <v>125</v>
      </c>
      <c r="E329" s="122" t="s">
        <v>616</v>
      </c>
      <c r="F329" s="123" t="s">
        <v>617</v>
      </c>
      <c r="G329" s="124" t="s">
        <v>128</v>
      </c>
      <c r="H329" s="125">
        <v>37.02</v>
      </c>
      <c r="I329" s="126"/>
      <c r="J329" s="127">
        <f>ROUND(I329*H329,2)</f>
        <v>0</v>
      </c>
      <c r="K329" s="123" t="s">
        <v>129</v>
      </c>
      <c r="L329" s="31"/>
      <c r="M329" s="128" t="s">
        <v>19</v>
      </c>
      <c r="N329" s="129" t="s">
        <v>44</v>
      </c>
      <c r="P329" s="130">
        <f>O329*H329</f>
        <v>0</v>
      </c>
      <c r="Q329" s="130">
        <v>0</v>
      </c>
      <c r="R329" s="130">
        <f>Q329*H329</f>
        <v>0</v>
      </c>
      <c r="S329" s="130">
        <v>0</v>
      </c>
      <c r="T329" s="131">
        <f>S329*H329</f>
        <v>0</v>
      </c>
      <c r="AR329" s="132" t="s">
        <v>230</v>
      </c>
      <c r="AT329" s="132" t="s">
        <v>125</v>
      </c>
      <c r="AU329" s="132" t="s">
        <v>80</v>
      </c>
      <c r="AY329" s="16" t="s">
        <v>122</v>
      </c>
      <c r="BE329" s="133">
        <f>IF(N329="základní",J329,0)</f>
        <v>0</v>
      </c>
      <c r="BF329" s="133">
        <f>IF(N329="snížená",J329,0)</f>
        <v>0</v>
      </c>
      <c r="BG329" s="133">
        <f>IF(N329="zákl. přenesená",J329,0)</f>
        <v>0</v>
      </c>
      <c r="BH329" s="133">
        <f>IF(N329="sníž. přenesená",J329,0)</f>
        <v>0</v>
      </c>
      <c r="BI329" s="133">
        <f>IF(N329="nulová",J329,0)</f>
        <v>0</v>
      </c>
      <c r="BJ329" s="16" t="s">
        <v>78</v>
      </c>
      <c r="BK329" s="133">
        <f>ROUND(I329*H329,2)</f>
        <v>0</v>
      </c>
      <c r="BL329" s="16" t="s">
        <v>230</v>
      </c>
      <c r="BM329" s="132" t="s">
        <v>618</v>
      </c>
    </row>
    <row r="330" spans="2:47" s="1" customFormat="1" ht="10.15">
      <c r="B330" s="31"/>
      <c r="D330" s="134" t="s">
        <v>132</v>
      </c>
      <c r="F330" s="135" t="s">
        <v>619</v>
      </c>
      <c r="I330" s="136"/>
      <c r="L330" s="31"/>
      <c r="M330" s="137"/>
      <c r="T330" s="52"/>
      <c r="AT330" s="16" t="s">
        <v>132</v>
      </c>
      <c r="AU330" s="16" t="s">
        <v>80</v>
      </c>
    </row>
    <row r="331" spans="2:51" s="12" customFormat="1" ht="10.15">
      <c r="B331" s="138"/>
      <c r="D331" s="139" t="s">
        <v>134</v>
      </c>
      <c r="F331" s="141" t="s">
        <v>614</v>
      </c>
      <c r="H331" s="142">
        <v>37.02</v>
      </c>
      <c r="I331" s="143"/>
      <c r="L331" s="138"/>
      <c r="M331" s="144"/>
      <c r="T331" s="145"/>
      <c r="AT331" s="140" t="s">
        <v>134</v>
      </c>
      <c r="AU331" s="140" t="s">
        <v>80</v>
      </c>
      <c r="AV331" s="12" t="s">
        <v>80</v>
      </c>
      <c r="AW331" s="12" t="s">
        <v>4</v>
      </c>
      <c r="AX331" s="12" t="s">
        <v>78</v>
      </c>
      <c r="AY331" s="140" t="s">
        <v>122</v>
      </c>
    </row>
    <row r="332" spans="2:65" s="1" customFormat="1" ht="16.5" customHeight="1">
      <c r="B332" s="31"/>
      <c r="C332" s="121" t="s">
        <v>620</v>
      </c>
      <c r="D332" s="121" t="s">
        <v>125</v>
      </c>
      <c r="E332" s="122" t="s">
        <v>621</v>
      </c>
      <c r="F332" s="123" t="s">
        <v>622</v>
      </c>
      <c r="G332" s="124" t="s">
        <v>128</v>
      </c>
      <c r="H332" s="125">
        <v>185.1</v>
      </c>
      <c r="I332" s="126"/>
      <c r="J332" s="127">
        <f>ROUND(I332*H332,2)</f>
        <v>0</v>
      </c>
      <c r="K332" s="123" t="s">
        <v>129</v>
      </c>
      <c r="L332" s="31"/>
      <c r="M332" s="128" t="s">
        <v>19</v>
      </c>
      <c r="N332" s="129" t="s">
        <v>44</v>
      </c>
      <c r="P332" s="130">
        <f>O332*H332</f>
        <v>0</v>
      </c>
      <c r="Q332" s="130">
        <v>0.00019</v>
      </c>
      <c r="R332" s="130">
        <f>Q332*H332</f>
        <v>0.035169</v>
      </c>
      <c r="S332" s="130">
        <v>0</v>
      </c>
      <c r="T332" s="131">
        <f>S332*H332</f>
        <v>0</v>
      </c>
      <c r="AR332" s="132" t="s">
        <v>230</v>
      </c>
      <c r="AT332" s="132" t="s">
        <v>125</v>
      </c>
      <c r="AU332" s="132" t="s">
        <v>80</v>
      </c>
      <c r="AY332" s="16" t="s">
        <v>122</v>
      </c>
      <c r="BE332" s="133">
        <f>IF(N332="základní",J332,0)</f>
        <v>0</v>
      </c>
      <c r="BF332" s="133">
        <f>IF(N332="snížená",J332,0)</f>
        <v>0</v>
      </c>
      <c r="BG332" s="133">
        <f>IF(N332="zákl. přenesená",J332,0)</f>
        <v>0</v>
      </c>
      <c r="BH332" s="133">
        <f>IF(N332="sníž. přenesená",J332,0)</f>
        <v>0</v>
      </c>
      <c r="BI332" s="133">
        <f>IF(N332="nulová",J332,0)</f>
        <v>0</v>
      </c>
      <c r="BJ332" s="16" t="s">
        <v>78</v>
      </c>
      <c r="BK332" s="133">
        <f>ROUND(I332*H332,2)</f>
        <v>0</v>
      </c>
      <c r="BL332" s="16" t="s">
        <v>230</v>
      </c>
      <c r="BM332" s="132" t="s">
        <v>623</v>
      </c>
    </row>
    <row r="333" spans="2:47" s="1" customFormat="1" ht="10.15">
      <c r="B333" s="31"/>
      <c r="D333" s="134" t="s">
        <v>132</v>
      </c>
      <c r="F333" s="135" t="s">
        <v>624</v>
      </c>
      <c r="I333" s="136"/>
      <c r="L333" s="31"/>
      <c r="M333" s="137"/>
      <c r="T333" s="52"/>
      <c r="AT333" s="16" t="s">
        <v>132</v>
      </c>
      <c r="AU333" s="16" t="s">
        <v>80</v>
      </c>
    </row>
    <row r="334" spans="2:65" s="1" customFormat="1" ht="24.2" customHeight="1">
      <c r="B334" s="31"/>
      <c r="C334" s="121" t="s">
        <v>625</v>
      </c>
      <c r="D334" s="121" t="s">
        <v>125</v>
      </c>
      <c r="E334" s="122" t="s">
        <v>626</v>
      </c>
      <c r="F334" s="123" t="s">
        <v>627</v>
      </c>
      <c r="G334" s="124" t="s">
        <v>128</v>
      </c>
      <c r="H334" s="125">
        <v>185.1</v>
      </c>
      <c r="I334" s="126"/>
      <c r="J334" s="127">
        <f>ROUND(I334*H334,2)</f>
        <v>0</v>
      </c>
      <c r="K334" s="123" t="s">
        <v>129</v>
      </c>
      <c r="L334" s="31"/>
      <c r="M334" s="128" t="s">
        <v>19</v>
      </c>
      <c r="N334" s="129" t="s">
        <v>44</v>
      </c>
      <c r="P334" s="130">
        <f>O334*H334</f>
        <v>0</v>
      </c>
      <c r="Q334" s="130">
        <v>0.00029</v>
      </c>
      <c r="R334" s="130">
        <f>Q334*H334</f>
        <v>0.053679</v>
      </c>
      <c r="S334" s="130">
        <v>0</v>
      </c>
      <c r="T334" s="131">
        <f>S334*H334</f>
        <v>0</v>
      </c>
      <c r="AR334" s="132" t="s">
        <v>230</v>
      </c>
      <c r="AT334" s="132" t="s">
        <v>125</v>
      </c>
      <c r="AU334" s="132" t="s">
        <v>80</v>
      </c>
      <c r="AY334" s="16" t="s">
        <v>122</v>
      </c>
      <c r="BE334" s="133">
        <f>IF(N334="základní",J334,0)</f>
        <v>0</v>
      </c>
      <c r="BF334" s="133">
        <f>IF(N334="snížená",J334,0)</f>
        <v>0</v>
      </c>
      <c r="BG334" s="133">
        <f>IF(N334="zákl. přenesená",J334,0)</f>
        <v>0</v>
      </c>
      <c r="BH334" s="133">
        <f>IF(N334="sníž. přenesená",J334,0)</f>
        <v>0</v>
      </c>
      <c r="BI334" s="133">
        <f>IF(N334="nulová",J334,0)</f>
        <v>0</v>
      </c>
      <c r="BJ334" s="16" t="s">
        <v>78</v>
      </c>
      <c r="BK334" s="133">
        <f>ROUND(I334*H334,2)</f>
        <v>0</v>
      </c>
      <c r="BL334" s="16" t="s">
        <v>230</v>
      </c>
      <c r="BM334" s="132" t="s">
        <v>628</v>
      </c>
    </row>
    <row r="335" spans="2:47" s="1" customFormat="1" ht="10.15">
      <c r="B335" s="31"/>
      <c r="D335" s="134" t="s">
        <v>132</v>
      </c>
      <c r="F335" s="135" t="s">
        <v>629</v>
      </c>
      <c r="I335" s="136"/>
      <c r="L335" s="31"/>
      <c r="M335" s="164"/>
      <c r="N335" s="165"/>
      <c r="O335" s="165"/>
      <c r="P335" s="165"/>
      <c r="Q335" s="165"/>
      <c r="R335" s="165"/>
      <c r="S335" s="165"/>
      <c r="T335" s="166"/>
      <c r="AT335" s="16" t="s">
        <v>132</v>
      </c>
      <c r="AU335" s="16" t="s">
        <v>80</v>
      </c>
    </row>
    <row r="336" spans="2:12" s="1" customFormat="1" ht="6.95" customHeight="1">
      <c r="B336" s="40"/>
      <c r="C336" s="41"/>
      <c r="D336" s="41"/>
      <c r="E336" s="41"/>
      <c r="F336" s="41"/>
      <c r="G336" s="41"/>
      <c r="H336" s="41"/>
      <c r="I336" s="41"/>
      <c r="J336" s="41"/>
      <c r="K336" s="41"/>
      <c r="L336" s="31"/>
    </row>
  </sheetData>
  <sheetProtection algorithmName="SHA-512" hashValue="54dSHTRvvmLBGerbSz2t25DYwDd4YPUJwK/Rn6YEZuMv5z3I0th0qGcYulxzuy3KS/1aXx2xn8SW45Hb+da10w==" saltValue="PxXuvEdtqemeWO4JnmeW3UJ5Boz9qAvcVdq5cIwQULq3VJRjLsl/sP5R4hkCQUp4BqdcY0mrCkBrOrCpHPUtTg==" spinCount="100000" sheet="1" objects="1" scenarios="1" formatColumns="0" formatRows="0" autoFilter="0"/>
  <autoFilter ref="C93:K335"/>
  <mergeCells count="6">
    <mergeCell ref="E86:H86"/>
    <mergeCell ref="L2:V2"/>
    <mergeCell ref="E7:H7"/>
    <mergeCell ref="E16:H16"/>
    <mergeCell ref="E25:H25"/>
    <mergeCell ref="E46:H46"/>
  </mergeCells>
  <hyperlinks>
    <hyperlink ref="F98" r:id="rId1" display="https://podminky.urs.cz/item/CS_URS_2023_02/342272205"/>
    <hyperlink ref="F101" r:id="rId2" display="https://podminky.urs.cz/item/CS_URS_2023_02/342291111"/>
    <hyperlink ref="F103" r:id="rId3" display="https://podminky.urs.cz/item/CS_URS_2023_02/342291131"/>
    <hyperlink ref="F107" r:id="rId4" display="https://podminky.urs.cz/item/CS_URS_2023_02/612131121"/>
    <hyperlink ref="F109" r:id="rId5" display="https://podminky.urs.cz/item/CS_URS_2023_02/612135001"/>
    <hyperlink ref="F114" r:id="rId6" display="https://podminky.urs.cz/item/CS_URS_2023_02/612135101"/>
    <hyperlink ref="F117" r:id="rId7" display="https://podminky.urs.cz/item/CS_URS_2023_02/612142001"/>
    <hyperlink ref="F120" r:id="rId8" display="https://podminky.urs.cz/item/CS_URS_2023_02/612315121"/>
    <hyperlink ref="F122" r:id="rId9" display="https://podminky.urs.cz/item/CS_URS_2023_02/612321131"/>
    <hyperlink ref="F124" r:id="rId10" display="https://podminky.urs.cz/item/CS_URS_2023_02/612325302"/>
    <hyperlink ref="F131" r:id="rId11" display="https://podminky.urs.cz/item/CS_URS_2023_02/631312141"/>
    <hyperlink ref="F135" r:id="rId12" display="https://podminky.urs.cz/item/CS_URS_2023_02/949101112"/>
    <hyperlink ref="F143" r:id="rId13" display="https://podminky.urs.cz/item/CS_URS_2023_02/953943211"/>
    <hyperlink ref="F147" r:id="rId14" display="https://podminky.urs.cz/item/CS_URS_2023_02/725110814"/>
    <hyperlink ref="F149" r:id="rId15" display="https://podminky.urs.cz/item/CS_URS_2023_02/725210821"/>
    <hyperlink ref="F151" r:id="rId16" display="https://podminky.urs.cz/item/CS_URS_2023_02/731200825"/>
    <hyperlink ref="F153" r:id="rId17" display="https://podminky.urs.cz/item/CS_URS_2023_02/962052210"/>
    <hyperlink ref="F156" r:id="rId18" display="https://podminky.urs.cz/item/CS_URS_2023_02/965081223"/>
    <hyperlink ref="F159" r:id="rId19" display="https://podminky.urs.cz/item/CS_URS_2023_02/967041112"/>
    <hyperlink ref="F162" r:id="rId20" display="https://podminky.urs.cz/item/CS_URS_2023_02/968062375"/>
    <hyperlink ref="F165" r:id="rId21" display="https://podminky.urs.cz/item/CS_URS_2023_02/968072455"/>
    <hyperlink ref="F168" r:id="rId22" display="https://podminky.urs.cz/item/CS_URS_2023_02/978013191"/>
    <hyperlink ref="F171" r:id="rId23" display="https://podminky.urs.cz/item/CS_URS_2023_02/978059541"/>
    <hyperlink ref="F177" r:id="rId24" display="https://podminky.urs.cz/item/CS_URS_2023_02/997013501"/>
    <hyperlink ref="F179" r:id="rId25" display="https://podminky.urs.cz/item/CS_URS_2023_02/997013509"/>
    <hyperlink ref="F182" r:id="rId26" display="https://podminky.urs.cz/item/CS_URS_2023_02/997221611"/>
    <hyperlink ref="F188" r:id="rId27" display="https://podminky.urs.cz/item/CS_URS_2023_02/998018001"/>
    <hyperlink ref="F192" r:id="rId28" display="https://podminky.urs.cz/item/CS_URS_2023_02/713111121"/>
    <hyperlink ref="F201" r:id="rId29" display="https://podminky.urs.cz/item/CS_URS_2023_02/998713101"/>
    <hyperlink ref="F209" r:id="rId30" display="https://podminky.urs.cz/item/CS_URS_2023_02/998714101"/>
    <hyperlink ref="F212" r:id="rId31" display="https://podminky.urs.cz/item/CS_URS_2023_02/725112001"/>
    <hyperlink ref="F214" r:id="rId32" display="https://podminky.urs.cz/item/CS_URS_2023_02/725211701"/>
    <hyperlink ref="F216" r:id="rId33" display="https://podminky.urs.cz/item/CS_URS_2023_02/725531101"/>
    <hyperlink ref="F218" r:id="rId34" display="https://podminky.urs.cz/item/CS_URS_2023_02/725813111"/>
    <hyperlink ref="F220" r:id="rId35" display="https://podminky.urs.cz/item/CS_URS_2023_02/725822611"/>
    <hyperlink ref="F222" r:id="rId36" display="https://podminky.urs.cz/item/CS_URS_2023_02/998725101"/>
    <hyperlink ref="F231" r:id="rId37" display="https://podminky.urs.cz/item/CS_URS_2023_02/763131414"/>
    <hyperlink ref="F238" r:id="rId38" display="https://podminky.urs.cz/item/CS_URS_2023_02/763131432"/>
    <hyperlink ref="F240" r:id="rId39" display="https://podminky.urs.cz/item/CS_URS_2023_02/763164615"/>
    <hyperlink ref="F245" r:id="rId40" display="https://podminky.urs.cz/item/CS_URS_2023_02/998763301"/>
    <hyperlink ref="F248" r:id="rId41" display="https://podminky.urs.cz/item/CS_URS_2023_02/766660171"/>
    <hyperlink ref="F253" r:id="rId42" display="https://podminky.urs.cz/item/CS_URS_2023_02/766660411"/>
    <hyperlink ref="F258" r:id="rId43" display="https://podminky.urs.cz/item/CS_URS_2023_02/766660729"/>
    <hyperlink ref="F261" r:id="rId44" display="https://podminky.urs.cz/item/CS_URS_2023_02/766682111"/>
    <hyperlink ref="F263" r:id="rId45" display="https://podminky.urs.cz/item/CS_URS_2023_02/766682112"/>
    <hyperlink ref="F267" r:id="rId46" display="https://podminky.urs.cz/item/CS_URS_2023_02/998766101"/>
    <hyperlink ref="F270" r:id="rId47" display="https://podminky.urs.cz/item/CS_URS_2023_02/771111011"/>
    <hyperlink ref="F273" r:id="rId48" display="https://podminky.urs.cz/item/CS_URS_2023_02/771121011"/>
    <hyperlink ref="F275" r:id="rId49" display="https://podminky.urs.cz/item/CS_URS_2023_02/771151012"/>
    <hyperlink ref="F277" r:id="rId50" display="https://podminky.urs.cz/item/CS_URS_2023_02/771574419"/>
    <hyperlink ref="F281" r:id="rId51" display="https://podminky.urs.cz/item/CS_URS_2023_02/771591207"/>
    <hyperlink ref="F285" r:id="rId52" display="https://podminky.urs.cz/item/CS_URS_2023_02/998771101"/>
    <hyperlink ref="F288" r:id="rId53" display="https://podminky.urs.cz/item/CS_URS_2023_02/776111116"/>
    <hyperlink ref="F294" r:id="rId54" display="https://podminky.urs.cz/item/CS_URS_2023_02/776111311"/>
    <hyperlink ref="F296" r:id="rId55" display="https://podminky.urs.cz/item/CS_URS_2023_02/776121112"/>
    <hyperlink ref="F298" r:id="rId56" display="https://podminky.urs.cz/item/CS_URS_2023_02/776121321"/>
    <hyperlink ref="F300" r:id="rId57" display="https://podminky.urs.cz/item/CS_URS_2023_02/776141122"/>
    <hyperlink ref="F302" r:id="rId58" display="https://podminky.urs.cz/item/CS_URS_2023_02/776221111"/>
    <hyperlink ref="F306" r:id="rId59" display="https://podminky.urs.cz/item/CS_URS_2023_02/776223111"/>
    <hyperlink ref="F309" r:id="rId60" display="https://podminky.urs.cz/item/CS_URS_2023_02/776411111"/>
    <hyperlink ref="F317" r:id="rId61" display="https://podminky.urs.cz/item/CS_URS_2023_02/998776101"/>
    <hyperlink ref="F320" r:id="rId62" display="https://podminky.urs.cz/item/CS_URS_2023_02/784111041"/>
    <hyperlink ref="F327" r:id="rId63" display="https://podminky.urs.cz/item/CS_URS_2023_02/784121001"/>
    <hyperlink ref="F330" r:id="rId64" display="https://podminky.urs.cz/item/CS_URS_2023_02/784121011"/>
    <hyperlink ref="F333" r:id="rId65" display="https://podminky.urs.cz/item/CS_URS_2023_02/784181102"/>
    <hyperlink ref="F335" r:id="rId66" display="https://podminky.urs.cz/item/CS_URS_2023_02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7" customWidth="1"/>
    <col min="2" max="2" width="1.7109375" style="167" customWidth="1"/>
    <col min="3" max="4" width="5.00390625" style="167" customWidth="1"/>
    <col min="5" max="5" width="11.7109375" style="167" customWidth="1"/>
    <col min="6" max="6" width="9.140625" style="167" customWidth="1"/>
    <col min="7" max="7" width="5.00390625" style="167" customWidth="1"/>
    <col min="8" max="8" width="77.8515625" style="167" customWidth="1"/>
    <col min="9" max="10" width="20.00390625" style="167" customWidth="1"/>
    <col min="11" max="11" width="1.7109375" style="167" customWidth="1"/>
  </cols>
  <sheetData>
    <row r="1" ht="37.5" customHeight="1"/>
    <row r="2" spans="2:11" ht="7.5" customHeight="1">
      <c r="B2" s="168"/>
      <c r="C2" s="169"/>
      <c r="D2" s="169"/>
      <c r="E2" s="169"/>
      <c r="F2" s="169"/>
      <c r="G2" s="169"/>
      <c r="H2" s="169"/>
      <c r="I2" s="169"/>
      <c r="J2" s="169"/>
      <c r="K2" s="170"/>
    </row>
    <row r="3" spans="2:11" s="14" customFormat="1" ht="45" customHeight="1">
      <c r="B3" s="171"/>
      <c r="C3" s="285" t="s">
        <v>630</v>
      </c>
      <c r="D3" s="285"/>
      <c r="E3" s="285"/>
      <c r="F3" s="285"/>
      <c r="G3" s="285"/>
      <c r="H3" s="285"/>
      <c r="I3" s="285"/>
      <c r="J3" s="285"/>
      <c r="K3" s="172"/>
    </row>
    <row r="4" spans="2:11" ht="25.5" customHeight="1">
      <c r="B4" s="173"/>
      <c r="C4" s="286" t="s">
        <v>631</v>
      </c>
      <c r="D4" s="286"/>
      <c r="E4" s="286"/>
      <c r="F4" s="286"/>
      <c r="G4" s="286"/>
      <c r="H4" s="286"/>
      <c r="I4" s="286"/>
      <c r="J4" s="286"/>
      <c r="K4" s="174"/>
    </row>
    <row r="5" spans="2:11" ht="5.25" customHeight="1">
      <c r="B5" s="173"/>
      <c r="C5" s="175"/>
      <c r="D5" s="175"/>
      <c r="E5" s="175"/>
      <c r="F5" s="175"/>
      <c r="G5" s="175"/>
      <c r="H5" s="175"/>
      <c r="I5" s="175"/>
      <c r="J5" s="175"/>
      <c r="K5" s="174"/>
    </row>
    <row r="6" spans="2:11" ht="15" customHeight="1">
      <c r="B6" s="173"/>
      <c r="C6" s="284" t="s">
        <v>632</v>
      </c>
      <c r="D6" s="284"/>
      <c r="E6" s="284"/>
      <c r="F6" s="284"/>
      <c r="G6" s="284"/>
      <c r="H6" s="284"/>
      <c r="I6" s="284"/>
      <c r="J6" s="284"/>
      <c r="K6" s="174"/>
    </row>
    <row r="7" spans="2:11" ht="15" customHeight="1">
      <c r="B7" s="177"/>
      <c r="C7" s="284" t="s">
        <v>633</v>
      </c>
      <c r="D7" s="284"/>
      <c r="E7" s="284"/>
      <c r="F7" s="284"/>
      <c r="G7" s="284"/>
      <c r="H7" s="284"/>
      <c r="I7" s="284"/>
      <c r="J7" s="284"/>
      <c r="K7" s="174"/>
    </row>
    <row r="8" spans="2:11" ht="12.75" customHeight="1">
      <c r="B8" s="177"/>
      <c r="C8" s="176"/>
      <c r="D8" s="176"/>
      <c r="E8" s="176"/>
      <c r="F8" s="176"/>
      <c r="G8" s="176"/>
      <c r="H8" s="176"/>
      <c r="I8" s="176"/>
      <c r="J8" s="176"/>
      <c r="K8" s="174"/>
    </row>
    <row r="9" spans="2:11" ht="15" customHeight="1">
      <c r="B9" s="177"/>
      <c r="C9" s="284" t="s">
        <v>634</v>
      </c>
      <c r="D9" s="284"/>
      <c r="E9" s="284"/>
      <c r="F9" s="284"/>
      <c r="G9" s="284"/>
      <c r="H9" s="284"/>
      <c r="I9" s="284"/>
      <c r="J9" s="284"/>
      <c r="K9" s="174"/>
    </row>
    <row r="10" spans="2:11" ht="15" customHeight="1">
      <c r="B10" s="177"/>
      <c r="C10" s="176"/>
      <c r="D10" s="284" t="s">
        <v>635</v>
      </c>
      <c r="E10" s="284"/>
      <c r="F10" s="284"/>
      <c r="G10" s="284"/>
      <c r="H10" s="284"/>
      <c r="I10" s="284"/>
      <c r="J10" s="284"/>
      <c r="K10" s="174"/>
    </row>
    <row r="11" spans="2:11" ht="15" customHeight="1">
      <c r="B11" s="177"/>
      <c r="C11" s="178"/>
      <c r="D11" s="284" t="s">
        <v>636</v>
      </c>
      <c r="E11" s="284"/>
      <c r="F11" s="284"/>
      <c r="G11" s="284"/>
      <c r="H11" s="284"/>
      <c r="I11" s="284"/>
      <c r="J11" s="284"/>
      <c r="K11" s="174"/>
    </row>
    <row r="12" spans="2:11" ht="15" customHeight="1">
      <c r="B12" s="177"/>
      <c r="C12" s="178"/>
      <c r="D12" s="176"/>
      <c r="E12" s="176"/>
      <c r="F12" s="176"/>
      <c r="G12" s="176"/>
      <c r="H12" s="176"/>
      <c r="I12" s="176"/>
      <c r="J12" s="176"/>
      <c r="K12" s="174"/>
    </row>
    <row r="13" spans="2:11" ht="15" customHeight="1">
      <c r="B13" s="177"/>
      <c r="C13" s="178"/>
      <c r="D13" s="179" t="s">
        <v>637</v>
      </c>
      <c r="E13" s="176"/>
      <c r="F13" s="176"/>
      <c r="G13" s="176"/>
      <c r="H13" s="176"/>
      <c r="I13" s="176"/>
      <c r="J13" s="176"/>
      <c r="K13" s="174"/>
    </row>
    <row r="14" spans="2:11" ht="12.75" customHeight="1">
      <c r="B14" s="177"/>
      <c r="C14" s="178"/>
      <c r="D14" s="178"/>
      <c r="E14" s="178"/>
      <c r="F14" s="178"/>
      <c r="G14" s="178"/>
      <c r="H14" s="178"/>
      <c r="I14" s="178"/>
      <c r="J14" s="178"/>
      <c r="K14" s="174"/>
    </row>
    <row r="15" spans="2:11" ht="15" customHeight="1">
      <c r="B15" s="177"/>
      <c r="C15" s="178"/>
      <c r="D15" s="284" t="s">
        <v>638</v>
      </c>
      <c r="E15" s="284"/>
      <c r="F15" s="284"/>
      <c r="G15" s="284"/>
      <c r="H15" s="284"/>
      <c r="I15" s="284"/>
      <c r="J15" s="284"/>
      <c r="K15" s="174"/>
    </row>
    <row r="16" spans="2:11" ht="15" customHeight="1">
      <c r="B16" s="177"/>
      <c r="C16" s="178"/>
      <c r="D16" s="284" t="s">
        <v>639</v>
      </c>
      <c r="E16" s="284"/>
      <c r="F16" s="284"/>
      <c r="G16" s="284"/>
      <c r="H16" s="284"/>
      <c r="I16" s="284"/>
      <c r="J16" s="284"/>
      <c r="K16" s="174"/>
    </row>
    <row r="17" spans="2:11" ht="15" customHeight="1">
      <c r="B17" s="177"/>
      <c r="C17" s="178"/>
      <c r="D17" s="284" t="s">
        <v>640</v>
      </c>
      <c r="E17" s="284"/>
      <c r="F17" s="284"/>
      <c r="G17" s="284"/>
      <c r="H17" s="284"/>
      <c r="I17" s="284"/>
      <c r="J17" s="284"/>
      <c r="K17" s="174"/>
    </row>
    <row r="18" spans="2:11" ht="15" customHeight="1">
      <c r="B18" s="177"/>
      <c r="C18" s="178"/>
      <c r="D18" s="178"/>
      <c r="E18" s="180" t="s">
        <v>77</v>
      </c>
      <c r="F18" s="284" t="s">
        <v>641</v>
      </c>
      <c r="G18" s="284"/>
      <c r="H18" s="284"/>
      <c r="I18" s="284"/>
      <c r="J18" s="284"/>
      <c r="K18" s="174"/>
    </row>
    <row r="19" spans="2:11" ht="15" customHeight="1">
      <c r="B19" s="177"/>
      <c r="C19" s="178"/>
      <c r="D19" s="178"/>
      <c r="E19" s="180" t="s">
        <v>642</v>
      </c>
      <c r="F19" s="284" t="s">
        <v>643</v>
      </c>
      <c r="G19" s="284"/>
      <c r="H19" s="284"/>
      <c r="I19" s="284"/>
      <c r="J19" s="284"/>
      <c r="K19" s="174"/>
    </row>
    <row r="20" spans="2:11" ht="15" customHeight="1">
      <c r="B20" s="177"/>
      <c r="C20" s="178"/>
      <c r="D20" s="178"/>
      <c r="E20" s="180" t="s">
        <v>644</v>
      </c>
      <c r="F20" s="284" t="s">
        <v>645</v>
      </c>
      <c r="G20" s="284"/>
      <c r="H20" s="284"/>
      <c r="I20" s="284"/>
      <c r="J20" s="284"/>
      <c r="K20" s="174"/>
    </row>
    <row r="21" spans="2:11" ht="15" customHeight="1">
      <c r="B21" s="177"/>
      <c r="C21" s="178"/>
      <c r="D21" s="178"/>
      <c r="E21" s="180" t="s">
        <v>646</v>
      </c>
      <c r="F21" s="284" t="s">
        <v>647</v>
      </c>
      <c r="G21" s="284"/>
      <c r="H21" s="284"/>
      <c r="I21" s="284"/>
      <c r="J21" s="284"/>
      <c r="K21" s="174"/>
    </row>
    <row r="22" spans="2:11" ht="15" customHeight="1">
      <c r="B22" s="177"/>
      <c r="C22" s="178"/>
      <c r="D22" s="178"/>
      <c r="E22" s="180" t="s">
        <v>648</v>
      </c>
      <c r="F22" s="284" t="s">
        <v>649</v>
      </c>
      <c r="G22" s="284"/>
      <c r="H22" s="284"/>
      <c r="I22" s="284"/>
      <c r="J22" s="284"/>
      <c r="K22" s="174"/>
    </row>
    <row r="23" spans="2:11" ht="15" customHeight="1">
      <c r="B23" s="177"/>
      <c r="C23" s="178"/>
      <c r="D23" s="178"/>
      <c r="E23" s="180" t="s">
        <v>650</v>
      </c>
      <c r="F23" s="284" t="s">
        <v>651</v>
      </c>
      <c r="G23" s="284"/>
      <c r="H23" s="284"/>
      <c r="I23" s="284"/>
      <c r="J23" s="284"/>
      <c r="K23" s="174"/>
    </row>
    <row r="24" spans="2:11" ht="12.75" customHeight="1">
      <c r="B24" s="177"/>
      <c r="C24" s="178"/>
      <c r="D24" s="178"/>
      <c r="E24" s="178"/>
      <c r="F24" s="178"/>
      <c r="G24" s="178"/>
      <c r="H24" s="178"/>
      <c r="I24" s="178"/>
      <c r="J24" s="178"/>
      <c r="K24" s="174"/>
    </row>
    <row r="25" spans="2:11" ht="15" customHeight="1">
      <c r="B25" s="177"/>
      <c r="C25" s="284" t="s">
        <v>652</v>
      </c>
      <c r="D25" s="284"/>
      <c r="E25" s="284"/>
      <c r="F25" s="284"/>
      <c r="G25" s="284"/>
      <c r="H25" s="284"/>
      <c r="I25" s="284"/>
      <c r="J25" s="284"/>
      <c r="K25" s="174"/>
    </row>
    <row r="26" spans="2:11" ht="15" customHeight="1">
      <c r="B26" s="177"/>
      <c r="C26" s="284" t="s">
        <v>653</v>
      </c>
      <c r="D26" s="284"/>
      <c r="E26" s="284"/>
      <c r="F26" s="284"/>
      <c r="G26" s="284"/>
      <c r="H26" s="284"/>
      <c r="I26" s="284"/>
      <c r="J26" s="284"/>
      <c r="K26" s="174"/>
    </row>
    <row r="27" spans="2:11" ht="15" customHeight="1">
      <c r="B27" s="177"/>
      <c r="C27" s="176"/>
      <c r="D27" s="284" t="s">
        <v>654</v>
      </c>
      <c r="E27" s="284"/>
      <c r="F27" s="284"/>
      <c r="G27" s="284"/>
      <c r="H27" s="284"/>
      <c r="I27" s="284"/>
      <c r="J27" s="284"/>
      <c r="K27" s="174"/>
    </row>
    <row r="28" spans="2:11" ht="15" customHeight="1">
      <c r="B28" s="177"/>
      <c r="C28" s="178"/>
      <c r="D28" s="284" t="s">
        <v>655</v>
      </c>
      <c r="E28" s="284"/>
      <c r="F28" s="284"/>
      <c r="G28" s="284"/>
      <c r="H28" s="284"/>
      <c r="I28" s="284"/>
      <c r="J28" s="284"/>
      <c r="K28" s="174"/>
    </row>
    <row r="29" spans="2:11" ht="12.75" customHeight="1">
      <c r="B29" s="177"/>
      <c r="C29" s="178"/>
      <c r="D29" s="178"/>
      <c r="E29" s="178"/>
      <c r="F29" s="178"/>
      <c r="G29" s="178"/>
      <c r="H29" s="178"/>
      <c r="I29" s="178"/>
      <c r="J29" s="178"/>
      <c r="K29" s="174"/>
    </row>
    <row r="30" spans="2:11" ht="15" customHeight="1">
      <c r="B30" s="177"/>
      <c r="C30" s="178"/>
      <c r="D30" s="284" t="s">
        <v>656</v>
      </c>
      <c r="E30" s="284"/>
      <c r="F30" s="284"/>
      <c r="G30" s="284"/>
      <c r="H30" s="284"/>
      <c r="I30" s="284"/>
      <c r="J30" s="284"/>
      <c r="K30" s="174"/>
    </row>
    <row r="31" spans="2:11" ht="15" customHeight="1">
      <c r="B31" s="177"/>
      <c r="C31" s="178"/>
      <c r="D31" s="284" t="s">
        <v>657</v>
      </c>
      <c r="E31" s="284"/>
      <c r="F31" s="284"/>
      <c r="G31" s="284"/>
      <c r="H31" s="284"/>
      <c r="I31" s="284"/>
      <c r="J31" s="284"/>
      <c r="K31" s="174"/>
    </row>
    <row r="32" spans="2:11" ht="12.75" customHeight="1">
      <c r="B32" s="177"/>
      <c r="C32" s="178"/>
      <c r="D32" s="178"/>
      <c r="E32" s="178"/>
      <c r="F32" s="178"/>
      <c r="G32" s="178"/>
      <c r="H32" s="178"/>
      <c r="I32" s="178"/>
      <c r="J32" s="178"/>
      <c r="K32" s="174"/>
    </row>
    <row r="33" spans="2:11" ht="15" customHeight="1">
      <c r="B33" s="177"/>
      <c r="C33" s="178"/>
      <c r="D33" s="284" t="s">
        <v>658</v>
      </c>
      <c r="E33" s="284"/>
      <c r="F33" s="284"/>
      <c r="G33" s="284"/>
      <c r="H33" s="284"/>
      <c r="I33" s="284"/>
      <c r="J33" s="284"/>
      <c r="K33" s="174"/>
    </row>
    <row r="34" spans="2:11" ht="15" customHeight="1">
      <c r="B34" s="177"/>
      <c r="C34" s="178"/>
      <c r="D34" s="284" t="s">
        <v>659</v>
      </c>
      <c r="E34" s="284"/>
      <c r="F34" s="284"/>
      <c r="G34" s="284"/>
      <c r="H34" s="284"/>
      <c r="I34" s="284"/>
      <c r="J34" s="284"/>
      <c r="K34" s="174"/>
    </row>
    <row r="35" spans="2:11" ht="15" customHeight="1">
      <c r="B35" s="177"/>
      <c r="C35" s="178"/>
      <c r="D35" s="284" t="s">
        <v>660</v>
      </c>
      <c r="E35" s="284"/>
      <c r="F35" s="284"/>
      <c r="G35" s="284"/>
      <c r="H35" s="284"/>
      <c r="I35" s="284"/>
      <c r="J35" s="284"/>
      <c r="K35" s="174"/>
    </row>
    <row r="36" spans="2:11" ht="15" customHeight="1">
      <c r="B36" s="177"/>
      <c r="C36" s="178"/>
      <c r="D36" s="176"/>
      <c r="E36" s="179" t="s">
        <v>108</v>
      </c>
      <c r="F36" s="176"/>
      <c r="G36" s="284" t="s">
        <v>661</v>
      </c>
      <c r="H36" s="284"/>
      <c r="I36" s="284"/>
      <c r="J36" s="284"/>
      <c r="K36" s="174"/>
    </row>
    <row r="37" spans="2:11" ht="30.75" customHeight="1">
      <c r="B37" s="177"/>
      <c r="C37" s="178"/>
      <c r="D37" s="176"/>
      <c r="E37" s="179" t="s">
        <v>662</v>
      </c>
      <c r="F37" s="176"/>
      <c r="G37" s="284" t="s">
        <v>663</v>
      </c>
      <c r="H37" s="284"/>
      <c r="I37" s="284"/>
      <c r="J37" s="284"/>
      <c r="K37" s="174"/>
    </row>
    <row r="38" spans="2:11" ht="15" customHeight="1">
      <c r="B38" s="177"/>
      <c r="C38" s="178"/>
      <c r="D38" s="176"/>
      <c r="E38" s="179" t="s">
        <v>54</v>
      </c>
      <c r="F38" s="176"/>
      <c r="G38" s="284" t="s">
        <v>664</v>
      </c>
      <c r="H38" s="284"/>
      <c r="I38" s="284"/>
      <c r="J38" s="284"/>
      <c r="K38" s="174"/>
    </row>
    <row r="39" spans="2:11" ht="15" customHeight="1">
      <c r="B39" s="177"/>
      <c r="C39" s="178"/>
      <c r="D39" s="176"/>
      <c r="E39" s="179" t="s">
        <v>55</v>
      </c>
      <c r="F39" s="176"/>
      <c r="G39" s="284" t="s">
        <v>665</v>
      </c>
      <c r="H39" s="284"/>
      <c r="I39" s="284"/>
      <c r="J39" s="284"/>
      <c r="K39" s="174"/>
    </row>
    <row r="40" spans="2:11" ht="15" customHeight="1">
      <c r="B40" s="177"/>
      <c r="C40" s="178"/>
      <c r="D40" s="176"/>
      <c r="E40" s="179" t="s">
        <v>109</v>
      </c>
      <c r="F40" s="176"/>
      <c r="G40" s="284" t="s">
        <v>666</v>
      </c>
      <c r="H40" s="284"/>
      <c r="I40" s="284"/>
      <c r="J40" s="284"/>
      <c r="K40" s="174"/>
    </row>
    <row r="41" spans="2:11" ht="15" customHeight="1">
      <c r="B41" s="177"/>
      <c r="C41" s="178"/>
      <c r="D41" s="176"/>
      <c r="E41" s="179" t="s">
        <v>110</v>
      </c>
      <c r="F41" s="176"/>
      <c r="G41" s="284" t="s">
        <v>667</v>
      </c>
      <c r="H41" s="284"/>
      <c r="I41" s="284"/>
      <c r="J41" s="284"/>
      <c r="K41" s="174"/>
    </row>
    <row r="42" spans="2:11" ht="15" customHeight="1">
      <c r="B42" s="177"/>
      <c r="C42" s="178"/>
      <c r="D42" s="176"/>
      <c r="E42" s="179" t="s">
        <v>668</v>
      </c>
      <c r="F42" s="176"/>
      <c r="G42" s="284" t="s">
        <v>669</v>
      </c>
      <c r="H42" s="284"/>
      <c r="I42" s="284"/>
      <c r="J42" s="284"/>
      <c r="K42" s="174"/>
    </row>
    <row r="43" spans="2:11" ht="15" customHeight="1">
      <c r="B43" s="177"/>
      <c r="C43" s="178"/>
      <c r="D43" s="176"/>
      <c r="E43" s="179"/>
      <c r="F43" s="176"/>
      <c r="G43" s="284" t="s">
        <v>670</v>
      </c>
      <c r="H43" s="284"/>
      <c r="I43" s="284"/>
      <c r="J43" s="284"/>
      <c r="K43" s="174"/>
    </row>
    <row r="44" spans="2:11" ht="15" customHeight="1">
      <c r="B44" s="177"/>
      <c r="C44" s="178"/>
      <c r="D44" s="176"/>
      <c r="E44" s="179" t="s">
        <v>671</v>
      </c>
      <c r="F44" s="176"/>
      <c r="G44" s="284" t="s">
        <v>672</v>
      </c>
      <c r="H44" s="284"/>
      <c r="I44" s="284"/>
      <c r="J44" s="284"/>
      <c r="K44" s="174"/>
    </row>
    <row r="45" spans="2:11" ht="15" customHeight="1">
      <c r="B45" s="177"/>
      <c r="C45" s="178"/>
      <c r="D45" s="176"/>
      <c r="E45" s="179" t="s">
        <v>112</v>
      </c>
      <c r="F45" s="176"/>
      <c r="G45" s="284" t="s">
        <v>673</v>
      </c>
      <c r="H45" s="284"/>
      <c r="I45" s="284"/>
      <c r="J45" s="284"/>
      <c r="K45" s="174"/>
    </row>
    <row r="46" spans="2:11" ht="12.75" customHeight="1">
      <c r="B46" s="177"/>
      <c r="C46" s="178"/>
      <c r="D46" s="176"/>
      <c r="E46" s="176"/>
      <c r="F46" s="176"/>
      <c r="G46" s="176"/>
      <c r="H46" s="176"/>
      <c r="I46" s="176"/>
      <c r="J46" s="176"/>
      <c r="K46" s="174"/>
    </row>
    <row r="47" spans="2:11" ht="15" customHeight="1">
      <c r="B47" s="177"/>
      <c r="C47" s="178"/>
      <c r="D47" s="284" t="s">
        <v>674</v>
      </c>
      <c r="E47" s="284"/>
      <c r="F47" s="284"/>
      <c r="G47" s="284"/>
      <c r="H47" s="284"/>
      <c r="I47" s="284"/>
      <c r="J47" s="284"/>
      <c r="K47" s="174"/>
    </row>
    <row r="48" spans="2:11" ht="15" customHeight="1">
      <c r="B48" s="177"/>
      <c r="C48" s="178"/>
      <c r="D48" s="178"/>
      <c r="E48" s="284" t="s">
        <v>675</v>
      </c>
      <c r="F48" s="284"/>
      <c r="G48" s="284"/>
      <c r="H48" s="284"/>
      <c r="I48" s="284"/>
      <c r="J48" s="284"/>
      <c r="K48" s="174"/>
    </row>
    <row r="49" spans="2:11" ht="15" customHeight="1">
      <c r="B49" s="177"/>
      <c r="C49" s="178"/>
      <c r="D49" s="178"/>
      <c r="E49" s="284" t="s">
        <v>676</v>
      </c>
      <c r="F49" s="284"/>
      <c r="G49" s="284"/>
      <c r="H49" s="284"/>
      <c r="I49" s="284"/>
      <c r="J49" s="284"/>
      <c r="K49" s="174"/>
    </row>
    <row r="50" spans="2:11" ht="15" customHeight="1">
      <c r="B50" s="177"/>
      <c r="C50" s="178"/>
      <c r="D50" s="178"/>
      <c r="E50" s="284" t="s">
        <v>677</v>
      </c>
      <c r="F50" s="284"/>
      <c r="G50" s="284"/>
      <c r="H50" s="284"/>
      <c r="I50" s="284"/>
      <c r="J50" s="284"/>
      <c r="K50" s="174"/>
    </row>
    <row r="51" spans="2:11" ht="15" customHeight="1">
      <c r="B51" s="177"/>
      <c r="C51" s="178"/>
      <c r="D51" s="284" t="s">
        <v>678</v>
      </c>
      <c r="E51" s="284"/>
      <c r="F51" s="284"/>
      <c r="G51" s="284"/>
      <c r="H51" s="284"/>
      <c r="I51" s="284"/>
      <c r="J51" s="284"/>
      <c r="K51" s="174"/>
    </row>
    <row r="52" spans="2:11" ht="25.5" customHeight="1">
      <c r="B52" s="173"/>
      <c r="C52" s="286" t="s">
        <v>679</v>
      </c>
      <c r="D52" s="286"/>
      <c r="E52" s="286"/>
      <c r="F52" s="286"/>
      <c r="G52" s="286"/>
      <c r="H52" s="286"/>
      <c r="I52" s="286"/>
      <c r="J52" s="286"/>
      <c r="K52" s="174"/>
    </row>
    <row r="53" spans="2:11" ht="5.25" customHeight="1">
      <c r="B53" s="173"/>
      <c r="C53" s="175"/>
      <c r="D53" s="175"/>
      <c r="E53" s="175"/>
      <c r="F53" s="175"/>
      <c r="G53" s="175"/>
      <c r="H53" s="175"/>
      <c r="I53" s="175"/>
      <c r="J53" s="175"/>
      <c r="K53" s="174"/>
    </row>
    <row r="54" spans="2:11" ht="15" customHeight="1">
      <c r="B54" s="173"/>
      <c r="C54" s="284" t="s">
        <v>680</v>
      </c>
      <c r="D54" s="284"/>
      <c r="E54" s="284"/>
      <c r="F54" s="284"/>
      <c r="G54" s="284"/>
      <c r="H54" s="284"/>
      <c r="I54" s="284"/>
      <c r="J54" s="284"/>
      <c r="K54" s="174"/>
    </row>
    <row r="55" spans="2:11" ht="15" customHeight="1">
      <c r="B55" s="173"/>
      <c r="C55" s="284" t="s">
        <v>681</v>
      </c>
      <c r="D55" s="284"/>
      <c r="E55" s="284"/>
      <c r="F55" s="284"/>
      <c r="G55" s="284"/>
      <c r="H55" s="284"/>
      <c r="I55" s="284"/>
      <c r="J55" s="284"/>
      <c r="K55" s="174"/>
    </row>
    <row r="56" spans="2:11" ht="12.75" customHeight="1">
      <c r="B56" s="173"/>
      <c r="C56" s="176"/>
      <c r="D56" s="176"/>
      <c r="E56" s="176"/>
      <c r="F56" s="176"/>
      <c r="G56" s="176"/>
      <c r="H56" s="176"/>
      <c r="I56" s="176"/>
      <c r="J56" s="176"/>
      <c r="K56" s="174"/>
    </row>
    <row r="57" spans="2:11" ht="15" customHeight="1">
      <c r="B57" s="173"/>
      <c r="C57" s="284" t="s">
        <v>682</v>
      </c>
      <c r="D57" s="284"/>
      <c r="E57" s="284"/>
      <c r="F57" s="284"/>
      <c r="G57" s="284"/>
      <c r="H57" s="284"/>
      <c r="I57" s="284"/>
      <c r="J57" s="284"/>
      <c r="K57" s="174"/>
    </row>
    <row r="58" spans="2:11" ht="15" customHeight="1">
      <c r="B58" s="173"/>
      <c r="C58" s="178"/>
      <c r="D58" s="284" t="s">
        <v>683</v>
      </c>
      <c r="E58" s="284"/>
      <c r="F58" s="284"/>
      <c r="G58" s="284"/>
      <c r="H58" s="284"/>
      <c r="I58" s="284"/>
      <c r="J58" s="284"/>
      <c r="K58" s="174"/>
    </row>
    <row r="59" spans="2:11" ht="15" customHeight="1">
      <c r="B59" s="173"/>
      <c r="C59" s="178"/>
      <c r="D59" s="284" t="s">
        <v>684</v>
      </c>
      <c r="E59" s="284"/>
      <c r="F59" s="284"/>
      <c r="G59" s="284"/>
      <c r="H59" s="284"/>
      <c r="I59" s="284"/>
      <c r="J59" s="284"/>
      <c r="K59" s="174"/>
    </row>
    <row r="60" spans="2:11" ht="15" customHeight="1">
      <c r="B60" s="173"/>
      <c r="C60" s="178"/>
      <c r="D60" s="284" t="s">
        <v>685</v>
      </c>
      <c r="E60" s="284"/>
      <c r="F60" s="284"/>
      <c r="G60" s="284"/>
      <c r="H60" s="284"/>
      <c r="I60" s="284"/>
      <c r="J60" s="284"/>
      <c r="K60" s="174"/>
    </row>
    <row r="61" spans="2:11" ht="15" customHeight="1">
      <c r="B61" s="173"/>
      <c r="C61" s="178"/>
      <c r="D61" s="284" t="s">
        <v>686</v>
      </c>
      <c r="E61" s="284"/>
      <c r="F61" s="284"/>
      <c r="G61" s="284"/>
      <c r="H61" s="284"/>
      <c r="I61" s="284"/>
      <c r="J61" s="284"/>
      <c r="K61" s="174"/>
    </row>
    <row r="62" spans="2:11" ht="15" customHeight="1">
      <c r="B62" s="173"/>
      <c r="C62" s="178"/>
      <c r="D62" s="288" t="s">
        <v>687</v>
      </c>
      <c r="E62" s="288"/>
      <c r="F62" s="288"/>
      <c r="G62" s="288"/>
      <c r="H62" s="288"/>
      <c r="I62" s="288"/>
      <c r="J62" s="288"/>
      <c r="K62" s="174"/>
    </row>
    <row r="63" spans="2:11" ht="15" customHeight="1">
      <c r="B63" s="173"/>
      <c r="C63" s="178"/>
      <c r="D63" s="284" t="s">
        <v>688</v>
      </c>
      <c r="E63" s="284"/>
      <c r="F63" s="284"/>
      <c r="G63" s="284"/>
      <c r="H63" s="284"/>
      <c r="I63" s="284"/>
      <c r="J63" s="284"/>
      <c r="K63" s="174"/>
    </row>
    <row r="64" spans="2:11" ht="12.75" customHeight="1">
      <c r="B64" s="173"/>
      <c r="C64" s="178"/>
      <c r="D64" s="178"/>
      <c r="E64" s="181"/>
      <c r="F64" s="178"/>
      <c r="G64" s="178"/>
      <c r="H64" s="178"/>
      <c r="I64" s="178"/>
      <c r="J64" s="178"/>
      <c r="K64" s="174"/>
    </row>
    <row r="65" spans="2:11" ht="15" customHeight="1">
      <c r="B65" s="173"/>
      <c r="C65" s="178"/>
      <c r="D65" s="284" t="s">
        <v>689</v>
      </c>
      <c r="E65" s="284"/>
      <c r="F65" s="284"/>
      <c r="G65" s="284"/>
      <c r="H65" s="284"/>
      <c r="I65" s="284"/>
      <c r="J65" s="284"/>
      <c r="K65" s="174"/>
    </row>
    <row r="66" spans="2:11" ht="15" customHeight="1">
      <c r="B66" s="173"/>
      <c r="C66" s="178"/>
      <c r="D66" s="288" t="s">
        <v>690</v>
      </c>
      <c r="E66" s="288"/>
      <c r="F66" s="288"/>
      <c r="G66" s="288"/>
      <c r="H66" s="288"/>
      <c r="I66" s="288"/>
      <c r="J66" s="288"/>
      <c r="K66" s="174"/>
    </row>
    <row r="67" spans="2:11" ht="15" customHeight="1">
      <c r="B67" s="173"/>
      <c r="C67" s="178"/>
      <c r="D67" s="284" t="s">
        <v>691</v>
      </c>
      <c r="E67" s="284"/>
      <c r="F67" s="284"/>
      <c r="G67" s="284"/>
      <c r="H67" s="284"/>
      <c r="I67" s="284"/>
      <c r="J67" s="284"/>
      <c r="K67" s="174"/>
    </row>
    <row r="68" spans="2:11" ht="15" customHeight="1">
      <c r="B68" s="173"/>
      <c r="C68" s="178"/>
      <c r="D68" s="284" t="s">
        <v>692</v>
      </c>
      <c r="E68" s="284"/>
      <c r="F68" s="284"/>
      <c r="G68" s="284"/>
      <c r="H68" s="284"/>
      <c r="I68" s="284"/>
      <c r="J68" s="284"/>
      <c r="K68" s="174"/>
    </row>
    <row r="69" spans="2:11" ht="15" customHeight="1">
      <c r="B69" s="173"/>
      <c r="C69" s="178"/>
      <c r="D69" s="284" t="s">
        <v>693</v>
      </c>
      <c r="E69" s="284"/>
      <c r="F69" s="284"/>
      <c r="G69" s="284"/>
      <c r="H69" s="284"/>
      <c r="I69" s="284"/>
      <c r="J69" s="284"/>
      <c r="K69" s="174"/>
    </row>
    <row r="70" spans="2:11" ht="15" customHeight="1">
      <c r="B70" s="173"/>
      <c r="C70" s="178"/>
      <c r="D70" s="284" t="s">
        <v>694</v>
      </c>
      <c r="E70" s="284"/>
      <c r="F70" s="284"/>
      <c r="G70" s="284"/>
      <c r="H70" s="284"/>
      <c r="I70" s="284"/>
      <c r="J70" s="284"/>
      <c r="K70" s="174"/>
    </row>
    <row r="71" spans="2:11" ht="12.75" customHeight="1">
      <c r="B71" s="182"/>
      <c r="C71" s="183"/>
      <c r="D71" s="183"/>
      <c r="E71" s="183"/>
      <c r="F71" s="183"/>
      <c r="G71" s="183"/>
      <c r="H71" s="183"/>
      <c r="I71" s="183"/>
      <c r="J71" s="183"/>
      <c r="K71" s="184"/>
    </row>
    <row r="72" spans="2:11" ht="18.75" customHeight="1">
      <c r="B72" s="185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2:11" ht="18.75" customHeight="1">
      <c r="B73" s="186"/>
      <c r="C73" s="186"/>
      <c r="D73" s="186"/>
      <c r="E73" s="186"/>
      <c r="F73" s="186"/>
      <c r="G73" s="186"/>
      <c r="H73" s="186"/>
      <c r="I73" s="186"/>
      <c r="J73" s="186"/>
      <c r="K73" s="186"/>
    </row>
    <row r="74" spans="2:11" ht="7.5" customHeight="1">
      <c r="B74" s="187"/>
      <c r="C74" s="188"/>
      <c r="D74" s="188"/>
      <c r="E74" s="188"/>
      <c r="F74" s="188"/>
      <c r="G74" s="188"/>
      <c r="H74" s="188"/>
      <c r="I74" s="188"/>
      <c r="J74" s="188"/>
      <c r="K74" s="189"/>
    </row>
    <row r="75" spans="2:11" ht="45" customHeight="1">
      <c r="B75" s="190"/>
      <c r="C75" s="287" t="s">
        <v>695</v>
      </c>
      <c r="D75" s="287"/>
      <c r="E75" s="287"/>
      <c r="F75" s="287"/>
      <c r="G75" s="287"/>
      <c r="H75" s="287"/>
      <c r="I75" s="287"/>
      <c r="J75" s="287"/>
      <c r="K75" s="191"/>
    </row>
    <row r="76" spans="2:11" ht="17.25" customHeight="1">
      <c r="B76" s="190"/>
      <c r="C76" s="192" t="s">
        <v>696</v>
      </c>
      <c r="D76" s="192"/>
      <c r="E76" s="192"/>
      <c r="F76" s="192" t="s">
        <v>697</v>
      </c>
      <c r="G76" s="193"/>
      <c r="H76" s="192" t="s">
        <v>55</v>
      </c>
      <c r="I76" s="192" t="s">
        <v>58</v>
      </c>
      <c r="J76" s="192" t="s">
        <v>698</v>
      </c>
      <c r="K76" s="191"/>
    </row>
    <row r="77" spans="2:11" ht="17.25" customHeight="1">
      <c r="B77" s="190"/>
      <c r="C77" s="194" t="s">
        <v>699</v>
      </c>
      <c r="D77" s="194"/>
      <c r="E77" s="194"/>
      <c r="F77" s="195" t="s">
        <v>700</v>
      </c>
      <c r="G77" s="196"/>
      <c r="H77" s="194"/>
      <c r="I77" s="194"/>
      <c r="J77" s="194" t="s">
        <v>701</v>
      </c>
      <c r="K77" s="191"/>
    </row>
    <row r="78" spans="2:11" ht="5.25" customHeight="1">
      <c r="B78" s="190"/>
      <c r="C78" s="197"/>
      <c r="D78" s="197"/>
      <c r="E78" s="197"/>
      <c r="F78" s="197"/>
      <c r="G78" s="198"/>
      <c r="H78" s="197"/>
      <c r="I78" s="197"/>
      <c r="J78" s="197"/>
      <c r="K78" s="191"/>
    </row>
    <row r="79" spans="2:11" ht="15" customHeight="1">
      <c r="B79" s="190"/>
      <c r="C79" s="179" t="s">
        <v>54</v>
      </c>
      <c r="D79" s="199"/>
      <c r="E79" s="199"/>
      <c r="F79" s="200" t="s">
        <v>702</v>
      </c>
      <c r="G79" s="201"/>
      <c r="H79" s="179" t="s">
        <v>703</v>
      </c>
      <c r="I79" s="179" t="s">
        <v>704</v>
      </c>
      <c r="J79" s="179">
        <v>20</v>
      </c>
      <c r="K79" s="191"/>
    </row>
    <row r="80" spans="2:11" ht="15" customHeight="1">
      <c r="B80" s="190"/>
      <c r="C80" s="179" t="s">
        <v>705</v>
      </c>
      <c r="D80" s="179"/>
      <c r="E80" s="179"/>
      <c r="F80" s="200" t="s">
        <v>702</v>
      </c>
      <c r="G80" s="201"/>
      <c r="H80" s="179" t="s">
        <v>706</v>
      </c>
      <c r="I80" s="179" t="s">
        <v>704</v>
      </c>
      <c r="J80" s="179">
        <v>120</v>
      </c>
      <c r="K80" s="191"/>
    </row>
    <row r="81" spans="2:11" ht="15" customHeight="1">
      <c r="B81" s="202"/>
      <c r="C81" s="179" t="s">
        <v>707</v>
      </c>
      <c r="D81" s="179"/>
      <c r="E81" s="179"/>
      <c r="F81" s="200" t="s">
        <v>708</v>
      </c>
      <c r="G81" s="201"/>
      <c r="H81" s="179" t="s">
        <v>709</v>
      </c>
      <c r="I81" s="179" t="s">
        <v>704</v>
      </c>
      <c r="J81" s="179">
        <v>50</v>
      </c>
      <c r="K81" s="191"/>
    </row>
    <row r="82" spans="2:11" ht="15" customHeight="1">
      <c r="B82" s="202"/>
      <c r="C82" s="179" t="s">
        <v>710</v>
      </c>
      <c r="D82" s="179"/>
      <c r="E82" s="179"/>
      <c r="F82" s="200" t="s">
        <v>702</v>
      </c>
      <c r="G82" s="201"/>
      <c r="H82" s="179" t="s">
        <v>711</v>
      </c>
      <c r="I82" s="179" t="s">
        <v>712</v>
      </c>
      <c r="J82" s="179"/>
      <c r="K82" s="191"/>
    </row>
    <row r="83" spans="2:11" ht="15" customHeight="1">
      <c r="B83" s="202"/>
      <c r="C83" s="179" t="s">
        <v>713</v>
      </c>
      <c r="D83" s="179"/>
      <c r="E83" s="179"/>
      <c r="F83" s="200" t="s">
        <v>708</v>
      </c>
      <c r="G83" s="179"/>
      <c r="H83" s="179" t="s">
        <v>714</v>
      </c>
      <c r="I83" s="179" t="s">
        <v>704</v>
      </c>
      <c r="J83" s="179">
        <v>15</v>
      </c>
      <c r="K83" s="191"/>
    </row>
    <row r="84" spans="2:11" ht="15" customHeight="1">
      <c r="B84" s="202"/>
      <c r="C84" s="179" t="s">
        <v>715</v>
      </c>
      <c r="D84" s="179"/>
      <c r="E84" s="179"/>
      <c r="F84" s="200" t="s">
        <v>708</v>
      </c>
      <c r="G84" s="179"/>
      <c r="H84" s="179" t="s">
        <v>716</v>
      </c>
      <c r="I84" s="179" t="s">
        <v>704</v>
      </c>
      <c r="J84" s="179">
        <v>15</v>
      </c>
      <c r="K84" s="191"/>
    </row>
    <row r="85" spans="2:11" ht="15" customHeight="1">
      <c r="B85" s="202"/>
      <c r="C85" s="179" t="s">
        <v>717</v>
      </c>
      <c r="D85" s="179"/>
      <c r="E85" s="179"/>
      <c r="F85" s="200" t="s">
        <v>708</v>
      </c>
      <c r="G85" s="179"/>
      <c r="H85" s="179" t="s">
        <v>718</v>
      </c>
      <c r="I85" s="179" t="s">
        <v>704</v>
      </c>
      <c r="J85" s="179">
        <v>20</v>
      </c>
      <c r="K85" s="191"/>
    </row>
    <row r="86" spans="2:11" ht="15" customHeight="1">
      <c r="B86" s="202"/>
      <c r="C86" s="179" t="s">
        <v>719</v>
      </c>
      <c r="D86" s="179"/>
      <c r="E86" s="179"/>
      <c r="F86" s="200" t="s">
        <v>708</v>
      </c>
      <c r="G86" s="179"/>
      <c r="H86" s="179" t="s">
        <v>720</v>
      </c>
      <c r="I86" s="179" t="s">
        <v>704</v>
      </c>
      <c r="J86" s="179">
        <v>20</v>
      </c>
      <c r="K86" s="191"/>
    </row>
    <row r="87" spans="2:11" ht="15" customHeight="1">
      <c r="B87" s="202"/>
      <c r="C87" s="179" t="s">
        <v>721</v>
      </c>
      <c r="D87" s="179"/>
      <c r="E87" s="179"/>
      <c r="F87" s="200" t="s">
        <v>708</v>
      </c>
      <c r="G87" s="201"/>
      <c r="H87" s="179" t="s">
        <v>722</v>
      </c>
      <c r="I87" s="179" t="s">
        <v>704</v>
      </c>
      <c r="J87" s="179">
        <v>50</v>
      </c>
      <c r="K87" s="191"/>
    </row>
    <row r="88" spans="2:11" ht="15" customHeight="1">
      <c r="B88" s="202"/>
      <c r="C88" s="179" t="s">
        <v>723</v>
      </c>
      <c r="D88" s="179"/>
      <c r="E88" s="179"/>
      <c r="F88" s="200" t="s">
        <v>708</v>
      </c>
      <c r="G88" s="201"/>
      <c r="H88" s="179" t="s">
        <v>724</v>
      </c>
      <c r="I88" s="179" t="s">
        <v>704</v>
      </c>
      <c r="J88" s="179">
        <v>20</v>
      </c>
      <c r="K88" s="191"/>
    </row>
    <row r="89" spans="2:11" ht="15" customHeight="1">
      <c r="B89" s="202"/>
      <c r="C89" s="179" t="s">
        <v>725</v>
      </c>
      <c r="D89" s="179"/>
      <c r="E89" s="179"/>
      <c r="F89" s="200" t="s">
        <v>708</v>
      </c>
      <c r="G89" s="201"/>
      <c r="H89" s="179" t="s">
        <v>726</v>
      </c>
      <c r="I89" s="179" t="s">
        <v>704</v>
      </c>
      <c r="J89" s="179">
        <v>20</v>
      </c>
      <c r="K89" s="191"/>
    </row>
    <row r="90" spans="2:11" ht="15" customHeight="1">
      <c r="B90" s="202"/>
      <c r="C90" s="179" t="s">
        <v>727</v>
      </c>
      <c r="D90" s="179"/>
      <c r="E90" s="179"/>
      <c r="F90" s="200" t="s">
        <v>708</v>
      </c>
      <c r="G90" s="201"/>
      <c r="H90" s="179" t="s">
        <v>728</v>
      </c>
      <c r="I90" s="179" t="s">
        <v>704</v>
      </c>
      <c r="J90" s="179">
        <v>50</v>
      </c>
      <c r="K90" s="191"/>
    </row>
    <row r="91" spans="2:11" ht="15" customHeight="1">
      <c r="B91" s="202"/>
      <c r="C91" s="179" t="s">
        <v>729</v>
      </c>
      <c r="D91" s="179"/>
      <c r="E91" s="179"/>
      <c r="F91" s="200" t="s">
        <v>708</v>
      </c>
      <c r="G91" s="201"/>
      <c r="H91" s="179" t="s">
        <v>729</v>
      </c>
      <c r="I91" s="179" t="s">
        <v>704</v>
      </c>
      <c r="J91" s="179">
        <v>50</v>
      </c>
      <c r="K91" s="191"/>
    </row>
    <row r="92" spans="2:11" ht="15" customHeight="1">
      <c r="B92" s="202"/>
      <c r="C92" s="179" t="s">
        <v>730</v>
      </c>
      <c r="D92" s="179"/>
      <c r="E92" s="179"/>
      <c r="F92" s="200" t="s">
        <v>708</v>
      </c>
      <c r="G92" s="201"/>
      <c r="H92" s="179" t="s">
        <v>731</v>
      </c>
      <c r="I92" s="179" t="s">
        <v>704</v>
      </c>
      <c r="J92" s="179">
        <v>255</v>
      </c>
      <c r="K92" s="191"/>
    </row>
    <row r="93" spans="2:11" ht="15" customHeight="1">
      <c r="B93" s="202"/>
      <c r="C93" s="179" t="s">
        <v>732</v>
      </c>
      <c r="D93" s="179"/>
      <c r="E93" s="179"/>
      <c r="F93" s="200" t="s">
        <v>702</v>
      </c>
      <c r="G93" s="201"/>
      <c r="H93" s="179" t="s">
        <v>733</v>
      </c>
      <c r="I93" s="179" t="s">
        <v>734</v>
      </c>
      <c r="J93" s="179"/>
      <c r="K93" s="191"/>
    </row>
    <row r="94" spans="2:11" ht="15" customHeight="1">
      <c r="B94" s="202"/>
      <c r="C94" s="179" t="s">
        <v>735</v>
      </c>
      <c r="D94" s="179"/>
      <c r="E94" s="179"/>
      <c r="F94" s="200" t="s">
        <v>702</v>
      </c>
      <c r="G94" s="201"/>
      <c r="H94" s="179" t="s">
        <v>736</v>
      </c>
      <c r="I94" s="179" t="s">
        <v>737</v>
      </c>
      <c r="J94" s="179"/>
      <c r="K94" s="191"/>
    </row>
    <row r="95" spans="2:11" ht="15" customHeight="1">
      <c r="B95" s="202"/>
      <c r="C95" s="179" t="s">
        <v>738</v>
      </c>
      <c r="D95" s="179"/>
      <c r="E95" s="179"/>
      <c r="F95" s="200" t="s">
        <v>702</v>
      </c>
      <c r="G95" s="201"/>
      <c r="H95" s="179" t="s">
        <v>738</v>
      </c>
      <c r="I95" s="179" t="s">
        <v>737</v>
      </c>
      <c r="J95" s="179"/>
      <c r="K95" s="191"/>
    </row>
    <row r="96" spans="2:11" ht="15" customHeight="1">
      <c r="B96" s="202"/>
      <c r="C96" s="179" t="s">
        <v>39</v>
      </c>
      <c r="D96" s="179"/>
      <c r="E96" s="179"/>
      <c r="F96" s="200" t="s">
        <v>702</v>
      </c>
      <c r="G96" s="201"/>
      <c r="H96" s="179" t="s">
        <v>739</v>
      </c>
      <c r="I96" s="179" t="s">
        <v>737</v>
      </c>
      <c r="J96" s="179"/>
      <c r="K96" s="191"/>
    </row>
    <row r="97" spans="2:11" ht="15" customHeight="1">
      <c r="B97" s="202"/>
      <c r="C97" s="179" t="s">
        <v>49</v>
      </c>
      <c r="D97" s="179"/>
      <c r="E97" s="179"/>
      <c r="F97" s="200" t="s">
        <v>702</v>
      </c>
      <c r="G97" s="201"/>
      <c r="H97" s="179" t="s">
        <v>740</v>
      </c>
      <c r="I97" s="179" t="s">
        <v>737</v>
      </c>
      <c r="J97" s="179"/>
      <c r="K97" s="191"/>
    </row>
    <row r="98" spans="2:11" ht="15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5"/>
    </row>
    <row r="99" spans="2:11" ht="18.75" customHeight="1">
      <c r="B99" s="206"/>
      <c r="C99" s="207"/>
      <c r="D99" s="207"/>
      <c r="E99" s="207"/>
      <c r="F99" s="207"/>
      <c r="G99" s="207"/>
      <c r="H99" s="207"/>
      <c r="I99" s="207"/>
      <c r="J99" s="207"/>
      <c r="K99" s="206"/>
    </row>
    <row r="100" spans="2:11" ht="18.75" customHeight="1"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</row>
    <row r="101" spans="2:11" ht="7.5" customHeight="1">
      <c r="B101" s="187"/>
      <c r="C101" s="188"/>
      <c r="D101" s="188"/>
      <c r="E101" s="188"/>
      <c r="F101" s="188"/>
      <c r="G101" s="188"/>
      <c r="H101" s="188"/>
      <c r="I101" s="188"/>
      <c r="J101" s="188"/>
      <c r="K101" s="189"/>
    </row>
    <row r="102" spans="2:11" ht="45" customHeight="1">
      <c r="B102" s="190"/>
      <c r="C102" s="287" t="s">
        <v>741</v>
      </c>
      <c r="D102" s="287"/>
      <c r="E102" s="287"/>
      <c r="F102" s="287"/>
      <c r="G102" s="287"/>
      <c r="H102" s="287"/>
      <c r="I102" s="287"/>
      <c r="J102" s="287"/>
      <c r="K102" s="191"/>
    </row>
    <row r="103" spans="2:11" ht="17.25" customHeight="1">
      <c r="B103" s="190"/>
      <c r="C103" s="192" t="s">
        <v>696</v>
      </c>
      <c r="D103" s="192"/>
      <c r="E103" s="192"/>
      <c r="F103" s="192" t="s">
        <v>697</v>
      </c>
      <c r="G103" s="193"/>
      <c r="H103" s="192" t="s">
        <v>55</v>
      </c>
      <c r="I103" s="192" t="s">
        <v>58</v>
      </c>
      <c r="J103" s="192" t="s">
        <v>698</v>
      </c>
      <c r="K103" s="191"/>
    </row>
    <row r="104" spans="2:11" ht="17.25" customHeight="1">
      <c r="B104" s="190"/>
      <c r="C104" s="194" t="s">
        <v>699</v>
      </c>
      <c r="D104" s="194"/>
      <c r="E104" s="194"/>
      <c r="F104" s="195" t="s">
        <v>700</v>
      </c>
      <c r="G104" s="196"/>
      <c r="H104" s="194"/>
      <c r="I104" s="194"/>
      <c r="J104" s="194" t="s">
        <v>701</v>
      </c>
      <c r="K104" s="191"/>
    </row>
    <row r="105" spans="2:11" ht="5.25" customHeight="1">
      <c r="B105" s="190"/>
      <c r="C105" s="192"/>
      <c r="D105" s="192"/>
      <c r="E105" s="192"/>
      <c r="F105" s="192"/>
      <c r="G105" s="208"/>
      <c r="H105" s="192"/>
      <c r="I105" s="192"/>
      <c r="J105" s="192"/>
      <c r="K105" s="191"/>
    </row>
    <row r="106" spans="2:11" ht="15" customHeight="1">
      <c r="B106" s="190"/>
      <c r="C106" s="179" t="s">
        <v>54</v>
      </c>
      <c r="D106" s="199"/>
      <c r="E106" s="199"/>
      <c r="F106" s="200" t="s">
        <v>702</v>
      </c>
      <c r="G106" s="179"/>
      <c r="H106" s="179" t="s">
        <v>742</v>
      </c>
      <c r="I106" s="179" t="s">
        <v>704</v>
      </c>
      <c r="J106" s="179">
        <v>20</v>
      </c>
      <c r="K106" s="191"/>
    </row>
    <row r="107" spans="2:11" ht="15" customHeight="1">
      <c r="B107" s="190"/>
      <c r="C107" s="179" t="s">
        <v>705</v>
      </c>
      <c r="D107" s="179"/>
      <c r="E107" s="179"/>
      <c r="F107" s="200" t="s">
        <v>702</v>
      </c>
      <c r="G107" s="179"/>
      <c r="H107" s="179" t="s">
        <v>742</v>
      </c>
      <c r="I107" s="179" t="s">
        <v>704</v>
      </c>
      <c r="J107" s="179">
        <v>120</v>
      </c>
      <c r="K107" s="191"/>
    </row>
    <row r="108" spans="2:11" ht="15" customHeight="1">
      <c r="B108" s="202"/>
      <c r="C108" s="179" t="s">
        <v>707</v>
      </c>
      <c r="D108" s="179"/>
      <c r="E108" s="179"/>
      <c r="F108" s="200" t="s">
        <v>708</v>
      </c>
      <c r="G108" s="179"/>
      <c r="H108" s="179" t="s">
        <v>742</v>
      </c>
      <c r="I108" s="179" t="s">
        <v>704</v>
      </c>
      <c r="J108" s="179">
        <v>50</v>
      </c>
      <c r="K108" s="191"/>
    </row>
    <row r="109" spans="2:11" ht="15" customHeight="1">
      <c r="B109" s="202"/>
      <c r="C109" s="179" t="s">
        <v>710</v>
      </c>
      <c r="D109" s="179"/>
      <c r="E109" s="179"/>
      <c r="F109" s="200" t="s">
        <v>702</v>
      </c>
      <c r="G109" s="179"/>
      <c r="H109" s="179" t="s">
        <v>742</v>
      </c>
      <c r="I109" s="179" t="s">
        <v>712</v>
      </c>
      <c r="J109" s="179"/>
      <c r="K109" s="191"/>
    </row>
    <row r="110" spans="2:11" ht="15" customHeight="1">
      <c r="B110" s="202"/>
      <c r="C110" s="179" t="s">
        <v>721</v>
      </c>
      <c r="D110" s="179"/>
      <c r="E110" s="179"/>
      <c r="F110" s="200" t="s">
        <v>708</v>
      </c>
      <c r="G110" s="179"/>
      <c r="H110" s="179" t="s">
        <v>742</v>
      </c>
      <c r="I110" s="179" t="s">
        <v>704</v>
      </c>
      <c r="J110" s="179">
        <v>50</v>
      </c>
      <c r="K110" s="191"/>
    </row>
    <row r="111" spans="2:11" ht="15" customHeight="1">
      <c r="B111" s="202"/>
      <c r="C111" s="179" t="s">
        <v>729</v>
      </c>
      <c r="D111" s="179"/>
      <c r="E111" s="179"/>
      <c r="F111" s="200" t="s">
        <v>708</v>
      </c>
      <c r="G111" s="179"/>
      <c r="H111" s="179" t="s">
        <v>742</v>
      </c>
      <c r="I111" s="179" t="s">
        <v>704</v>
      </c>
      <c r="J111" s="179">
        <v>50</v>
      </c>
      <c r="K111" s="191"/>
    </row>
    <row r="112" spans="2:11" ht="15" customHeight="1">
      <c r="B112" s="202"/>
      <c r="C112" s="179" t="s">
        <v>727</v>
      </c>
      <c r="D112" s="179"/>
      <c r="E112" s="179"/>
      <c r="F112" s="200" t="s">
        <v>708</v>
      </c>
      <c r="G112" s="179"/>
      <c r="H112" s="179" t="s">
        <v>742</v>
      </c>
      <c r="I112" s="179" t="s">
        <v>704</v>
      </c>
      <c r="J112" s="179">
        <v>50</v>
      </c>
      <c r="K112" s="191"/>
    </row>
    <row r="113" spans="2:11" ht="15" customHeight="1">
      <c r="B113" s="202"/>
      <c r="C113" s="179" t="s">
        <v>54</v>
      </c>
      <c r="D113" s="179"/>
      <c r="E113" s="179"/>
      <c r="F113" s="200" t="s">
        <v>702</v>
      </c>
      <c r="G113" s="179"/>
      <c r="H113" s="179" t="s">
        <v>743</v>
      </c>
      <c r="I113" s="179" t="s">
        <v>704</v>
      </c>
      <c r="J113" s="179">
        <v>20</v>
      </c>
      <c r="K113" s="191"/>
    </row>
    <row r="114" spans="2:11" ht="15" customHeight="1">
      <c r="B114" s="202"/>
      <c r="C114" s="179" t="s">
        <v>744</v>
      </c>
      <c r="D114" s="179"/>
      <c r="E114" s="179"/>
      <c r="F114" s="200" t="s">
        <v>702</v>
      </c>
      <c r="G114" s="179"/>
      <c r="H114" s="179" t="s">
        <v>745</v>
      </c>
      <c r="I114" s="179" t="s">
        <v>704</v>
      </c>
      <c r="J114" s="179">
        <v>120</v>
      </c>
      <c r="K114" s="191"/>
    </row>
    <row r="115" spans="2:11" ht="15" customHeight="1">
      <c r="B115" s="202"/>
      <c r="C115" s="179" t="s">
        <v>39</v>
      </c>
      <c r="D115" s="179"/>
      <c r="E115" s="179"/>
      <c r="F115" s="200" t="s">
        <v>702</v>
      </c>
      <c r="G115" s="179"/>
      <c r="H115" s="179" t="s">
        <v>746</v>
      </c>
      <c r="I115" s="179" t="s">
        <v>737</v>
      </c>
      <c r="J115" s="179"/>
      <c r="K115" s="191"/>
    </row>
    <row r="116" spans="2:11" ht="15" customHeight="1">
      <c r="B116" s="202"/>
      <c r="C116" s="179" t="s">
        <v>49</v>
      </c>
      <c r="D116" s="179"/>
      <c r="E116" s="179"/>
      <c r="F116" s="200" t="s">
        <v>702</v>
      </c>
      <c r="G116" s="179"/>
      <c r="H116" s="179" t="s">
        <v>747</v>
      </c>
      <c r="I116" s="179" t="s">
        <v>737</v>
      </c>
      <c r="J116" s="179"/>
      <c r="K116" s="191"/>
    </row>
    <row r="117" spans="2:11" ht="15" customHeight="1">
      <c r="B117" s="202"/>
      <c r="C117" s="179" t="s">
        <v>58</v>
      </c>
      <c r="D117" s="179"/>
      <c r="E117" s="179"/>
      <c r="F117" s="200" t="s">
        <v>702</v>
      </c>
      <c r="G117" s="179"/>
      <c r="H117" s="179" t="s">
        <v>748</v>
      </c>
      <c r="I117" s="179" t="s">
        <v>749</v>
      </c>
      <c r="J117" s="179"/>
      <c r="K117" s="191"/>
    </row>
    <row r="118" spans="2:11" ht="15" customHeight="1">
      <c r="B118" s="203"/>
      <c r="C118" s="209"/>
      <c r="D118" s="209"/>
      <c r="E118" s="209"/>
      <c r="F118" s="209"/>
      <c r="G118" s="209"/>
      <c r="H118" s="209"/>
      <c r="I118" s="209"/>
      <c r="J118" s="209"/>
      <c r="K118" s="205"/>
    </row>
    <row r="119" spans="2:11" ht="18.75" customHeight="1">
      <c r="B119" s="210"/>
      <c r="C119" s="211"/>
      <c r="D119" s="211"/>
      <c r="E119" s="211"/>
      <c r="F119" s="212"/>
      <c r="G119" s="211"/>
      <c r="H119" s="211"/>
      <c r="I119" s="211"/>
      <c r="J119" s="211"/>
      <c r="K119" s="210"/>
    </row>
    <row r="120" spans="2:11" ht="18.75" customHeight="1"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2:11" ht="7.5" customHeight="1">
      <c r="B121" s="213"/>
      <c r="C121" s="214"/>
      <c r="D121" s="214"/>
      <c r="E121" s="214"/>
      <c r="F121" s="214"/>
      <c r="G121" s="214"/>
      <c r="H121" s="214"/>
      <c r="I121" s="214"/>
      <c r="J121" s="214"/>
      <c r="K121" s="215"/>
    </row>
    <row r="122" spans="2:11" ht="45" customHeight="1">
      <c r="B122" s="216"/>
      <c r="C122" s="285" t="s">
        <v>750</v>
      </c>
      <c r="D122" s="285"/>
      <c r="E122" s="285"/>
      <c r="F122" s="285"/>
      <c r="G122" s="285"/>
      <c r="H122" s="285"/>
      <c r="I122" s="285"/>
      <c r="J122" s="285"/>
      <c r="K122" s="217"/>
    </row>
    <row r="123" spans="2:11" ht="17.25" customHeight="1">
      <c r="B123" s="218"/>
      <c r="C123" s="192" t="s">
        <v>696</v>
      </c>
      <c r="D123" s="192"/>
      <c r="E123" s="192"/>
      <c r="F123" s="192" t="s">
        <v>697</v>
      </c>
      <c r="G123" s="193"/>
      <c r="H123" s="192" t="s">
        <v>55</v>
      </c>
      <c r="I123" s="192" t="s">
        <v>58</v>
      </c>
      <c r="J123" s="192" t="s">
        <v>698</v>
      </c>
      <c r="K123" s="219"/>
    </row>
    <row r="124" spans="2:11" ht="17.25" customHeight="1">
      <c r="B124" s="218"/>
      <c r="C124" s="194" t="s">
        <v>699</v>
      </c>
      <c r="D124" s="194"/>
      <c r="E124" s="194"/>
      <c r="F124" s="195" t="s">
        <v>700</v>
      </c>
      <c r="G124" s="196"/>
      <c r="H124" s="194"/>
      <c r="I124" s="194"/>
      <c r="J124" s="194" t="s">
        <v>701</v>
      </c>
      <c r="K124" s="219"/>
    </row>
    <row r="125" spans="2:11" ht="5.25" customHeight="1">
      <c r="B125" s="220"/>
      <c r="C125" s="197"/>
      <c r="D125" s="197"/>
      <c r="E125" s="197"/>
      <c r="F125" s="197"/>
      <c r="G125" s="221"/>
      <c r="H125" s="197"/>
      <c r="I125" s="197"/>
      <c r="J125" s="197"/>
      <c r="K125" s="222"/>
    </row>
    <row r="126" spans="2:11" ht="15" customHeight="1">
      <c r="B126" s="220"/>
      <c r="C126" s="179" t="s">
        <v>705</v>
      </c>
      <c r="D126" s="199"/>
      <c r="E126" s="199"/>
      <c r="F126" s="200" t="s">
        <v>702</v>
      </c>
      <c r="G126" s="179"/>
      <c r="H126" s="179" t="s">
        <v>742</v>
      </c>
      <c r="I126" s="179" t="s">
        <v>704</v>
      </c>
      <c r="J126" s="179">
        <v>120</v>
      </c>
      <c r="K126" s="223"/>
    </row>
    <row r="127" spans="2:11" ht="15" customHeight="1">
      <c r="B127" s="220"/>
      <c r="C127" s="179" t="s">
        <v>751</v>
      </c>
      <c r="D127" s="179"/>
      <c r="E127" s="179"/>
      <c r="F127" s="200" t="s">
        <v>702</v>
      </c>
      <c r="G127" s="179"/>
      <c r="H127" s="179" t="s">
        <v>752</v>
      </c>
      <c r="I127" s="179" t="s">
        <v>704</v>
      </c>
      <c r="J127" s="179" t="s">
        <v>753</v>
      </c>
      <c r="K127" s="223"/>
    </row>
    <row r="128" spans="2:11" ht="15" customHeight="1">
      <c r="B128" s="220"/>
      <c r="C128" s="179" t="s">
        <v>650</v>
      </c>
      <c r="D128" s="179"/>
      <c r="E128" s="179"/>
      <c r="F128" s="200" t="s">
        <v>702</v>
      </c>
      <c r="G128" s="179"/>
      <c r="H128" s="179" t="s">
        <v>754</v>
      </c>
      <c r="I128" s="179" t="s">
        <v>704</v>
      </c>
      <c r="J128" s="179" t="s">
        <v>753</v>
      </c>
      <c r="K128" s="223"/>
    </row>
    <row r="129" spans="2:11" ht="15" customHeight="1">
      <c r="B129" s="220"/>
      <c r="C129" s="179" t="s">
        <v>713</v>
      </c>
      <c r="D129" s="179"/>
      <c r="E129" s="179"/>
      <c r="F129" s="200" t="s">
        <v>708</v>
      </c>
      <c r="G129" s="179"/>
      <c r="H129" s="179" t="s">
        <v>714</v>
      </c>
      <c r="I129" s="179" t="s">
        <v>704</v>
      </c>
      <c r="J129" s="179">
        <v>15</v>
      </c>
      <c r="K129" s="223"/>
    </row>
    <row r="130" spans="2:11" ht="15" customHeight="1">
      <c r="B130" s="220"/>
      <c r="C130" s="179" t="s">
        <v>715</v>
      </c>
      <c r="D130" s="179"/>
      <c r="E130" s="179"/>
      <c r="F130" s="200" t="s">
        <v>708</v>
      </c>
      <c r="G130" s="179"/>
      <c r="H130" s="179" t="s">
        <v>716</v>
      </c>
      <c r="I130" s="179" t="s">
        <v>704</v>
      </c>
      <c r="J130" s="179">
        <v>15</v>
      </c>
      <c r="K130" s="223"/>
    </row>
    <row r="131" spans="2:11" ht="15" customHeight="1">
      <c r="B131" s="220"/>
      <c r="C131" s="179" t="s">
        <v>717</v>
      </c>
      <c r="D131" s="179"/>
      <c r="E131" s="179"/>
      <c r="F131" s="200" t="s">
        <v>708</v>
      </c>
      <c r="G131" s="179"/>
      <c r="H131" s="179" t="s">
        <v>718</v>
      </c>
      <c r="I131" s="179" t="s">
        <v>704</v>
      </c>
      <c r="J131" s="179">
        <v>20</v>
      </c>
      <c r="K131" s="223"/>
    </row>
    <row r="132" spans="2:11" ht="15" customHeight="1">
      <c r="B132" s="220"/>
      <c r="C132" s="179" t="s">
        <v>719</v>
      </c>
      <c r="D132" s="179"/>
      <c r="E132" s="179"/>
      <c r="F132" s="200" t="s">
        <v>708</v>
      </c>
      <c r="G132" s="179"/>
      <c r="H132" s="179" t="s">
        <v>720</v>
      </c>
      <c r="I132" s="179" t="s">
        <v>704</v>
      </c>
      <c r="J132" s="179">
        <v>20</v>
      </c>
      <c r="K132" s="223"/>
    </row>
    <row r="133" spans="2:11" ht="15" customHeight="1">
      <c r="B133" s="220"/>
      <c r="C133" s="179" t="s">
        <v>707</v>
      </c>
      <c r="D133" s="179"/>
      <c r="E133" s="179"/>
      <c r="F133" s="200" t="s">
        <v>708</v>
      </c>
      <c r="G133" s="179"/>
      <c r="H133" s="179" t="s">
        <v>742</v>
      </c>
      <c r="I133" s="179" t="s">
        <v>704</v>
      </c>
      <c r="J133" s="179">
        <v>50</v>
      </c>
      <c r="K133" s="223"/>
    </row>
    <row r="134" spans="2:11" ht="15" customHeight="1">
      <c r="B134" s="220"/>
      <c r="C134" s="179" t="s">
        <v>721</v>
      </c>
      <c r="D134" s="179"/>
      <c r="E134" s="179"/>
      <c r="F134" s="200" t="s">
        <v>708</v>
      </c>
      <c r="G134" s="179"/>
      <c r="H134" s="179" t="s">
        <v>742</v>
      </c>
      <c r="I134" s="179" t="s">
        <v>704</v>
      </c>
      <c r="J134" s="179">
        <v>50</v>
      </c>
      <c r="K134" s="223"/>
    </row>
    <row r="135" spans="2:11" ht="15" customHeight="1">
      <c r="B135" s="220"/>
      <c r="C135" s="179" t="s">
        <v>727</v>
      </c>
      <c r="D135" s="179"/>
      <c r="E135" s="179"/>
      <c r="F135" s="200" t="s">
        <v>708</v>
      </c>
      <c r="G135" s="179"/>
      <c r="H135" s="179" t="s">
        <v>742</v>
      </c>
      <c r="I135" s="179" t="s">
        <v>704</v>
      </c>
      <c r="J135" s="179">
        <v>50</v>
      </c>
      <c r="K135" s="223"/>
    </row>
    <row r="136" spans="2:11" ht="15" customHeight="1">
      <c r="B136" s="220"/>
      <c r="C136" s="179" t="s">
        <v>729</v>
      </c>
      <c r="D136" s="179"/>
      <c r="E136" s="179"/>
      <c r="F136" s="200" t="s">
        <v>708</v>
      </c>
      <c r="G136" s="179"/>
      <c r="H136" s="179" t="s">
        <v>742</v>
      </c>
      <c r="I136" s="179" t="s">
        <v>704</v>
      </c>
      <c r="J136" s="179">
        <v>50</v>
      </c>
      <c r="K136" s="223"/>
    </row>
    <row r="137" spans="2:11" ht="15" customHeight="1">
      <c r="B137" s="220"/>
      <c r="C137" s="179" t="s">
        <v>730</v>
      </c>
      <c r="D137" s="179"/>
      <c r="E137" s="179"/>
      <c r="F137" s="200" t="s">
        <v>708</v>
      </c>
      <c r="G137" s="179"/>
      <c r="H137" s="179" t="s">
        <v>755</v>
      </c>
      <c r="I137" s="179" t="s">
        <v>704</v>
      </c>
      <c r="J137" s="179">
        <v>255</v>
      </c>
      <c r="K137" s="223"/>
    </row>
    <row r="138" spans="2:11" ht="15" customHeight="1">
      <c r="B138" s="220"/>
      <c r="C138" s="179" t="s">
        <v>732</v>
      </c>
      <c r="D138" s="179"/>
      <c r="E138" s="179"/>
      <c r="F138" s="200" t="s">
        <v>702</v>
      </c>
      <c r="G138" s="179"/>
      <c r="H138" s="179" t="s">
        <v>756</v>
      </c>
      <c r="I138" s="179" t="s">
        <v>734</v>
      </c>
      <c r="J138" s="179"/>
      <c r="K138" s="223"/>
    </row>
    <row r="139" spans="2:11" ht="15" customHeight="1">
      <c r="B139" s="220"/>
      <c r="C139" s="179" t="s">
        <v>735</v>
      </c>
      <c r="D139" s="179"/>
      <c r="E139" s="179"/>
      <c r="F139" s="200" t="s">
        <v>702</v>
      </c>
      <c r="G139" s="179"/>
      <c r="H139" s="179" t="s">
        <v>757</v>
      </c>
      <c r="I139" s="179" t="s">
        <v>737</v>
      </c>
      <c r="J139" s="179"/>
      <c r="K139" s="223"/>
    </row>
    <row r="140" spans="2:11" ht="15" customHeight="1">
      <c r="B140" s="220"/>
      <c r="C140" s="179" t="s">
        <v>738</v>
      </c>
      <c r="D140" s="179"/>
      <c r="E140" s="179"/>
      <c r="F140" s="200" t="s">
        <v>702</v>
      </c>
      <c r="G140" s="179"/>
      <c r="H140" s="179" t="s">
        <v>738</v>
      </c>
      <c r="I140" s="179" t="s">
        <v>737</v>
      </c>
      <c r="J140" s="179"/>
      <c r="K140" s="223"/>
    </row>
    <row r="141" spans="2:11" ht="15" customHeight="1">
      <c r="B141" s="220"/>
      <c r="C141" s="179" t="s">
        <v>39</v>
      </c>
      <c r="D141" s="179"/>
      <c r="E141" s="179"/>
      <c r="F141" s="200" t="s">
        <v>702</v>
      </c>
      <c r="G141" s="179"/>
      <c r="H141" s="179" t="s">
        <v>758</v>
      </c>
      <c r="I141" s="179" t="s">
        <v>737</v>
      </c>
      <c r="J141" s="179"/>
      <c r="K141" s="223"/>
    </row>
    <row r="142" spans="2:11" ht="15" customHeight="1">
      <c r="B142" s="220"/>
      <c r="C142" s="179" t="s">
        <v>759</v>
      </c>
      <c r="D142" s="179"/>
      <c r="E142" s="179"/>
      <c r="F142" s="200" t="s">
        <v>702</v>
      </c>
      <c r="G142" s="179"/>
      <c r="H142" s="179" t="s">
        <v>760</v>
      </c>
      <c r="I142" s="179" t="s">
        <v>737</v>
      </c>
      <c r="J142" s="179"/>
      <c r="K142" s="223"/>
    </row>
    <row r="143" spans="2:11" ht="15" customHeight="1">
      <c r="B143" s="224"/>
      <c r="C143" s="225"/>
      <c r="D143" s="225"/>
      <c r="E143" s="225"/>
      <c r="F143" s="225"/>
      <c r="G143" s="225"/>
      <c r="H143" s="225"/>
      <c r="I143" s="225"/>
      <c r="J143" s="225"/>
      <c r="K143" s="226"/>
    </row>
    <row r="144" spans="2:11" ht="18.75" customHeight="1">
      <c r="B144" s="211"/>
      <c r="C144" s="211"/>
      <c r="D144" s="211"/>
      <c r="E144" s="211"/>
      <c r="F144" s="212"/>
      <c r="G144" s="211"/>
      <c r="H144" s="211"/>
      <c r="I144" s="211"/>
      <c r="J144" s="211"/>
      <c r="K144" s="211"/>
    </row>
    <row r="145" spans="2:11" ht="18.75" customHeight="1"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</row>
    <row r="146" spans="2:11" ht="7.5" customHeight="1">
      <c r="B146" s="187"/>
      <c r="C146" s="188"/>
      <c r="D146" s="188"/>
      <c r="E146" s="188"/>
      <c r="F146" s="188"/>
      <c r="G146" s="188"/>
      <c r="H146" s="188"/>
      <c r="I146" s="188"/>
      <c r="J146" s="188"/>
      <c r="K146" s="189"/>
    </row>
    <row r="147" spans="2:11" ht="45" customHeight="1">
      <c r="B147" s="190"/>
      <c r="C147" s="287" t="s">
        <v>761</v>
      </c>
      <c r="D147" s="287"/>
      <c r="E147" s="287"/>
      <c r="F147" s="287"/>
      <c r="G147" s="287"/>
      <c r="H147" s="287"/>
      <c r="I147" s="287"/>
      <c r="J147" s="287"/>
      <c r="K147" s="191"/>
    </row>
    <row r="148" spans="2:11" ht="17.25" customHeight="1">
      <c r="B148" s="190"/>
      <c r="C148" s="192" t="s">
        <v>696</v>
      </c>
      <c r="D148" s="192"/>
      <c r="E148" s="192"/>
      <c r="F148" s="192" t="s">
        <v>697</v>
      </c>
      <c r="G148" s="193"/>
      <c r="H148" s="192" t="s">
        <v>55</v>
      </c>
      <c r="I148" s="192" t="s">
        <v>58</v>
      </c>
      <c r="J148" s="192" t="s">
        <v>698</v>
      </c>
      <c r="K148" s="191"/>
    </row>
    <row r="149" spans="2:11" ht="17.25" customHeight="1">
      <c r="B149" s="190"/>
      <c r="C149" s="194" t="s">
        <v>699</v>
      </c>
      <c r="D149" s="194"/>
      <c r="E149" s="194"/>
      <c r="F149" s="195" t="s">
        <v>700</v>
      </c>
      <c r="G149" s="196"/>
      <c r="H149" s="194"/>
      <c r="I149" s="194"/>
      <c r="J149" s="194" t="s">
        <v>701</v>
      </c>
      <c r="K149" s="191"/>
    </row>
    <row r="150" spans="2:11" ht="5.25" customHeight="1">
      <c r="B150" s="202"/>
      <c r="C150" s="197"/>
      <c r="D150" s="197"/>
      <c r="E150" s="197"/>
      <c r="F150" s="197"/>
      <c r="G150" s="198"/>
      <c r="H150" s="197"/>
      <c r="I150" s="197"/>
      <c r="J150" s="197"/>
      <c r="K150" s="223"/>
    </row>
    <row r="151" spans="2:11" ht="15" customHeight="1">
      <c r="B151" s="202"/>
      <c r="C151" s="227" t="s">
        <v>705</v>
      </c>
      <c r="D151" s="179"/>
      <c r="E151" s="179"/>
      <c r="F151" s="228" t="s">
        <v>702</v>
      </c>
      <c r="G151" s="179"/>
      <c r="H151" s="227" t="s">
        <v>742</v>
      </c>
      <c r="I151" s="227" t="s">
        <v>704</v>
      </c>
      <c r="J151" s="227">
        <v>120</v>
      </c>
      <c r="K151" s="223"/>
    </row>
    <row r="152" spans="2:11" ht="15" customHeight="1">
      <c r="B152" s="202"/>
      <c r="C152" s="227" t="s">
        <v>751</v>
      </c>
      <c r="D152" s="179"/>
      <c r="E152" s="179"/>
      <c r="F152" s="228" t="s">
        <v>702</v>
      </c>
      <c r="G152" s="179"/>
      <c r="H152" s="227" t="s">
        <v>762</v>
      </c>
      <c r="I152" s="227" t="s">
        <v>704</v>
      </c>
      <c r="J152" s="227" t="s">
        <v>753</v>
      </c>
      <c r="K152" s="223"/>
    </row>
    <row r="153" spans="2:11" ht="15" customHeight="1">
      <c r="B153" s="202"/>
      <c r="C153" s="227" t="s">
        <v>650</v>
      </c>
      <c r="D153" s="179"/>
      <c r="E153" s="179"/>
      <c r="F153" s="228" t="s">
        <v>702</v>
      </c>
      <c r="G153" s="179"/>
      <c r="H153" s="227" t="s">
        <v>763</v>
      </c>
      <c r="I153" s="227" t="s">
        <v>704</v>
      </c>
      <c r="J153" s="227" t="s">
        <v>753</v>
      </c>
      <c r="K153" s="223"/>
    </row>
    <row r="154" spans="2:11" ht="15" customHeight="1">
      <c r="B154" s="202"/>
      <c r="C154" s="227" t="s">
        <v>707</v>
      </c>
      <c r="D154" s="179"/>
      <c r="E154" s="179"/>
      <c r="F154" s="228" t="s">
        <v>708</v>
      </c>
      <c r="G154" s="179"/>
      <c r="H154" s="227" t="s">
        <v>742</v>
      </c>
      <c r="I154" s="227" t="s">
        <v>704</v>
      </c>
      <c r="J154" s="227">
        <v>50</v>
      </c>
      <c r="K154" s="223"/>
    </row>
    <row r="155" spans="2:11" ht="15" customHeight="1">
      <c r="B155" s="202"/>
      <c r="C155" s="227" t="s">
        <v>710</v>
      </c>
      <c r="D155" s="179"/>
      <c r="E155" s="179"/>
      <c r="F155" s="228" t="s">
        <v>702</v>
      </c>
      <c r="G155" s="179"/>
      <c r="H155" s="227" t="s">
        <v>742</v>
      </c>
      <c r="I155" s="227" t="s">
        <v>712</v>
      </c>
      <c r="J155" s="227"/>
      <c r="K155" s="223"/>
    </row>
    <row r="156" spans="2:11" ht="15" customHeight="1">
      <c r="B156" s="202"/>
      <c r="C156" s="227" t="s">
        <v>721</v>
      </c>
      <c r="D156" s="179"/>
      <c r="E156" s="179"/>
      <c r="F156" s="228" t="s">
        <v>708</v>
      </c>
      <c r="G156" s="179"/>
      <c r="H156" s="227" t="s">
        <v>742</v>
      </c>
      <c r="I156" s="227" t="s">
        <v>704</v>
      </c>
      <c r="J156" s="227">
        <v>50</v>
      </c>
      <c r="K156" s="223"/>
    </row>
    <row r="157" spans="2:11" ht="15" customHeight="1">
      <c r="B157" s="202"/>
      <c r="C157" s="227" t="s">
        <v>729</v>
      </c>
      <c r="D157" s="179"/>
      <c r="E157" s="179"/>
      <c r="F157" s="228" t="s">
        <v>708</v>
      </c>
      <c r="G157" s="179"/>
      <c r="H157" s="227" t="s">
        <v>742</v>
      </c>
      <c r="I157" s="227" t="s">
        <v>704</v>
      </c>
      <c r="J157" s="227">
        <v>50</v>
      </c>
      <c r="K157" s="223"/>
    </row>
    <row r="158" spans="2:11" ht="15" customHeight="1">
      <c r="B158" s="202"/>
      <c r="C158" s="227" t="s">
        <v>727</v>
      </c>
      <c r="D158" s="179"/>
      <c r="E158" s="179"/>
      <c r="F158" s="228" t="s">
        <v>708</v>
      </c>
      <c r="G158" s="179"/>
      <c r="H158" s="227" t="s">
        <v>742</v>
      </c>
      <c r="I158" s="227" t="s">
        <v>704</v>
      </c>
      <c r="J158" s="227">
        <v>50</v>
      </c>
      <c r="K158" s="223"/>
    </row>
    <row r="159" spans="2:11" ht="15" customHeight="1">
      <c r="B159" s="202"/>
      <c r="C159" s="227" t="s">
        <v>83</v>
      </c>
      <c r="D159" s="179"/>
      <c r="E159" s="179"/>
      <c r="F159" s="228" t="s">
        <v>702</v>
      </c>
      <c r="G159" s="179"/>
      <c r="H159" s="227" t="s">
        <v>764</v>
      </c>
      <c r="I159" s="227" t="s">
        <v>704</v>
      </c>
      <c r="J159" s="227" t="s">
        <v>765</v>
      </c>
      <c r="K159" s="223"/>
    </row>
    <row r="160" spans="2:11" ht="15" customHeight="1">
      <c r="B160" s="202"/>
      <c r="C160" s="227" t="s">
        <v>766</v>
      </c>
      <c r="D160" s="179"/>
      <c r="E160" s="179"/>
      <c r="F160" s="228" t="s">
        <v>702</v>
      </c>
      <c r="G160" s="179"/>
      <c r="H160" s="227" t="s">
        <v>767</v>
      </c>
      <c r="I160" s="227" t="s">
        <v>737</v>
      </c>
      <c r="J160" s="227"/>
      <c r="K160" s="223"/>
    </row>
    <row r="161" spans="2:11" ht="15" customHeight="1">
      <c r="B161" s="229"/>
      <c r="C161" s="209"/>
      <c r="D161" s="209"/>
      <c r="E161" s="209"/>
      <c r="F161" s="209"/>
      <c r="G161" s="209"/>
      <c r="H161" s="209"/>
      <c r="I161" s="209"/>
      <c r="J161" s="209"/>
      <c r="K161" s="230"/>
    </row>
    <row r="162" spans="2:11" ht="18.75" customHeight="1">
      <c r="B162" s="211"/>
      <c r="C162" s="221"/>
      <c r="D162" s="221"/>
      <c r="E162" s="221"/>
      <c r="F162" s="231"/>
      <c r="G162" s="221"/>
      <c r="H162" s="221"/>
      <c r="I162" s="221"/>
      <c r="J162" s="221"/>
      <c r="K162" s="211"/>
    </row>
    <row r="163" spans="2:11" ht="18.75" customHeight="1"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</row>
    <row r="164" spans="2:11" ht="7.5" customHeight="1">
      <c r="B164" s="168"/>
      <c r="C164" s="169"/>
      <c r="D164" s="169"/>
      <c r="E164" s="169"/>
      <c r="F164" s="169"/>
      <c r="G164" s="169"/>
      <c r="H164" s="169"/>
      <c r="I164" s="169"/>
      <c r="J164" s="169"/>
      <c r="K164" s="170"/>
    </row>
    <row r="165" spans="2:11" ht="45" customHeight="1">
      <c r="B165" s="171"/>
      <c r="C165" s="285" t="s">
        <v>768</v>
      </c>
      <c r="D165" s="285"/>
      <c r="E165" s="285"/>
      <c r="F165" s="285"/>
      <c r="G165" s="285"/>
      <c r="H165" s="285"/>
      <c r="I165" s="285"/>
      <c r="J165" s="285"/>
      <c r="K165" s="172"/>
    </row>
    <row r="166" spans="2:11" ht="17.25" customHeight="1">
      <c r="B166" s="171"/>
      <c r="C166" s="192" t="s">
        <v>696</v>
      </c>
      <c r="D166" s="192"/>
      <c r="E166" s="192"/>
      <c r="F166" s="192" t="s">
        <v>697</v>
      </c>
      <c r="G166" s="232"/>
      <c r="H166" s="233" t="s">
        <v>55</v>
      </c>
      <c r="I166" s="233" t="s">
        <v>58</v>
      </c>
      <c r="J166" s="192" t="s">
        <v>698</v>
      </c>
      <c r="K166" s="172"/>
    </row>
    <row r="167" spans="2:11" ht="17.25" customHeight="1">
      <c r="B167" s="173"/>
      <c r="C167" s="194" t="s">
        <v>699</v>
      </c>
      <c r="D167" s="194"/>
      <c r="E167" s="194"/>
      <c r="F167" s="195" t="s">
        <v>700</v>
      </c>
      <c r="G167" s="234"/>
      <c r="H167" s="235"/>
      <c r="I167" s="235"/>
      <c r="J167" s="194" t="s">
        <v>701</v>
      </c>
      <c r="K167" s="174"/>
    </row>
    <row r="168" spans="2:11" ht="5.25" customHeight="1">
      <c r="B168" s="202"/>
      <c r="C168" s="197"/>
      <c r="D168" s="197"/>
      <c r="E168" s="197"/>
      <c r="F168" s="197"/>
      <c r="G168" s="198"/>
      <c r="H168" s="197"/>
      <c r="I168" s="197"/>
      <c r="J168" s="197"/>
      <c r="K168" s="223"/>
    </row>
    <row r="169" spans="2:11" ht="15" customHeight="1">
      <c r="B169" s="202"/>
      <c r="C169" s="179" t="s">
        <v>705</v>
      </c>
      <c r="D169" s="179"/>
      <c r="E169" s="179"/>
      <c r="F169" s="200" t="s">
        <v>702</v>
      </c>
      <c r="G169" s="179"/>
      <c r="H169" s="179" t="s">
        <v>742</v>
      </c>
      <c r="I169" s="179" t="s">
        <v>704</v>
      </c>
      <c r="J169" s="179">
        <v>120</v>
      </c>
      <c r="K169" s="223"/>
    </row>
    <row r="170" spans="2:11" ht="15" customHeight="1">
      <c r="B170" s="202"/>
      <c r="C170" s="179" t="s">
        <v>751</v>
      </c>
      <c r="D170" s="179"/>
      <c r="E170" s="179"/>
      <c r="F170" s="200" t="s">
        <v>702</v>
      </c>
      <c r="G170" s="179"/>
      <c r="H170" s="179" t="s">
        <v>752</v>
      </c>
      <c r="I170" s="179" t="s">
        <v>704</v>
      </c>
      <c r="J170" s="179" t="s">
        <v>753</v>
      </c>
      <c r="K170" s="223"/>
    </row>
    <row r="171" spans="2:11" ht="15" customHeight="1">
      <c r="B171" s="202"/>
      <c r="C171" s="179" t="s">
        <v>650</v>
      </c>
      <c r="D171" s="179"/>
      <c r="E171" s="179"/>
      <c r="F171" s="200" t="s">
        <v>702</v>
      </c>
      <c r="G171" s="179"/>
      <c r="H171" s="179" t="s">
        <v>769</v>
      </c>
      <c r="I171" s="179" t="s">
        <v>704</v>
      </c>
      <c r="J171" s="179" t="s">
        <v>753</v>
      </c>
      <c r="K171" s="223"/>
    </row>
    <row r="172" spans="2:11" ht="15" customHeight="1">
      <c r="B172" s="202"/>
      <c r="C172" s="179" t="s">
        <v>707</v>
      </c>
      <c r="D172" s="179"/>
      <c r="E172" s="179"/>
      <c r="F172" s="200" t="s">
        <v>708</v>
      </c>
      <c r="G172" s="179"/>
      <c r="H172" s="179" t="s">
        <v>769</v>
      </c>
      <c r="I172" s="179" t="s">
        <v>704</v>
      </c>
      <c r="J172" s="179">
        <v>50</v>
      </c>
      <c r="K172" s="223"/>
    </row>
    <row r="173" spans="2:11" ht="15" customHeight="1">
      <c r="B173" s="202"/>
      <c r="C173" s="179" t="s">
        <v>710</v>
      </c>
      <c r="D173" s="179"/>
      <c r="E173" s="179"/>
      <c r="F173" s="200" t="s">
        <v>702</v>
      </c>
      <c r="G173" s="179"/>
      <c r="H173" s="179" t="s">
        <v>769</v>
      </c>
      <c r="I173" s="179" t="s">
        <v>712</v>
      </c>
      <c r="J173" s="179"/>
      <c r="K173" s="223"/>
    </row>
    <row r="174" spans="2:11" ht="15" customHeight="1">
      <c r="B174" s="202"/>
      <c r="C174" s="179" t="s">
        <v>721</v>
      </c>
      <c r="D174" s="179"/>
      <c r="E174" s="179"/>
      <c r="F174" s="200" t="s">
        <v>708</v>
      </c>
      <c r="G174" s="179"/>
      <c r="H174" s="179" t="s">
        <v>769</v>
      </c>
      <c r="I174" s="179" t="s">
        <v>704</v>
      </c>
      <c r="J174" s="179">
        <v>50</v>
      </c>
      <c r="K174" s="223"/>
    </row>
    <row r="175" spans="2:11" ht="15" customHeight="1">
      <c r="B175" s="202"/>
      <c r="C175" s="179" t="s">
        <v>729</v>
      </c>
      <c r="D175" s="179"/>
      <c r="E175" s="179"/>
      <c r="F175" s="200" t="s">
        <v>708</v>
      </c>
      <c r="G175" s="179"/>
      <c r="H175" s="179" t="s">
        <v>769</v>
      </c>
      <c r="I175" s="179" t="s">
        <v>704</v>
      </c>
      <c r="J175" s="179">
        <v>50</v>
      </c>
      <c r="K175" s="223"/>
    </row>
    <row r="176" spans="2:11" ht="15" customHeight="1">
      <c r="B176" s="202"/>
      <c r="C176" s="179" t="s">
        <v>727</v>
      </c>
      <c r="D176" s="179"/>
      <c r="E176" s="179"/>
      <c r="F176" s="200" t="s">
        <v>708</v>
      </c>
      <c r="G176" s="179"/>
      <c r="H176" s="179" t="s">
        <v>769</v>
      </c>
      <c r="I176" s="179" t="s">
        <v>704</v>
      </c>
      <c r="J176" s="179">
        <v>50</v>
      </c>
      <c r="K176" s="223"/>
    </row>
    <row r="177" spans="2:11" ht="15" customHeight="1">
      <c r="B177" s="202"/>
      <c r="C177" s="179" t="s">
        <v>108</v>
      </c>
      <c r="D177" s="179"/>
      <c r="E177" s="179"/>
      <c r="F177" s="200" t="s">
        <v>702</v>
      </c>
      <c r="G177" s="179"/>
      <c r="H177" s="179" t="s">
        <v>770</v>
      </c>
      <c r="I177" s="179" t="s">
        <v>771</v>
      </c>
      <c r="J177" s="179"/>
      <c r="K177" s="223"/>
    </row>
    <row r="178" spans="2:11" ht="15" customHeight="1">
      <c r="B178" s="202"/>
      <c r="C178" s="179" t="s">
        <v>58</v>
      </c>
      <c r="D178" s="179"/>
      <c r="E178" s="179"/>
      <c r="F178" s="200" t="s">
        <v>702</v>
      </c>
      <c r="G178" s="179"/>
      <c r="H178" s="179" t="s">
        <v>772</v>
      </c>
      <c r="I178" s="179" t="s">
        <v>773</v>
      </c>
      <c r="J178" s="179">
        <v>1</v>
      </c>
      <c r="K178" s="223"/>
    </row>
    <row r="179" spans="2:11" ht="15" customHeight="1">
      <c r="B179" s="202"/>
      <c r="C179" s="179" t="s">
        <v>54</v>
      </c>
      <c r="D179" s="179"/>
      <c r="E179" s="179"/>
      <c r="F179" s="200" t="s">
        <v>702</v>
      </c>
      <c r="G179" s="179"/>
      <c r="H179" s="179" t="s">
        <v>774</v>
      </c>
      <c r="I179" s="179" t="s">
        <v>704</v>
      </c>
      <c r="J179" s="179">
        <v>20</v>
      </c>
      <c r="K179" s="223"/>
    </row>
    <row r="180" spans="2:11" ht="15" customHeight="1">
      <c r="B180" s="202"/>
      <c r="C180" s="179" t="s">
        <v>55</v>
      </c>
      <c r="D180" s="179"/>
      <c r="E180" s="179"/>
      <c r="F180" s="200" t="s">
        <v>702</v>
      </c>
      <c r="G180" s="179"/>
      <c r="H180" s="179" t="s">
        <v>775</v>
      </c>
      <c r="I180" s="179" t="s">
        <v>704</v>
      </c>
      <c r="J180" s="179">
        <v>255</v>
      </c>
      <c r="K180" s="223"/>
    </row>
    <row r="181" spans="2:11" ht="15" customHeight="1">
      <c r="B181" s="202"/>
      <c r="C181" s="179" t="s">
        <v>109</v>
      </c>
      <c r="D181" s="179"/>
      <c r="E181" s="179"/>
      <c r="F181" s="200" t="s">
        <v>702</v>
      </c>
      <c r="G181" s="179"/>
      <c r="H181" s="179" t="s">
        <v>666</v>
      </c>
      <c r="I181" s="179" t="s">
        <v>704</v>
      </c>
      <c r="J181" s="179">
        <v>10</v>
      </c>
      <c r="K181" s="223"/>
    </row>
    <row r="182" spans="2:11" ht="15" customHeight="1">
      <c r="B182" s="202"/>
      <c r="C182" s="179" t="s">
        <v>110</v>
      </c>
      <c r="D182" s="179"/>
      <c r="E182" s="179"/>
      <c r="F182" s="200" t="s">
        <v>702</v>
      </c>
      <c r="G182" s="179"/>
      <c r="H182" s="179" t="s">
        <v>776</v>
      </c>
      <c r="I182" s="179" t="s">
        <v>737</v>
      </c>
      <c r="J182" s="179"/>
      <c r="K182" s="223"/>
    </row>
    <row r="183" spans="2:11" ht="15" customHeight="1">
      <c r="B183" s="202"/>
      <c r="C183" s="179" t="s">
        <v>777</v>
      </c>
      <c r="D183" s="179"/>
      <c r="E183" s="179"/>
      <c r="F183" s="200" t="s">
        <v>702</v>
      </c>
      <c r="G183" s="179"/>
      <c r="H183" s="179" t="s">
        <v>778</v>
      </c>
      <c r="I183" s="179" t="s">
        <v>737</v>
      </c>
      <c r="J183" s="179"/>
      <c r="K183" s="223"/>
    </row>
    <row r="184" spans="2:11" ht="15" customHeight="1">
      <c r="B184" s="202"/>
      <c r="C184" s="179" t="s">
        <v>766</v>
      </c>
      <c r="D184" s="179"/>
      <c r="E184" s="179"/>
      <c r="F184" s="200" t="s">
        <v>702</v>
      </c>
      <c r="G184" s="179"/>
      <c r="H184" s="179" t="s">
        <v>779</v>
      </c>
      <c r="I184" s="179" t="s">
        <v>737</v>
      </c>
      <c r="J184" s="179"/>
      <c r="K184" s="223"/>
    </row>
    <row r="185" spans="2:11" ht="15" customHeight="1">
      <c r="B185" s="202"/>
      <c r="C185" s="179" t="s">
        <v>112</v>
      </c>
      <c r="D185" s="179"/>
      <c r="E185" s="179"/>
      <c r="F185" s="200" t="s">
        <v>708</v>
      </c>
      <c r="G185" s="179"/>
      <c r="H185" s="179" t="s">
        <v>780</v>
      </c>
      <c r="I185" s="179" t="s">
        <v>704</v>
      </c>
      <c r="J185" s="179">
        <v>50</v>
      </c>
      <c r="K185" s="223"/>
    </row>
    <row r="186" spans="2:11" ht="15" customHeight="1">
      <c r="B186" s="202"/>
      <c r="C186" s="179" t="s">
        <v>781</v>
      </c>
      <c r="D186" s="179"/>
      <c r="E186" s="179"/>
      <c r="F186" s="200" t="s">
        <v>708</v>
      </c>
      <c r="G186" s="179"/>
      <c r="H186" s="179" t="s">
        <v>782</v>
      </c>
      <c r="I186" s="179" t="s">
        <v>783</v>
      </c>
      <c r="J186" s="179"/>
      <c r="K186" s="223"/>
    </row>
    <row r="187" spans="2:11" ht="15" customHeight="1">
      <c r="B187" s="202"/>
      <c r="C187" s="179" t="s">
        <v>784</v>
      </c>
      <c r="D187" s="179"/>
      <c r="E187" s="179"/>
      <c r="F187" s="200" t="s">
        <v>708</v>
      </c>
      <c r="G187" s="179"/>
      <c r="H187" s="179" t="s">
        <v>785</v>
      </c>
      <c r="I187" s="179" t="s">
        <v>783</v>
      </c>
      <c r="J187" s="179"/>
      <c r="K187" s="223"/>
    </row>
    <row r="188" spans="2:11" ht="15" customHeight="1">
      <c r="B188" s="202"/>
      <c r="C188" s="179" t="s">
        <v>786</v>
      </c>
      <c r="D188" s="179"/>
      <c r="E188" s="179"/>
      <c r="F188" s="200" t="s">
        <v>708</v>
      </c>
      <c r="G188" s="179"/>
      <c r="H188" s="179" t="s">
        <v>787</v>
      </c>
      <c r="I188" s="179" t="s">
        <v>783</v>
      </c>
      <c r="J188" s="179"/>
      <c r="K188" s="223"/>
    </row>
    <row r="189" spans="2:11" ht="15" customHeight="1">
      <c r="B189" s="202"/>
      <c r="C189" s="236" t="s">
        <v>788</v>
      </c>
      <c r="D189" s="179"/>
      <c r="E189" s="179"/>
      <c r="F189" s="200" t="s">
        <v>708</v>
      </c>
      <c r="G189" s="179"/>
      <c r="H189" s="179" t="s">
        <v>789</v>
      </c>
      <c r="I189" s="179" t="s">
        <v>790</v>
      </c>
      <c r="J189" s="237" t="s">
        <v>791</v>
      </c>
      <c r="K189" s="223"/>
    </row>
    <row r="190" spans="2:11" ht="15" customHeight="1">
      <c r="B190" s="202"/>
      <c r="C190" s="236" t="s">
        <v>43</v>
      </c>
      <c r="D190" s="179"/>
      <c r="E190" s="179"/>
      <c r="F190" s="200" t="s">
        <v>702</v>
      </c>
      <c r="G190" s="179"/>
      <c r="H190" s="176" t="s">
        <v>792</v>
      </c>
      <c r="I190" s="179" t="s">
        <v>793</v>
      </c>
      <c r="J190" s="179"/>
      <c r="K190" s="223"/>
    </row>
    <row r="191" spans="2:11" ht="15" customHeight="1">
      <c r="B191" s="202"/>
      <c r="C191" s="236" t="s">
        <v>794</v>
      </c>
      <c r="D191" s="179"/>
      <c r="E191" s="179"/>
      <c r="F191" s="200" t="s">
        <v>702</v>
      </c>
      <c r="G191" s="179"/>
      <c r="H191" s="179" t="s">
        <v>795</v>
      </c>
      <c r="I191" s="179" t="s">
        <v>737</v>
      </c>
      <c r="J191" s="179"/>
      <c r="K191" s="223"/>
    </row>
    <row r="192" spans="2:11" ht="15" customHeight="1">
      <c r="B192" s="202"/>
      <c r="C192" s="236" t="s">
        <v>796</v>
      </c>
      <c r="D192" s="179"/>
      <c r="E192" s="179"/>
      <c r="F192" s="200" t="s">
        <v>702</v>
      </c>
      <c r="G192" s="179"/>
      <c r="H192" s="179" t="s">
        <v>797</v>
      </c>
      <c r="I192" s="179" t="s">
        <v>737</v>
      </c>
      <c r="J192" s="179"/>
      <c r="K192" s="223"/>
    </row>
    <row r="193" spans="2:11" ht="15" customHeight="1">
      <c r="B193" s="202"/>
      <c r="C193" s="236" t="s">
        <v>798</v>
      </c>
      <c r="D193" s="179"/>
      <c r="E193" s="179"/>
      <c r="F193" s="200" t="s">
        <v>708</v>
      </c>
      <c r="G193" s="179"/>
      <c r="H193" s="179" t="s">
        <v>799</v>
      </c>
      <c r="I193" s="179" t="s">
        <v>737</v>
      </c>
      <c r="J193" s="179"/>
      <c r="K193" s="223"/>
    </row>
    <row r="194" spans="2:11" ht="15" customHeight="1">
      <c r="B194" s="229"/>
      <c r="C194" s="238"/>
      <c r="D194" s="209"/>
      <c r="E194" s="209"/>
      <c r="F194" s="209"/>
      <c r="G194" s="209"/>
      <c r="H194" s="209"/>
      <c r="I194" s="209"/>
      <c r="J194" s="209"/>
      <c r="K194" s="230"/>
    </row>
    <row r="195" spans="2:11" ht="18.75" customHeight="1">
      <c r="B195" s="211"/>
      <c r="C195" s="221"/>
      <c r="D195" s="221"/>
      <c r="E195" s="221"/>
      <c r="F195" s="231"/>
      <c r="G195" s="221"/>
      <c r="H195" s="221"/>
      <c r="I195" s="221"/>
      <c r="J195" s="221"/>
      <c r="K195" s="211"/>
    </row>
    <row r="196" spans="2:11" ht="18.75" customHeight="1">
      <c r="B196" s="211"/>
      <c r="C196" s="221"/>
      <c r="D196" s="221"/>
      <c r="E196" s="221"/>
      <c r="F196" s="231"/>
      <c r="G196" s="221"/>
      <c r="H196" s="221"/>
      <c r="I196" s="221"/>
      <c r="J196" s="221"/>
      <c r="K196" s="211"/>
    </row>
    <row r="197" spans="2:11" ht="18.75" customHeight="1"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</row>
    <row r="198" spans="2:11" ht="12">
      <c r="B198" s="168"/>
      <c r="C198" s="169"/>
      <c r="D198" s="169"/>
      <c r="E198" s="169"/>
      <c r="F198" s="169"/>
      <c r="G198" s="169"/>
      <c r="H198" s="169"/>
      <c r="I198" s="169"/>
      <c r="J198" s="169"/>
      <c r="K198" s="170"/>
    </row>
    <row r="199" spans="2:11" ht="22.15">
      <c r="B199" s="171"/>
      <c r="C199" s="285" t="s">
        <v>800</v>
      </c>
      <c r="D199" s="285"/>
      <c r="E199" s="285"/>
      <c r="F199" s="285"/>
      <c r="G199" s="285"/>
      <c r="H199" s="285"/>
      <c r="I199" s="285"/>
      <c r="J199" s="285"/>
      <c r="K199" s="172"/>
    </row>
    <row r="200" spans="2:11" ht="25.5" customHeight="1">
      <c r="B200" s="171"/>
      <c r="C200" s="239" t="s">
        <v>801</v>
      </c>
      <c r="D200" s="239"/>
      <c r="E200" s="239"/>
      <c r="F200" s="239" t="s">
        <v>802</v>
      </c>
      <c r="G200" s="240"/>
      <c r="H200" s="291" t="s">
        <v>803</v>
      </c>
      <c r="I200" s="291"/>
      <c r="J200" s="291"/>
      <c r="K200" s="172"/>
    </row>
    <row r="201" spans="2:11" ht="5.25" customHeight="1">
      <c r="B201" s="202"/>
      <c r="C201" s="197"/>
      <c r="D201" s="197"/>
      <c r="E201" s="197"/>
      <c r="F201" s="197"/>
      <c r="G201" s="221"/>
      <c r="H201" s="197"/>
      <c r="I201" s="197"/>
      <c r="J201" s="197"/>
      <c r="K201" s="223"/>
    </row>
    <row r="202" spans="2:11" ht="15" customHeight="1">
      <c r="B202" s="202"/>
      <c r="C202" s="179" t="s">
        <v>793</v>
      </c>
      <c r="D202" s="179"/>
      <c r="E202" s="179"/>
      <c r="F202" s="200" t="s">
        <v>44</v>
      </c>
      <c r="G202" s="179"/>
      <c r="H202" s="290" t="s">
        <v>804</v>
      </c>
      <c r="I202" s="290"/>
      <c r="J202" s="290"/>
      <c r="K202" s="223"/>
    </row>
    <row r="203" spans="2:11" ht="15" customHeight="1">
      <c r="B203" s="202"/>
      <c r="C203" s="179"/>
      <c r="D203" s="179"/>
      <c r="E203" s="179"/>
      <c r="F203" s="200" t="s">
        <v>45</v>
      </c>
      <c r="G203" s="179"/>
      <c r="H203" s="290" t="s">
        <v>805</v>
      </c>
      <c r="I203" s="290"/>
      <c r="J203" s="290"/>
      <c r="K203" s="223"/>
    </row>
    <row r="204" spans="2:11" ht="15" customHeight="1">
      <c r="B204" s="202"/>
      <c r="C204" s="179"/>
      <c r="D204" s="179"/>
      <c r="E204" s="179"/>
      <c r="F204" s="200" t="s">
        <v>48</v>
      </c>
      <c r="G204" s="179"/>
      <c r="H204" s="290" t="s">
        <v>806</v>
      </c>
      <c r="I204" s="290"/>
      <c r="J204" s="290"/>
      <c r="K204" s="223"/>
    </row>
    <row r="205" spans="2:11" ht="15" customHeight="1">
      <c r="B205" s="202"/>
      <c r="C205" s="179"/>
      <c r="D205" s="179"/>
      <c r="E205" s="179"/>
      <c r="F205" s="200" t="s">
        <v>46</v>
      </c>
      <c r="G205" s="179"/>
      <c r="H205" s="290" t="s">
        <v>807</v>
      </c>
      <c r="I205" s="290"/>
      <c r="J205" s="290"/>
      <c r="K205" s="223"/>
    </row>
    <row r="206" spans="2:11" ht="15" customHeight="1">
      <c r="B206" s="202"/>
      <c r="C206" s="179"/>
      <c r="D206" s="179"/>
      <c r="E206" s="179"/>
      <c r="F206" s="200" t="s">
        <v>47</v>
      </c>
      <c r="G206" s="179"/>
      <c r="H206" s="290" t="s">
        <v>808</v>
      </c>
      <c r="I206" s="290"/>
      <c r="J206" s="290"/>
      <c r="K206" s="223"/>
    </row>
    <row r="207" spans="2:11" ht="15" customHeight="1">
      <c r="B207" s="202"/>
      <c r="C207" s="179"/>
      <c r="D207" s="179"/>
      <c r="E207" s="179"/>
      <c r="F207" s="200"/>
      <c r="G207" s="179"/>
      <c r="H207" s="179"/>
      <c r="I207" s="179"/>
      <c r="J207" s="179"/>
      <c r="K207" s="223"/>
    </row>
    <row r="208" spans="2:11" ht="15" customHeight="1">
      <c r="B208" s="202"/>
      <c r="C208" s="179" t="s">
        <v>749</v>
      </c>
      <c r="D208" s="179"/>
      <c r="E208" s="179"/>
      <c r="F208" s="200" t="s">
        <v>77</v>
      </c>
      <c r="G208" s="179"/>
      <c r="H208" s="290" t="s">
        <v>809</v>
      </c>
      <c r="I208" s="290"/>
      <c r="J208" s="290"/>
      <c r="K208" s="223"/>
    </row>
    <row r="209" spans="2:11" ht="15" customHeight="1">
      <c r="B209" s="202"/>
      <c r="C209" s="179"/>
      <c r="D209" s="179"/>
      <c r="E209" s="179"/>
      <c r="F209" s="200" t="s">
        <v>644</v>
      </c>
      <c r="G209" s="179"/>
      <c r="H209" s="290" t="s">
        <v>645</v>
      </c>
      <c r="I209" s="290"/>
      <c r="J209" s="290"/>
      <c r="K209" s="223"/>
    </row>
    <row r="210" spans="2:11" ht="15" customHeight="1">
      <c r="B210" s="202"/>
      <c r="C210" s="179"/>
      <c r="D210" s="179"/>
      <c r="E210" s="179"/>
      <c r="F210" s="200" t="s">
        <v>642</v>
      </c>
      <c r="G210" s="179"/>
      <c r="H210" s="290" t="s">
        <v>810</v>
      </c>
      <c r="I210" s="290"/>
      <c r="J210" s="290"/>
      <c r="K210" s="223"/>
    </row>
    <row r="211" spans="2:11" ht="15" customHeight="1">
      <c r="B211" s="241"/>
      <c r="C211" s="179"/>
      <c r="D211" s="179"/>
      <c r="E211" s="179"/>
      <c r="F211" s="200" t="s">
        <v>646</v>
      </c>
      <c r="G211" s="236"/>
      <c r="H211" s="289" t="s">
        <v>647</v>
      </c>
      <c r="I211" s="289"/>
      <c r="J211" s="289"/>
      <c r="K211" s="242"/>
    </row>
    <row r="212" spans="2:11" ht="15" customHeight="1">
      <c r="B212" s="241"/>
      <c r="C212" s="179"/>
      <c r="D212" s="179"/>
      <c r="E212" s="179"/>
      <c r="F212" s="200" t="s">
        <v>648</v>
      </c>
      <c r="G212" s="236"/>
      <c r="H212" s="289" t="s">
        <v>811</v>
      </c>
      <c r="I212" s="289"/>
      <c r="J212" s="289"/>
      <c r="K212" s="242"/>
    </row>
    <row r="213" spans="2:11" ht="15" customHeight="1">
      <c r="B213" s="241"/>
      <c r="C213" s="179"/>
      <c r="D213" s="179"/>
      <c r="E213" s="179"/>
      <c r="F213" s="200"/>
      <c r="G213" s="236"/>
      <c r="H213" s="227"/>
      <c r="I213" s="227"/>
      <c r="J213" s="227"/>
      <c r="K213" s="242"/>
    </row>
    <row r="214" spans="2:11" ht="15" customHeight="1">
      <c r="B214" s="241"/>
      <c r="C214" s="179" t="s">
        <v>773</v>
      </c>
      <c r="D214" s="179"/>
      <c r="E214" s="179"/>
      <c r="F214" s="200">
        <v>1</v>
      </c>
      <c r="G214" s="236"/>
      <c r="H214" s="289" t="s">
        <v>812</v>
      </c>
      <c r="I214" s="289"/>
      <c r="J214" s="289"/>
      <c r="K214" s="242"/>
    </row>
    <row r="215" spans="2:11" ht="15" customHeight="1">
      <c r="B215" s="241"/>
      <c r="C215" s="179"/>
      <c r="D215" s="179"/>
      <c r="E215" s="179"/>
      <c r="F215" s="200">
        <v>2</v>
      </c>
      <c r="G215" s="236"/>
      <c r="H215" s="289" t="s">
        <v>813</v>
      </c>
      <c r="I215" s="289"/>
      <c r="J215" s="289"/>
      <c r="K215" s="242"/>
    </row>
    <row r="216" spans="2:11" ht="15" customHeight="1">
      <c r="B216" s="241"/>
      <c r="C216" s="179"/>
      <c r="D216" s="179"/>
      <c r="E216" s="179"/>
      <c r="F216" s="200">
        <v>3</v>
      </c>
      <c r="G216" s="236"/>
      <c r="H216" s="289" t="s">
        <v>814</v>
      </c>
      <c r="I216" s="289"/>
      <c r="J216" s="289"/>
      <c r="K216" s="242"/>
    </row>
    <row r="217" spans="2:11" ht="15" customHeight="1">
      <c r="B217" s="241"/>
      <c r="C217" s="179"/>
      <c r="D217" s="179"/>
      <c r="E217" s="179"/>
      <c r="F217" s="200">
        <v>4</v>
      </c>
      <c r="G217" s="236"/>
      <c r="H217" s="289" t="s">
        <v>815</v>
      </c>
      <c r="I217" s="289"/>
      <c r="J217" s="289"/>
      <c r="K217" s="242"/>
    </row>
    <row r="218" spans="2:11" ht="12.75" customHeight="1">
      <c r="B218" s="243"/>
      <c r="C218" s="244"/>
      <c r="D218" s="244"/>
      <c r="E218" s="244"/>
      <c r="F218" s="244"/>
      <c r="G218" s="244"/>
      <c r="H218" s="244"/>
      <c r="I218" s="244"/>
      <c r="J218" s="244"/>
      <c r="K218" s="24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3f6c49-3e66-4fb8-9604-136b0b0c0615" xsi:nil="true"/>
    <lcf76f155ced4ddcb4097134ff3c332f xmlns="6dddc615-fbec-4118-bda1-cc448fc7403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AE2134A3CFF744B6258BA9FFA96865" ma:contentTypeVersion="13" ma:contentTypeDescription="Vytvoří nový dokument" ma:contentTypeScope="" ma:versionID="26b8b27794d09e1c74b980c2eba045ed">
  <xsd:schema xmlns:xsd="http://www.w3.org/2001/XMLSchema" xmlns:xs="http://www.w3.org/2001/XMLSchema" xmlns:p="http://schemas.microsoft.com/office/2006/metadata/properties" xmlns:ns2="6dddc615-fbec-4118-bda1-cc448fc7403d" xmlns:ns3="d73f6c49-3e66-4fb8-9604-136b0b0c0615" targetNamespace="http://schemas.microsoft.com/office/2006/metadata/properties" ma:root="true" ma:fieldsID="c743ea0485d3f13d75f59e57540ad22f" ns2:_="" ns3:_="">
    <xsd:import namespace="6dddc615-fbec-4118-bda1-cc448fc7403d"/>
    <xsd:import namespace="d73f6c49-3e66-4fb8-9604-136b0b0c0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dc615-fbec-4118-bda1-cc448fc7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654b4cd-2104-4107-9f38-d10f8718bf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f6c49-3e66-4fb8-9604-136b0b0c06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3d4b4fb-85df-4e28-a7d4-903b1c93f02b}" ma:internalName="TaxCatchAll" ma:showField="CatchAllData" ma:web="d73f6c49-3e66-4fb8-9604-136b0b0c0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2A8F6-135F-4419-B3D3-3E2B26920CDB}"/>
</file>

<file path=customXml/itemProps2.xml><?xml version="1.0" encoding="utf-8"?>
<ds:datastoreItem xmlns:ds="http://schemas.openxmlformats.org/officeDocument/2006/customXml" ds:itemID="{5957503D-3C4D-495A-92EF-139E993D426A}"/>
</file>

<file path=customXml/itemProps3.xml><?xml version="1.0" encoding="utf-8"?>
<ds:datastoreItem xmlns:ds="http://schemas.openxmlformats.org/officeDocument/2006/customXml" ds:itemID="{3E2F7B86-19B0-4C46-AC22-B80E12DE7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Dalibor Deutsch</cp:lastModifiedBy>
  <dcterms:created xsi:type="dcterms:W3CDTF">2023-11-03T08:06:04Z</dcterms:created>
  <dcterms:modified xsi:type="dcterms:W3CDTF">2023-12-13T15:11:06Z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0x0101003DAE2134A3CFF744B6258BA9FFA96865</vt:lpwstr>
  </property>
  <property fmtid="{D5CDD505-2E9C-101B-9397-08002B2CF9AE}" pid="3" name="MediaServiceImageTags">
    <vt:lpwstr/>
  </property>
</Properties>
</file>